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contador\Documents\BALANCES\12 Diciembre 2020\EEFF diciembre 2020\"/>
    </mc:Choice>
  </mc:AlternateContent>
  <bookViews>
    <workbookView xWindow="0" yWindow="0" windowWidth="28800" windowHeight="12330"/>
  </bookViews>
  <sheets>
    <sheet name="Balance" sheetId="1" r:id="rId1"/>
    <sheet name="Est result" sheetId="2" r:id="rId2"/>
  </sheets>
  <externalReferences>
    <externalReference r:id="rId3"/>
  </externalReferences>
  <definedNames>
    <definedName name="Administracion">'[1]Est res detalle'!$E$572</definedName>
    <definedName name="Admondemanda">'[1]Est res detalle'!$E$1348</definedName>
    <definedName name="_xlnm.Print_Area" localSheetId="0">Balance!$B$1:$N$66</definedName>
    <definedName name="_xlnm.Print_Area" localSheetId="1">'Est result'!$A$1:$F$62</definedName>
    <definedName name="Audinterna">'[1]Est res detalle'!$E$691</definedName>
    <definedName name="Bodega">'[1]Est res detalle'!$E$1456</definedName>
    <definedName name="Compras">'[1]Est res detalle'!$E$1379</definedName>
    <definedName name="Contabilidad">'[1]Est res detalle'!$E$651</definedName>
    <definedName name="CXC">'[1]Est res detalle'!$E$719</definedName>
    <definedName name="Diana">'[1]Est res detalle'!$E$1515</definedName>
    <definedName name="Distribucion">'[1]Est res detalle'!$E$1410</definedName>
    <definedName name="Facturacion">'[1]Est res detalle'!$E$756</definedName>
    <definedName name="Finanzas">'[1]Est res detalle'!$E$616</definedName>
    <definedName name="Geragrop">'[1]Est res detalle'!$E$1010</definedName>
    <definedName name="GerGeneral">'[1]Est res detalle'!$E$1125</definedName>
    <definedName name="Gtosfinancieros">'[1]Est res detalle'!$E$1615</definedName>
    <definedName name="Gtosvtamascotas">'[1]Est res detalle'!$E$857</definedName>
    <definedName name="Gtsoventa">'[1]Est res detalle'!$E$782</definedName>
    <definedName name="Informatica">'[1]Est res detalle'!$E$1229</definedName>
    <definedName name="Ingenieria">'[1]Est res detalle'!$E$1198</definedName>
    <definedName name="Juntadirect">'[1]Est res detalle'!$E$1107</definedName>
    <definedName name="LabFisico">'[1]Est res detalle'!$E$1303</definedName>
    <definedName name="Labquimico">'[1]Est res detalle'!$E$1304</definedName>
    <definedName name="Mantto">'[1]Est res detalle'!$E$965</definedName>
    <definedName name="Mercadeo">'[1]Est res detalle'!$E$889</definedName>
    <definedName name="Mercamascotas">'[1]Est res detalle'!$E$1559</definedName>
    <definedName name="Nodeducible">'[1]Gtos no ded'!$I$98</definedName>
    <definedName name="Otrosgastosnooper">'[1]Est res detalle'!$E$1623</definedName>
    <definedName name="PerdidaEK">'[1]Est res detalle'!$E$1614</definedName>
    <definedName name="RRHH">'[1]Est res detalle'!$E$1165</definedName>
    <definedName name="SantaEsperanz">'[1]Est res detalle'!$E$1605</definedName>
    <definedName name="Ventasgranjas">'[1]Est res detalle'!$E$1039</definedName>
    <definedName name="Vtahuevos">'[1]Est res detalle'!$E$1094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2" l="1"/>
  <c r="H41" i="2"/>
  <c r="D40" i="2"/>
  <c r="D39" i="2"/>
  <c r="H39" i="2" s="1"/>
  <c r="H35" i="2"/>
  <c r="H34" i="2"/>
  <c r="H32" i="2"/>
  <c r="D31" i="2"/>
  <c r="H30" i="2"/>
  <c r="D30" i="2"/>
  <c r="H29" i="2"/>
  <c r="H28" i="2"/>
  <c r="H27" i="2"/>
  <c r="F26" i="2"/>
  <c r="F33" i="2" s="1"/>
  <c r="F37" i="2" s="1"/>
  <c r="F42" i="2" s="1"/>
  <c r="F23" i="2"/>
  <c r="H22" i="2"/>
  <c r="H21" i="2"/>
  <c r="D21" i="2"/>
  <c r="D20" i="2"/>
  <c r="H20" i="2" s="1"/>
  <c r="D19" i="2"/>
  <c r="H19" i="2" s="1"/>
  <c r="H18" i="2"/>
  <c r="D18" i="2"/>
  <c r="D17" i="2"/>
  <c r="H16" i="2"/>
  <c r="D16" i="2"/>
  <c r="D15" i="2"/>
  <c r="D23" i="2" s="1"/>
  <c r="H23" i="2" s="1"/>
  <c r="F11" i="2"/>
  <c r="D11" i="2"/>
  <c r="D9" i="2"/>
  <c r="H9" i="2" s="1"/>
  <c r="H7" i="2"/>
  <c r="D7" i="2"/>
  <c r="N53" i="1"/>
  <c r="N49" i="1"/>
  <c r="K48" i="1"/>
  <c r="K47" i="1"/>
  <c r="K46" i="1"/>
  <c r="K45" i="1"/>
  <c r="K44" i="1"/>
  <c r="N42" i="1"/>
  <c r="N40" i="1"/>
  <c r="K39" i="1"/>
  <c r="K38" i="1"/>
  <c r="N36" i="1"/>
  <c r="K34" i="1"/>
  <c r="K33" i="1"/>
  <c r="K32" i="1"/>
  <c r="K31" i="1"/>
  <c r="K30" i="1"/>
  <c r="K26" i="1"/>
  <c r="K53" i="1" s="1"/>
  <c r="N22" i="1"/>
  <c r="N24" i="1" s="1"/>
  <c r="K21" i="1"/>
  <c r="K19" i="1"/>
  <c r="K18" i="1"/>
  <c r="K17" i="1"/>
  <c r="K22" i="1" s="1"/>
  <c r="N15" i="1"/>
  <c r="K14" i="1"/>
  <c r="K13" i="1"/>
  <c r="K12" i="1"/>
  <c r="K11" i="1"/>
  <c r="K10" i="1"/>
  <c r="K15" i="1" l="1"/>
  <c r="K24" i="1" s="1"/>
  <c r="K36" i="1"/>
  <c r="O36" i="1" s="1"/>
  <c r="K40" i="1"/>
  <c r="D26" i="2"/>
  <c r="H11" i="2"/>
  <c r="H15" i="2"/>
  <c r="N51" i="1"/>
  <c r="N54" i="1" s="1"/>
  <c r="K49" i="1"/>
  <c r="K42" i="1" l="1"/>
  <c r="K51" i="1" s="1"/>
  <c r="L54" i="1" s="1"/>
  <c r="H26" i="2"/>
  <c r="D33" i="2"/>
  <c r="D37" i="2" l="1"/>
  <c r="H33" i="2"/>
  <c r="D42" i="2" l="1"/>
  <c r="H42" i="2" l="1"/>
</calcChain>
</file>

<file path=xl/sharedStrings.xml><?xml version="1.0" encoding="utf-8"?>
<sst xmlns="http://schemas.openxmlformats.org/spreadsheetml/2006/main" count="105" uniqueCount="87">
  <si>
    <t>SARAM, S.A. DE C.V.
EMPRESA SALVADOREÑA
ESTADO DE SITUACION FINANCIERA AL 31 DE DICIEMBRE DE 2020 Y 2019
EXPRESADO EN DOLARES DE LOS ESTADOS UNIDOS DE AMERICA</t>
  </si>
  <si>
    <t>ACTIVOS</t>
  </si>
  <si>
    <t>ACTIVO CORRIENTE</t>
  </si>
  <si>
    <t>Efectivo y Equivalentes al Efectivo</t>
  </si>
  <si>
    <t>Nota 3</t>
  </si>
  <si>
    <t>Inversiones Financieras a Corto Plazo</t>
  </si>
  <si>
    <t>Nota 8</t>
  </si>
  <si>
    <t>Deudores Comerciales y Otras Cuentas por Cobrar</t>
  </si>
  <si>
    <t>Nota 4</t>
  </si>
  <si>
    <t>Inventarios</t>
  </si>
  <si>
    <t>Nota 5</t>
  </si>
  <si>
    <t>Pagos Anticipados</t>
  </si>
  <si>
    <t>Nota 6</t>
  </si>
  <si>
    <t>ACTIVO NO CORRIENTE</t>
  </si>
  <si>
    <t>Propiedad, Planta y Equipo (neto)</t>
  </si>
  <si>
    <t>Nota 7</t>
  </si>
  <si>
    <t>Activo Biologico</t>
  </si>
  <si>
    <t>Intangibles</t>
  </si>
  <si>
    <t>Inversiones Financieras a Largo Plazo</t>
  </si>
  <si>
    <t>Proyectos en Proceso</t>
  </si>
  <si>
    <t>Nota 9</t>
  </si>
  <si>
    <t>TOTAL ACTIVO</t>
  </si>
  <si>
    <t>CUENTAS DE RESULTADO DEUDORAS</t>
  </si>
  <si>
    <t>Compras de futuros</t>
  </si>
  <si>
    <t>PASIVOS</t>
  </si>
  <si>
    <t>PASIVO CORRIENTE</t>
  </si>
  <si>
    <t>Deudas Financieras a Corto Plazo</t>
  </si>
  <si>
    <t>Nota 10</t>
  </si>
  <si>
    <t>Deudas Comerciales y Otras Cuentas por Pagar a Corto Plazo</t>
  </si>
  <si>
    <t>Nota 11</t>
  </si>
  <si>
    <t>Beneficios a Empleados a Corto Plazo</t>
  </si>
  <si>
    <t>Impuestos por Pagar</t>
  </si>
  <si>
    <t>Dividendos por Pagar</t>
  </si>
  <si>
    <t>Costos Diferidos</t>
  </si>
  <si>
    <t>PASIVO NO CORRIENTE</t>
  </si>
  <si>
    <t>Deudas Financieras a Largo Plazo</t>
  </si>
  <si>
    <t>Provisiones y Otros Pasivos a Largo Plazo</t>
  </si>
  <si>
    <t>Nota 12</t>
  </si>
  <si>
    <t>PATRIMONIO</t>
  </si>
  <si>
    <t>Capital Social</t>
  </si>
  <si>
    <t>Nota 13</t>
  </si>
  <si>
    <t>Reservas</t>
  </si>
  <si>
    <t>Resultados Acumulados</t>
  </si>
  <si>
    <t>Resultados del Ejercicio</t>
  </si>
  <si>
    <t>Ajustes y Efectos por Valuacion y Cambio de Valor</t>
  </si>
  <si>
    <t>TOTAL PASIVO Y PATRIMONIO</t>
  </si>
  <si>
    <t>CUENTAS DE ORDEN ACREEDORAS</t>
  </si>
  <si>
    <t>_______________________________________</t>
  </si>
  <si>
    <t>____________________________________</t>
  </si>
  <si>
    <t>Lic. Rolando Arturo Duarte Schlageter
Representante Legal</t>
  </si>
  <si>
    <t>Lic. Daisy Yanira Pérez de Sandoval
Contador General</t>
  </si>
  <si>
    <t>________________________________________</t>
  </si>
  <si>
    <t>Benjamin Wilfrido Navarrete y Cia
Auditor Externo</t>
  </si>
  <si>
    <t>SARAM, S.A. DE C.V.
Empresa Salvadoreña
ESTADO DE RESULTADO INTEGRAL
POR LOS EJERCICIOS FINALIZADOS AL 31 DE DICIEMBRE DE 2020 Y 2019
(Expresado en dólares de los Estados Unidos de America)</t>
  </si>
  <si>
    <t>DIFERENCIA</t>
  </si>
  <si>
    <t>INGRESOS</t>
  </si>
  <si>
    <t>Ventas</t>
  </si>
  <si>
    <t>Nota 14</t>
  </si>
  <si>
    <t/>
  </si>
  <si>
    <t>Costo de Venta</t>
  </si>
  <si>
    <t>Utilidad bruta</t>
  </si>
  <si>
    <t>GASTOS DE OPERACION</t>
  </si>
  <si>
    <t>Nota 15</t>
  </si>
  <si>
    <t>Administracion</t>
  </si>
  <si>
    <t>Gerencia Financiera</t>
  </si>
  <si>
    <t>Auditoria Interna</t>
  </si>
  <si>
    <t>Gerencia Ventas y Mercadeo</t>
  </si>
  <si>
    <t>Division Avicola</t>
  </si>
  <si>
    <t>Direccion</t>
  </si>
  <si>
    <t>Cadena de Suministros</t>
  </si>
  <si>
    <t>Utilidad de operación</t>
  </si>
  <si>
    <t>GASTOS NO OPERACIONALES</t>
  </si>
  <si>
    <t>Financieros</t>
  </si>
  <si>
    <t>Otros Gastos no operacionales</t>
  </si>
  <si>
    <t>Utilidad antes de impuesto sobre la renta y reserva</t>
  </si>
  <si>
    <t>RESERVA LEGAL</t>
  </si>
  <si>
    <t>Utilidad antes de impuesto</t>
  </si>
  <si>
    <t>IMPUESTO SOBRE LA RENTA</t>
  </si>
  <si>
    <t>CESC GRANDES CONTRIBUYENTES</t>
  </si>
  <si>
    <t>Utilidad distribuible</t>
  </si>
  <si>
    <t>________________________________</t>
  </si>
  <si>
    <t>Lic. Rolando Arturo Duarte Schlageter</t>
  </si>
  <si>
    <t>Lic. Daisy Yanira Pérez de Sandoval</t>
  </si>
  <si>
    <t>Representante Legal</t>
  </si>
  <si>
    <t>Contador General</t>
  </si>
  <si>
    <t>Benjamin Wilfrido Navarrete y Cia</t>
  </si>
  <si>
    <t>Auditores Externos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</si>
</sst>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[$$-409]* #,##0.00;[$$-409]* \-#,##0.00"/>
    <numFmt numFmtId="166" formatCode="\-[$$-409]* #,##0.00;[$$-409]* #,##0.00"/>
    <numFmt numFmtId="167" formatCode="_(* #,##0.0000_);_(* \(#,##0.0000\);_(* &quot;-&quot;??_);_(@_)"/>
    <numFmt numFmtId="168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color indexed="16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Microsoft Sans Serif"/>
      <family val="2"/>
    </font>
    <font>
      <sz val="9"/>
      <color indexed="8"/>
      <name val="Microsoft Sans Serif"/>
      <family val="2"/>
    </font>
    <font>
      <b/>
      <u/>
      <sz val="9"/>
      <color indexed="8"/>
      <name val="Microsoft Sans Serif"/>
      <family val="2"/>
    </font>
    <font>
      <sz val="9"/>
      <name val="Arial"/>
      <family val="2"/>
    </font>
    <font>
      <sz val="9"/>
      <color indexed="18"/>
      <name val="Microsoft Sans Serif"/>
      <family val="2"/>
    </font>
    <font>
      <b/>
      <sz val="9"/>
      <color indexed="18"/>
      <name val="Microsoft Sans Serif"/>
      <family val="2"/>
    </font>
    <font>
      <sz val="9"/>
      <name val="Microsoft Sans Serif"/>
      <family val="2"/>
    </font>
    <font>
      <sz val="9"/>
      <color indexed="16"/>
      <name val="Microsoft Sans Serif"/>
      <family val="2"/>
    </font>
    <font>
      <b/>
      <u/>
      <sz val="9"/>
      <color indexed="16"/>
      <name val="Microsoft Sans Serif"/>
      <family val="2"/>
    </font>
    <font>
      <b/>
      <sz val="9"/>
      <name val="Microsoft Sans Serif"/>
      <family val="2"/>
    </font>
    <font>
      <u/>
      <sz val="9"/>
      <color indexed="8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>
      <alignment vertical="top"/>
    </xf>
    <xf numFmtId="0" fontId="1" fillId="0" borderId="0">
      <alignment vertical="top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>
      <alignment vertical="top"/>
    </xf>
    <xf numFmtId="0" fontId="3" fillId="0" borderId="0"/>
    <xf numFmtId="168" fontId="3" fillId="0" borderId="0" applyFont="0" applyFill="0" applyBorder="0" applyAlignment="0" applyProtection="0"/>
  </cellStyleXfs>
  <cellXfs count="93">
    <xf numFmtId="0" fontId="0" fillId="0" borderId="0" xfId="0"/>
    <xf numFmtId="0" fontId="1" fillId="2" borderId="0" xfId="2" applyFill="1">
      <alignment vertical="top"/>
    </xf>
    <xf numFmtId="0" fontId="2" fillId="2" borderId="0" xfId="2" applyFont="1" applyFill="1" applyAlignment="1">
      <alignment horizontal="center" vertical="top" wrapText="1" readingOrder="1"/>
    </xf>
    <xf numFmtId="164" fontId="1" fillId="2" borderId="0" xfId="3" applyFont="1" applyFill="1" applyAlignment="1">
      <alignment vertical="top"/>
    </xf>
    <xf numFmtId="0" fontId="4" fillId="2" borderId="0" xfId="2" applyFont="1" applyFill="1" applyAlignment="1">
      <alignment horizontal="left" vertical="top" wrapText="1"/>
    </xf>
    <xf numFmtId="0" fontId="2" fillId="2" borderId="0" xfId="3" applyNumberFormat="1" applyFont="1" applyFill="1" applyAlignment="1">
      <alignment horizontal="center" vertical="top"/>
    </xf>
    <xf numFmtId="0" fontId="2" fillId="2" borderId="0" xfId="2" applyFont="1" applyFill="1">
      <alignment vertical="top"/>
    </xf>
    <xf numFmtId="0" fontId="2" fillId="2" borderId="0" xfId="3" applyNumberFormat="1" applyFont="1" applyFill="1" applyAlignment="1">
      <alignment horizontal="center" vertical="top"/>
    </xf>
    <xf numFmtId="0" fontId="2" fillId="2" borderId="0" xfId="3" applyNumberFormat="1" applyFont="1" applyFill="1" applyAlignment="1">
      <alignment vertical="top"/>
    </xf>
    <xf numFmtId="0" fontId="5" fillId="2" borderId="0" xfId="2" applyFont="1" applyFill="1" applyAlignment="1">
      <alignment horizontal="left" vertical="top" wrapText="1"/>
    </xf>
    <xf numFmtId="165" fontId="5" fillId="2" borderId="0" xfId="2" applyNumberFormat="1" applyFont="1" applyFill="1" applyAlignment="1">
      <alignment horizontal="right" vertical="top" wrapText="1"/>
    </xf>
    <xf numFmtId="0" fontId="2" fillId="2" borderId="0" xfId="2" applyFont="1" applyFill="1" applyAlignment="1">
      <alignment horizontal="left" vertical="top" wrapText="1"/>
    </xf>
    <xf numFmtId="164" fontId="2" fillId="2" borderId="0" xfId="3" applyFont="1" applyFill="1" applyAlignment="1">
      <alignment horizontal="center" vertical="top" wrapText="1"/>
    </xf>
    <xf numFmtId="164" fontId="2" fillId="2" borderId="0" xfId="3" applyFont="1" applyFill="1" applyAlignment="1">
      <alignment vertical="top" wrapText="1"/>
    </xf>
    <xf numFmtId="164" fontId="2" fillId="2" borderId="1" xfId="3" applyFont="1" applyFill="1" applyBorder="1" applyAlignment="1">
      <alignment horizontal="center" vertical="top" wrapText="1"/>
    </xf>
    <xf numFmtId="164" fontId="2" fillId="2" borderId="1" xfId="3" applyFont="1" applyFill="1" applyBorder="1" applyAlignment="1">
      <alignment vertical="top" wrapText="1"/>
    </xf>
    <xf numFmtId="0" fontId="2" fillId="2" borderId="0" xfId="2" applyFont="1" applyFill="1" applyAlignment="1">
      <alignment horizontal="left" vertical="top" wrapText="1"/>
    </xf>
    <xf numFmtId="164" fontId="2" fillId="2" borderId="2" xfId="3" applyFont="1" applyFill="1" applyBorder="1" applyAlignment="1">
      <alignment horizontal="center" vertical="top" wrapText="1"/>
    </xf>
    <xf numFmtId="164" fontId="2" fillId="2" borderId="2" xfId="3" applyFont="1" applyFill="1" applyBorder="1" applyAlignment="1">
      <alignment vertical="top" wrapText="1"/>
    </xf>
    <xf numFmtId="0" fontId="2" fillId="2" borderId="0" xfId="2" applyFont="1" applyFill="1" applyAlignment="1">
      <alignment horizontal="left" vertical="top"/>
    </xf>
    <xf numFmtId="0" fontId="2" fillId="2" borderId="0" xfId="2" applyFont="1" applyFill="1" applyAlignment="1">
      <alignment horizontal="center" vertical="top" wrapText="1"/>
    </xf>
    <xf numFmtId="164" fontId="2" fillId="2" borderId="3" xfId="3" applyFont="1" applyFill="1" applyBorder="1" applyAlignment="1">
      <alignment horizontal="center" vertical="top" wrapText="1"/>
    </xf>
    <xf numFmtId="164" fontId="2" fillId="2" borderId="3" xfId="3" applyFont="1" applyFill="1" applyBorder="1" applyAlignment="1">
      <alignment vertical="top" wrapText="1"/>
    </xf>
    <xf numFmtId="0" fontId="2" fillId="2" borderId="0" xfId="2" applyFont="1" applyFill="1" applyAlignment="1">
      <alignment horizontal="center" vertical="top" wrapText="1"/>
    </xf>
    <xf numFmtId="164" fontId="2" fillId="2" borderId="0" xfId="3" applyFont="1" applyFill="1" applyAlignment="1">
      <alignment horizontal="right" vertical="top" wrapText="1"/>
    </xf>
    <xf numFmtId="166" fontId="5" fillId="2" borderId="0" xfId="2" applyNumberFormat="1" applyFont="1" applyFill="1" applyAlignment="1">
      <alignment horizontal="right" vertical="top" wrapText="1"/>
    </xf>
    <xf numFmtId="164" fontId="2" fillId="2" borderId="0" xfId="3" applyFont="1" applyFill="1" applyBorder="1" applyAlignment="1">
      <alignment horizontal="center" vertical="top" wrapText="1"/>
    </xf>
    <xf numFmtId="0" fontId="1" fillId="2" borderId="0" xfId="2" applyFill="1" applyBorder="1">
      <alignment vertical="top"/>
    </xf>
    <xf numFmtId="164" fontId="2" fillId="2" borderId="0" xfId="3" applyFont="1" applyFill="1" applyBorder="1" applyAlignment="1">
      <alignment vertical="top" wrapText="1"/>
    </xf>
    <xf numFmtId="164" fontId="2" fillId="2" borderId="1" xfId="3" applyFont="1" applyFill="1" applyBorder="1" applyAlignment="1">
      <alignment horizontal="center" vertical="top" wrapText="1"/>
    </xf>
    <xf numFmtId="167" fontId="2" fillId="2" borderId="0" xfId="3" applyNumberFormat="1" applyFont="1" applyFill="1" applyAlignment="1">
      <alignment vertical="top" wrapText="1"/>
    </xf>
    <xf numFmtId="164" fontId="1" fillId="2" borderId="1" xfId="3" applyFont="1" applyFill="1" applyBorder="1" applyAlignment="1">
      <alignment vertical="top"/>
    </xf>
    <xf numFmtId="164" fontId="2" fillId="2" borderId="4" xfId="3" applyFont="1" applyFill="1" applyBorder="1" applyAlignment="1">
      <alignment vertical="top" wrapText="1"/>
    </xf>
    <xf numFmtId="164" fontId="2" fillId="2" borderId="5" xfId="3" applyFont="1" applyFill="1" applyBorder="1" applyAlignment="1">
      <alignment horizontal="center" vertical="top" wrapText="1"/>
    </xf>
    <xf numFmtId="164" fontId="1" fillId="2" borderId="6" xfId="3" applyFont="1" applyFill="1" applyBorder="1" applyAlignment="1">
      <alignment horizontal="center" vertical="top"/>
    </xf>
    <xf numFmtId="0" fontId="1" fillId="2" borderId="0" xfId="2" applyFill="1" applyAlignment="1">
      <alignment horizontal="center" vertical="top"/>
    </xf>
    <xf numFmtId="0" fontId="1" fillId="2" borderId="0" xfId="2" applyFill="1" applyAlignment="1">
      <alignment horizontal="center" vertical="top"/>
    </xf>
    <xf numFmtId="164" fontId="1" fillId="2" borderId="0" xfId="3" applyFont="1" applyFill="1" applyAlignment="1">
      <alignment horizontal="left" vertical="top"/>
    </xf>
    <xf numFmtId="0" fontId="6" fillId="2" borderId="0" xfId="2" applyFont="1" applyFill="1" applyAlignment="1">
      <alignment vertical="top" readingOrder="1"/>
    </xf>
    <xf numFmtId="0" fontId="7" fillId="2" borderId="0" xfId="2" applyFont="1" applyFill="1" applyAlignment="1">
      <alignment horizontal="center" vertical="top" wrapText="1" readingOrder="1"/>
    </xf>
    <xf numFmtId="0" fontId="7" fillId="2" borderId="0" xfId="2" applyFont="1" applyFill="1" applyAlignment="1">
      <alignment horizontal="center" vertical="top" readingOrder="1"/>
    </xf>
    <xf numFmtId="0" fontId="7" fillId="2" borderId="0" xfId="2" applyFont="1" applyFill="1">
      <alignment vertical="top"/>
    </xf>
    <xf numFmtId="164" fontId="7" fillId="2" borderId="0" xfId="3" applyFont="1" applyFill="1" applyAlignment="1">
      <alignment vertical="top"/>
    </xf>
    <xf numFmtId="0" fontId="7" fillId="2" borderId="0" xfId="2" applyFont="1" applyFill="1" applyAlignment="1">
      <alignment horizontal="left" vertical="top"/>
    </xf>
    <xf numFmtId="0" fontId="8" fillId="2" borderId="0" xfId="6" applyFont="1" applyFill="1" applyAlignment="1">
      <alignment horizontal="center" wrapText="1"/>
    </xf>
    <xf numFmtId="0" fontId="8" fillId="2" borderId="0" xfId="6" applyFont="1" applyFill="1" applyAlignment="1">
      <alignment horizontal="center"/>
    </xf>
    <xf numFmtId="164" fontId="9" fillId="2" borderId="0" xfId="3" applyFont="1" applyFill="1"/>
    <xf numFmtId="168" fontId="10" fillId="2" borderId="0" xfId="7" applyFont="1" applyFill="1"/>
    <xf numFmtId="0" fontId="10" fillId="2" borderId="0" xfId="6" applyFont="1" applyFill="1"/>
    <xf numFmtId="0" fontId="9" fillId="2" borderId="0" xfId="6" applyFont="1" applyFill="1"/>
    <xf numFmtId="168" fontId="9" fillId="2" borderId="0" xfId="7" applyFont="1" applyFill="1"/>
    <xf numFmtId="49" fontId="8" fillId="2" borderId="0" xfId="6" applyNumberFormat="1" applyFont="1" applyFill="1" applyAlignment="1">
      <alignment horizontal="center" wrapText="1"/>
    </xf>
    <xf numFmtId="168" fontId="8" fillId="2" borderId="0" xfId="7" applyFont="1" applyFill="1" applyAlignment="1">
      <alignment horizontal="center" wrapText="1"/>
    </xf>
    <xf numFmtId="0" fontId="8" fillId="2" borderId="0" xfId="3" applyNumberFormat="1" applyFont="1" applyFill="1" applyAlignment="1">
      <alignment horizontal="center" wrapText="1"/>
    </xf>
    <xf numFmtId="164" fontId="8" fillId="2" borderId="0" xfId="3" applyFont="1" applyFill="1" applyAlignment="1">
      <alignment horizontal="center" wrapText="1"/>
    </xf>
    <xf numFmtId="168" fontId="8" fillId="2" borderId="0" xfId="7" applyFont="1" applyFill="1"/>
    <xf numFmtId="0" fontId="8" fillId="2" borderId="0" xfId="6" applyFont="1" applyFill="1"/>
    <xf numFmtId="49" fontId="9" fillId="2" borderId="0" xfId="6" applyNumberFormat="1" applyFont="1" applyFill="1" applyAlignment="1">
      <alignment horizontal="left"/>
    </xf>
    <xf numFmtId="168" fontId="9" fillId="2" borderId="0" xfId="7" applyFont="1" applyFill="1" applyAlignment="1">
      <alignment horizontal="right"/>
    </xf>
    <xf numFmtId="164" fontId="9" fillId="2" borderId="0" xfId="3" applyFont="1" applyFill="1" applyAlignment="1">
      <alignment horizontal="right"/>
    </xf>
    <xf numFmtId="49" fontId="11" fillId="2" borderId="0" xfId="6" applyNumberFormat="1" applyFont="1" applyFill="1" applyAlignment="1">
      <alignment horizontal="left"/>
    </xf>
    <xf numFmtId="168" fontId="11" fillId="2" borderId="0" xfId="7" applyFont="1" applyFill="1" applyAlignment="1">
      <alignment horizontal="right"/>
    </xf>
    <xf numFmtId="164" fontId="11" fillId="2" borderId="0" xfId="3" applyFont="1" applyFill="1" applyAlignment="1">
      <alignment horizontal="right"/>
    </xf>
    <xf numFmtId="168" fontId="11" fillId="2" borderId="0" xfId="7" applyFont="1" applyFill="1"/>
    <xf numFmtId="0" fontId="11" fillId="2" borderId="0" xfId="6" applyFont="1" applyFill="1"/>
    <xf numFmtId="49" fontId="12" fillId="2" borderId="0" xfId="6" applyNumberFormat="1" applyFont="1" applyFill="1" applyAlignment="1">
      <alignment horizontal="left"/>
    </xf>
    <xf numFmtId="168" fontId="12" fillId="2" borderId="0" xfId="7" applyFont="1" applyFill="1" applyAlignment="1">
      <alignment horizontal="right"/>
    </xf>
    <xf numFmtId="164" fontId="12" fillId="2" borderId="0" xfId="3" applyFont="1" applyFill="1" applyAlignment="1">
      <alignment horizontal="right"/>
    </xf>
    <xf numFmtId="168" fontId="13" fillId="2" borderId="0" xfId="7" applyFont="1" applyFill="1"/>
    <xf numFmtId="0" fontId="13" fillId="2" borderId="0" xfId="6" applyFont="1" applyFill="1"/>
    <xf numFmtId="49" fontId="9" fillId="2" borderId="0" xfId="6" applyNumberFormat="1" applyFont="1" applyFill="1" applyAlignment="1">
      <alignment horizontal="center"/>
    </xf>
    <xf numFmtId="0" fontId="9" fillId="2" borderId="0" xfId="6" applyFont="1" applyFill="1" applyAlignment="1">
      <alignment horizontal="center"/>
    </xf>
    <xf numFmtId="164" fontId="9" fillId="2" borderId="7" xfId="3" applyFont="1" applyFill="1" applyBorder="1"/>
    <xf numFmtId="164" fontId="8" fillId="2" borderId="7" xfId="3" applyFont="1" applyFill="1" applyBorder="1"/>
    <xf numFmtId="0" fontId="14" fillId="2" borderId="0" xfId="6" applyFont="1" applyFill="1"/>
    <xf numFmtId="168" fontId="14" fillId="2" borderId="0" xfId="7" applyFont="1" applyFill="1"/>
    <xf numFmtId="164" fontId="14" fillId="2" borderId="0" xfId="3" applyFont="1" applyFill="1"/>
    <xf numFmtId="49" fontId="15" fillId="2" borderId="0" xfId="6" applyNumberFormat="1" applyFont="1" applyFill="1" applyAlignment="1">
      <alignment horizontal="left"/>
    </xf>
    <xf numFmtId="168" fontId="16" fillId="2" borderId="0" xfId="7" applyFont="1" applyFill="1"/>
    <xf numFmtId="0" fontId="16" fillId="2" borderId="0" xfId="6" applyFont="1" applyFill="1"/>
    <xf numFmtId="0" fontId="14" fillId="2" borderId="0" xfId="6" applyFont="1" applyFill="1" applyAlignment="1">
      <alignment horizontal="center"/>
    </xf>
    <xf numFmtId="164" fontId="17" fillId="2" borderId="0" xfId="3" applyFont="1" applyFill="1"/>
    <xf numFmtId="49" fontId="14" fillId="2" borderId="0" xfId="6" applyNumberFormat="1" applyFont="1" applyFill="1" applyAlignment="1">
      <alignment horizontal="left"/>
    </xf>
    <xf numFmtId="164" fontId="14" fillId="2" borderId="0" xfId="3" applyFont="1" applyFill="1" applyAlignment="1">
      <alignment horizontal="right"/>
    </xf>
    <xf numFmtId="164" fontId="14" fillId="2" borderId="1" xfId="3" applyFont="1" applyFill="1" applyBorder="1"/>
    <xf numFmtId="0" fontId="18" fillId="2" borderId="0" xfId="6" applyFont="1" applyFill="1"/>
    <xf numFmtId="10" fontId="10" fillId="2" borderId="0" xfId="1" applyNumberFormat="1" applyFont="1" applyFill="1" applyAlignment="1"/>
    <xf numFmtId="0" fontId="8" fillId="2" borderId="0" xfId="6" applyFont="1" applyFill="1" applyAlignment="1">
      <alignment horizontal="center"/>
    </xf>
    <xf numFmtId="168" fontId="17" fillId="2" borderId="0" xfId="7" applyFont="1" applyFill="1"/>
    <xf numFmtId="164" fontId="17" fillId="2" borderId="5" xfId="3" applyFont="1" applyFill="1" applyBorder="1"/>
    <xf numFmtId="164" fontId="9" fillId="2" borderId="0" xfId="3" applyFont="1" applyFill="1" applyAlignment="1">
      <alignment horizontal="center"/>
    </xf>
    <xf numFmtId="49" fontId="9" fillId="0" borderId="0" xfId="6" applyNumberFormat="1" applyFont="1" applyAlignment="1">
      <alignment horizontal="center"/>
    </xf>
    <xf numFmtId="49" fontId="9" fillId="2" borderId="0" xfId="6" applyNumberFormat="1" applyFont="1" applyFill="1" applyAlignment="1">
      <alignment horizontal="center"/>
    </xf>
  </cellXfs>
  <cellStyles count="8">
    <cellStyle name="Millares 2" xfId="3"/>
    <cellStyle name="Millares 3" xfId="5"/>
    <cellStyle name="Moneda 2" xfId="7"/>
    <cellStyle name="Normal" xfId="0" builtinId="0"/>
    <cellStyle name="Normal 3" xfId="6"/>
    <cellStyle name="Normal_balance v1" xfId="2"/>
    <cellStyle name="Porcentaje" xfId="1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A&#209;O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"/>
      <sheetName val="Anexo al balance"/>
      <sheetName val="Compra de futuros"/>
      <sheetName val="Balance"/>
      <sheetName val="Est res detalle"/>
      <sheetName val="Est result"/>
      <sheetName val="estado cambios"/>
      <sheetName val="Flujo de efectivo"/>
      <sheetName val="Info para flujo"/>
      <sheetName val="ISR 2020"/>
      <sheetName val="Calculo de Cesc"/>
      <sheetName val="Gtos no ded"/>
      <sheetName val="Gan K"/>
      <sheetName val="Ingr no gr"/>
      <sheetName val="Retenciones"/>
      <sheetName val="CXC"/>
      <sheetName val="Inventarios"/>
      <sheetName val="Pagos anticipados"/>
      <sheetName val="PPyEq"/>
      <sheetName val="Proy"/>
      <sheetName val="Endeudamiento"/>
      <sheetName val="Prov"/>
      <sheetName val="Patrimonio"/>
      <sheetName val="Vtas y costo"/>
      <sheetName val="Gastos"/>
    </sheetNames>
    <sheetDataSet>
      <sheetData sheetId="0"/>
      <sheetData sheetId="1">
        <row r="5">
          <cell r="B5">
            <v>1264292.9900000002</v>
          </cell>
        </row>
        <row r="16">
          <cell r="B16">
            <v>321106.17</v>
          </cell>
        </row>
        <row r="18">
          <cell r="B18">
            <v>2329105.91</v>
          </cell>
        </row>
        <row r="29">
          <cell r="B29">
            <v>5065263.2200000025</v>
          </cell>
        </row>
        <row r="58">
          <cell r="B58">
            <v>277127.20999999996</v>
          </cell>
        </row>
        <row r="68">
          <cell r="F68">
            <v>16976650.359999999</v>
          </cell>
        </row>
        <row r="89">
          <cell r="C89">
            <v>7472.47</v>
          </cell>
        </row>
        <row r="90">
          <cell r="F90">
            <v>-6961255.8200000003</v>
          </cell>
        </row>
        <row r="97">
          <cell r="C97">
            <v>-1325.57</v>
          </cell>
        </row>
        <row r="98">
          <cell r="B98">
            <v>17338.650000000009</v>
          </cell>
        </row>
        <row r="105">
          <cell r="B105">
            <v>651052.37999999989</v>
          </cell>
        </row>
        <row r="126">
          <cell r="B126">
            <v>-4393949.17</v>
          </cell>
        </row>
        <row r="134">
          <cell r="B134">
            <v>-2553560.7700000005</v>
          </cell>
        </row>
        <row r="147">
          <cell r="B147">
            <v>-39038.54</v>
          </cell>
        </row>
        <row r="151">
          <cell r="B151">
            <v>-608628.21652129909</v>
          </cell>
        </row>
        <row r="153">
          <cell r="B153">
            <v>-183.33</v>
          </cell>
        </row>
        <row r="158">
          <cell r="B158">
            <v>-5195000</v>
          </cell>
        </row>
        <row r="161">
          <cell r="B161">
            <v>-174715.41</v>
          </cell>
        </row>
        <row r="167">
          <cell r="B167">
            <v>-3150000</v>
          </cell>
        </row>
        <row r="193">
          <cell r="B193">
            <v>-630000</v>
          </cell>
        </row>
        <row r="195">
          <cell r="B195">
            <v>-2122995.8600000003</v>
          </cell>
        </row>
        <row r="200">
          <cell r="B200">
            <v>-762748.75347870286</v>
          </cell>
        </row>
        <row r="204">
          <cell r="B204">
            <v>-316007.92</v>
          </cell>
        </row>
      </sheetData>
      <sheetData sheetId="2">
        <row r="12">
          <cell r="K12">
            <v>4035608.8476682501</v>
          </cell>
        </row>
      </sheetData>
      <sheetData sheetId="3"/>
      <sheetData sheetId="4">
        <row r="41">
          <cell r="E41">
            <v>32705964.150000002</v>
          </cell>
        </row>
        <row r="568">
          <cell r="E568">
            <v>-26428360.57</v>
          </cell>
        </row>
        <row r="572">
          <cell r="E572">
            <v>-225601.06</v>
          </cell>
        </row>
        <row r="616">
          <cell r="E616">
            <v>-105469.75</v>
          </cell>
        </row>
        <row r="651">
          <cell r="E651">
            <v>-88589.09</v>
          </cell>
        </row>
        <row r="691">
          <cell r="E691">
            <v>-77773.67</v>
          </cell>
        </row>
        <row r="719">
          <cell r="E719">
            <v>-49573.75</v>
          </cell>
        </row>
        <row r="756">
          <cell r="E756">
            <v>-29766.260000000002</v>
          </cell>
        </row>
        <row r="782">
          <cell r="E782">
            <v>-1034836.5</v>
          </cell>
        </row>
        <row r="857">
          <cell r="E857">
            <v>-162280.6</v>
          </cell>
        </row>
        <row r="889">
          <cell r="E889">
            <v>-207992.85</v>
          </cell>
        </row>
        <row r="965">
          <cell r="E965">
            <v>-211012.43</v>
          </cell>
        </row>
        <row r="1010">
          <cell r="E1010">
            <v>-40525.83</v>
          </cell>
        </row>
        <row r="1039">
          <cell r="E1039">
            <v>-176772.41</v>
          </cell>
        </row>
        <row r="1094">
          <cell r="E1094">
            <v>-1673.5900000000001</v>
          </cell>
        </row>
        <row r="1107">
          <cell r="E1107">
            <v>-277720.27</v>
          </cell>
        </row>
        <row r="1125">
          <cell r="E1125">
            <v>-606854.47</v>
          </cell>
        </row>
        <row r="1165">
          <cell r="E1165">
            <v>-61507.32</v>
          </cell>
        </row>
        <row r="1198">
          <cell r="E1198">
            <v>-70829.03</v>
          </cell>
        </row>
        <row r="1229">
          <cell r="E1229">
            <v>-129412.72</v>
          </cell>
        </row>
        <row r="1303">
          <cell r="E1303">
            <v>-70088.84</v>
          </cell>
        </row>
        <row r="1304">
          <cell r="E1304">
            <v>-101664.28</v>
          </cell>
        </row>
        <row r="1348">
          <cell r="E1348">
            <v>-63925.36</v>
          </cell>
        </row>
        <row r="1379">
          <cell r="E1379">
            <v>-49779.360000000001</v>
          </cell>
        </row>
        <row r="1410">
          <cell r="E1410">
            <v>11432.47</v>
          </cell>
        </row>
        <row r="1456">
          <cell r="E1456">
            <v>-321282.25</v>
          </cell>
        </row>
        <row r="1515">
          <cell r="E1515">
            <v>-26916.32</v>
          </cell>
        </row>
        <row r="1559">
          <cell r="E1559">
            <v>-131310.96</v>
          </cell>
        </row>
        <row r="1605">
          <cell r="E1605">
            <v>-2573.08</v>
          </cell>
        </row>
        <row r="1614">
          <cell r="E1614">
            <v>-74928.5</v>
          </cell>
        </row>
        <row r="1615">
          <cell r="E1615">
            <v>-636846.93999999994</v>
          </cell>
        </row>
        <row r="1623">
          <cell r="E1623">
            <v>-9540.9500000000007</v>
          </cell>
        </row>
      </sheetData>
      <sheetData sheetId="5"/>
      <sheetData sheetId="6"/>
      <sheetData sheetId="7"/>
      <sheetData sheetId="8"/>
      <sheetData sheetId="9">
        <row r="42">
          <cell r="C42">
            <v>431896.69600000058</v>
          </cell>
        </row>
        <row r="57">
          <cell r="C57">
            <v>47342.160521298574</v>
          </cell>
        </row>
      </sheetData>
      <sheetData sheetId="10"/>
      <sheetData sheetId="11">
        <row r="98">
          <cell r="I98">
            <v>108475.01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65"/>
  <sheetViews>
    <sheetView tabSelected="1" workbookViewId="0">
      <selection activeCell="U16" sqref="U16"/>
    </sheetView>
  </sheetViews>
  <sheetFormatPr baseColWidth="10" defaultColWidth="6.85546875" defaultRowHeight="12.75" x14ac:dyDescent="0.25"/>
  <cols>
    <col min="1" max="1" width="3.28515625" style="1" customWidth="1"/>
    <col min="2" max="3" width="1.28515625" style="1" customWidth="1"/>
    <col min="4" max="4" width="9.7109375" style="1" customWidth="1"/>
    <col min="5" max="5" width="12" style="1" customWidth="1"/>
    <col min="6" max="6" width="1.28515625" style="1" customWidth="1"/>
    <col min="7" max="7" width="4.140625" style="1" customWidth="1"/>
    <col min="8" max="8" width="11.7109375" style="1" customWidth="1"/>
    <col min="9" max="9" width="23.28515625" style="1" customWidth="1"/>
    <col min="10" max="10" width="7.7109375" style="1" customWidth="1"/>
    <col min="11" max="11" width="6.42578125" style="3" customWidth="1"/>
    <col min="12" max="12" width="13.85546875" style="3" customWidth="1"/>
    <col min="13" max="13" width="5.140625" style="1" customWidth="1"/>
    <col min="14" max="14" width="17.85546875" style="3" customWidth="1"/>
    <col min="15" max="15" width="8.7109375" style="1" bestFit="1" customWidth="1"/>
    <col min="16" max="16384" width="6.85546875" style="1"/>
  </cols>
  <sheetData>
    <row r="2" spans="2:15" x14ac:dyDescent="0.25">
      <c r="E2" s="2" t="s">
        <v>0</v>
      </c>
      <c r="F2" s="2"/>
      <c r="G2" s="2"/>
      <c r="H2" s="2"/>
      <c r="I2" s="2"/>
      <c r="J2" s="2"/>
      <c r="K2" s="2"/>
      <c r="L2" s="2"/>
      <c r="M2" s="2"/>
    </row>
    <row r="3" spans="2:15" x14ac:dyDescent="0.25">
      <c r="E3" s="2"/>
      <c r="F3" s="2"/>
      <c r="G3" s="2"/>
      <c r="H3" s="2"/>
      <c r="I3" s="2"/>
      <c r="J3" s="2"/>
      <c r="K3" s="2"/>
      <c r="L3" s="2"/>
      <c r="M3" s="2"/>
    </row>
    <row r="4" spans="2:15" x14ac:dyDescent="0.25">
      <c r="E4" s="2"/>
      <c r="F4" s="2"/>
      <c r="G4" s="2"/>
      <c r="H4" s="2"/>
      <c r="I4" s="2"/>
      <c r="J4" s="2"/>
      <c r="K4" s="2"/>
      <c r="L4" s="2"/>
      <c r="M4" s="2"/>
    </row>
    <row r="5" spans="2:15" x14ac:dyDescent="0.25">
      <c r="E5" s="2"/>
      <c r="F5" s="2"/>
      <c r="G5" s="2"/>
      <c r="H5" s="2"/>
      <c r="I5" s="2"/>
      <c r="J5" s="2"/>
      <c r="K5" s="2"/>
      <c r="L5" s="2"/>
      <c r="M5" s="2"/>
    </row>
    <row r="8" spans="2:15" ht="21" customHeight="1" x14ac:dyDescent="0.25">
      <c r="B8" s="4" t="s">
        <v>1</v>
      </c>
      <c r="C8" s="4"/>
      <c r="D8" s="4"/>
      <c r="E8" s="4"/>
      <c r="K8" s="5">
        <v>2020</v>
      </c>
      <c r="L8" s="5"/>
      <c r="M8" s="6"/>
      <c r="N8" s="7">
        <v>2019</v>
      </c>
      <c r="O8" s="8"/>
    </row>
    <row r="9" spans="2:15" ht="21" customHeight="1" x14ac:dyDescent="0.25">
      <c r="C9" s="9" t="s">
        <v>2</v>
      </c>
      <c r="D9" s="9"/>
      <c r="E9" s="9"/>
      <c r="F9" s="9"/>
      <c r="M9" s="10"/>
      <c r="O9" s="3"/>
    </row>
    <row r="10" spans="2:15" ht="21" customHeight="1" x14ac:dyDescent="0.25">
      <c r="D10" s="11" t="s">
        <v>3</v>
      </c>
      <c r="E10" s="11"/>
      <c r="F10" s="11"/>
      <c r="G10" s="11"/>
      <c r="H10" s="11"/>
      <c r="I10" s="11"/>
      <c r="J10" s="1" t="s">
        <v>4</v>
      </c>
      <c r="K10" s="12">
        <f>+'[1]Anexo al balance'!B5</f>
        <v>1264292.9900000002</v>
      </c>
      <c r="L10" s="12"/>
      <c r="N10" s="13">
        <v>1231769.47</v>
      </c>
      <c r="O10" s="13"/>
    </row>
    <row r="11" spans="2:15" ht="21" customHeight="1" x14ac:dyDescent="0.25">
      <c r="D11" s="11" t="s">
        <v>5</v>
      </c>
      <c r="E11" s="11"/>
      <c r="F11" s="11"/>
      <c r="G11" s="11"/>
      <c r="H11" s="11"/>
      <c r="I11" s="11"/>
      <c r="J11" s="1" t="s">
        <v>6</v>
      </c>
      <c r="K11" s="12">
        <f>+'[1]Anexo al balance'!B16</f>
        <v>321106.17</v>
      </c>
      <c r="L11" s="12"/>
      <c r="N11" s="13">
        <v>396034.67</v>
      </c>
      <c r="O11" s="13"/>
    </row>
    <row r="12" spans="2:15" ht="21" customHeight="1" x14ac:dyDescent="0.25">
      <c r="D12" s="11" t="s">
        <v>7</v>
      </c>
      <c r="E12" s="11"/>
      <c r="F12" s="11"/>
      <c r="G12" s="11"/>
      <c r="H12" s="11"/>
      <c r="I12" s="11"/>
      <c r="J12" s="1" t="s">
        <v>8</v>
      </c>
      <c r="K12" s="12">
        <f>+'[1]Anexo al balance'!B18</f>
        <v>2329105.91</v>
      </c>
      <c r="L12" s="12"/>
      <c r="N12" s="13">
        <v>1756488.07</v>
      </c>
      <c r="O12" s="13"/>
    </row>
    <row r="13" spans="2:15" ht="21" customHeight="1" x14ac:dyDescent="0.25">
      <c r="D13" s="11" t="s">
        <v>9</v>
      </c>
      <c r="E13" s="11"/>
      <c r="F13" s="11"/>
      <c r="G13" s="11"/>
      <c r="H13" s="11"/>
      <c r="I13" s="11"/>
      <c r="J13" s="1" t="s">
        <v>10</v>
      </c>
      <c r="K13" s="12">
        <f>+'[1]Anexo al balance'!B29</f>
        <v>5065263.2200000025</v>
      </c>
      <c r="L13" s="12"/>
      <c r="N13" s="13">
        <v>4778143.3099999996</v>
      </c>
      <c r="O13" s="13"/>
    </row>
    <row r="14" spans="2:15" ht="21" customHeight="1" x14ac:dyDescent="0.25">
      <c r="D14" s="11" t="s">
        <v>11</v>
      </c>
      <c r="E14" s="11"/>
      <c r="F14" s="11"/>
      <c r="G14" s="11"/>
      <c r="H14" s="11"/>
      <c r="I14" s="11"/>
      <c r="J14" s="1" t="s">
        <v>12</v>
      </c>
      <c r="K14" s="14">
        <f>+'[1]Anexo al balance'!B58</f>
        <v>277127.20999999996</v>
      </c>
      <c r="L14" s="14"/>
      <c r="N14" s="15">
        <v>276382.89</v>
      </c>
      <c r="O14" s="13"/>
    </row>
    <row r="15" spans="2:15" ht="21" customHeight="1" x14ac:dyDescent="0.25">
      <c r="D15" s="16"/>
      <c r="E15" s="16"/>
      <c r="F15" s="16"/>
      <c r="G15" s="16"/>
      <c r="H15" s="16"/>
      <c r="I15" s="16"/>
      <c r="K15" s="17">
        <f>SUM(K10:L14)</f>
        <v>9256895.5000000037</v>
      </c>
      <c r="L15" s="17"/>
      <c r="N15" s="18">
        <f>SUM(N10:N14)</f>
        <v>8438818.4100000001</v>
      </c>
      <c r="O15" s="13"/>
    </row>
    <row r="16" spans="2:15" ht="21" customHeight="1" x14ac:dyDescent="0.25">
      <c r="C16" s="9" t="s">
        <v>13</v>
      </c>
      <c r="D16" s="9"/>
      <c r="E16" s="9"/>
      <c r="F16" s="9"/>
      <c r="M16" s="10"/>
      <c r="O16" s="3"/>
    </row>
    <row r="17" spans="2:15" ht="21" customHeight="1" x14ac:dyDescent="0.25">
      <c r="D17" s="11" t="s">
        <v>14</v>
      </c>
      <c r="E17" s="11"/>
      <c r="F17" s="11"/>
      <c r="G17" s="11"/>
      <c r="H17" s="11"/>
      <c r="I17" s="11"/>
      <c r="J17" s="1" t="s">
        <v>15</v>
      </c>
      <c r="K17" s="12">
        <f>+'[1]Anexo al balance'!F68+'[1]Anexo al balance'!F90</f>
        <v>10015394.539999999</v>
      </c>
      <c r="L17" s="12"/>
      <c r="N17" s="13">
        <v>10291911.48</v>
      </c>
      <c r="O17" s="13"/>
    </row>
    <row r="18" spans="2:15" ht="21" customHeight="1" x14ac:dyDescent="0.25">
      <c r="D18" s="19" t="s">
        <v>16</v>
      </c>
      <c r="E18" s="16"/>
      <c r="F18" s="16"/>
      <c r="G18" s="16"/>
      <c r="H18" s="16"/>
      <c r="I18" s="16"/>
      <c r="J18" s="1" t="s">
        <v>15</v>
      </c>
      <c r="K18" s="12">
        <f>+'[1]Anexo al balance'!C89+'[1]Anexo al balance'!C97</f>
        <v>6146.9000000000005</v>
      </c>
      <c r="L18" s="12"/>
      <c r="N18" s="13">
        <v>0</v>
      </c>
      <c r="O18" s="13"/>
    </row>
    <row r="19" spans="2:15" ht="21" customHeight="1" x14ac:dyDescent="0.25">
      <c r="D19" s="11" t="s">
        <v>17</v>
      </c>
      <c r="E19" s="11"/>
      <c r="F19" s="11"/>
      <c r="G19" s="11"/>
      <c r="H19" s="11"/>
      <c r="I19" s="11"/>
      <c r="J19" s="1" t="s">
        <v>15</v>
      </c>
      <c r="K19" s="12">
        <f>+'[1]Anexo al balance'!B98</f>
        <v>17338.650000000009</v>
      </c>
      <c r="L19" s="12"/>
      <c r="N19" s="13">
        <v>11653.24</v>
      </c>
      <c r="O19" s="13"/>
    </row>
    <row r="20" spans="2:15" ht="21" hidden="1" customHeight="1" x14ac:dyDescent="0.25">
      <c r="D20" s="11" t="s">
        <v>18</v>
      </c>
      <c r="E20" s="11"/>
      <c r="F20" s="11"/>
      <c r="G20" s="11"/>
      <c r="H20" s="11"/>
      <c r="I20" s="11"/>
      <c r="J20" s="1" t="s">
        <v>6</v>
      </c>
      <c r="K20" s="12">
        <v>0</v>
      </c>
      <c r="L20" s="12"/>
      <c r="N20" s="13">
        <v>0</v>
      </c>
      <c r="O20" s="13"/>
    </row>
    <row r="21" spans="2:15" ht="21" customHeight="1" x14ac:dyDescent="0.25">
      <c r="D21" s="11" t="s">
        <v>19</v>
      </c>
      <c r="E21" s="11"/>
      <c r="F21" s="11"/>
      <c r="G21" s="11"/>
      <c r="H21" s="11"/>
      <c r="I21" s="11"/>
      <c r="J21" s="1" t="s">
        <v>20</v>
      </c>
      <c r="K21" s="14">
        <f>+'[1]Anexo al balance'!B105</f>
        <v>651052.37999999989</v>
      </c>
      <c r="L21" s="14"/>
      <c r="N21" s="15">
        <v>492223.6</v>
      </c>
      <c r="O21" s="13"/>
    </row>
    <row r="22" spans="2:15" ht="21" customHeight="1" x14ac:dyDescent="0.25">
      <c r="D22" s="16"/>
      <c r="E22" s="16"/>
      <c r="F22" s="16"/>
      <c r="G22" s="16"/>
      <c r="H22" s="16"/>
      <c r="I22" s="16"/>
      <c r="K22" s="17">
        <f>SUM(K17:L21)</f>
        <v>10689932.469999999</v>
      </c>
      <c r="L22" s="17"/>
      <c r="N22" s="18">
        <f>SUM(N17:N21)</f>
        <v>10795788.32</v>
      </c>
      <c r="O22" s="13"/>
    </row>
    <row r="23" spans="2:15" ht="21" customHeight="1" x14ac:dyDescent="0.25">
      <c r="O23" s="3"/>
    </row>
    <row r="24" spans="2:15" ht="21" customHeight="1" thickBot="1" x14ac:dyDescent="0.3">
      <c r="H24" s="20" t="s">
        <v>21</v>
      </c>
      <c r="I24" s="20"/>
      <c r="K24" s="21">
        <f>+K22+K15</f>
        <v>19946827.970000003</v>
      </c>
      <c r="L24" s="21"/>
      <c r="N24" s="22">
        <f>+N22+N15</f>
        <v>19234606.73</v>
      </c>
      <c r="O24" s="13"/>
    </row>
    <row r="25" spans="2:15" ht="21" customHeight="1" thickTop="1" x14ac:dyDescent="0.25">
      <c r="D25" s="6" t="s">
        <v>22</v>
      </c>
      <c r="H25" s="23"/>
      <c r="I25" s="23"/>
      <c r="N25" s="24"/>
      <c r="O25" s="24"/>
    </row>
    <row r="26" spans="2:15" ht="21" customHeight="1" x14ac:dyDescent="0.25">
      <c r="D26" s="6" t="s">
        <v>23</v>
      </c>
      <c r="H26" s="23"/>
      <c r="I26" s="23"/>
      <c r="K26" s="12">
        <f>+'[1]Compra de futuros'!K12</f>
        <v>4035608.8476682501</v>
      </c>
      <c r="L26" s="12"/>
      <c r="N26" s="13">
        <v>2426055.27</v>
      </c>
      <c r="O26" s="13"/>
    </row>
    <row r="27" spans="2:15" ht="21" customHeight="1" x14ac:dyDescent="0.25">
      <c r="O27" s="3"/>
    </row>
    <row r="28" spans="2:15" ht="21" customHeight="1" x14ac:dyDescent="0.25">
      <c r="B28" s="4" t="s">
        <v>24</v>
      </c>
      <c r="C28" s="4"/>
      <c r="D28" s="4"/>
      <c r="E28" s="4"/>
      <c r="O28" s="3"/>
    </row>
    <row r="29" spans="2:15" ht="21" customHeight="1" x14ac:dyDescent="0.25">
      <c r="C29" s="9" t="s">
        <v>25</v>
      </c>
      <c r="D29" s="9"/>
      <c r="E29" s="9"/>
      <c r="F29" s="9"/>
      <c r="M29" s="25"/>
      <c r="O29" s="3"/>
    </row>
    <row r="30" spans="2:15" ht="21" customHeight="1" x14ac:dyDescent="0.25">
      <c r="D30" s="11" t="s">
        <v>26</v>
      </c>
      <c r="E30" s="11"/>
      <c r="F30" s="11"/>
      <c r="G30" s="11"/>
      <c r="H30" s="11"/>
      <c r="I30" s="11"/>
      <c r="J30" s="1" t="s">
        <v>27</v>
      </c>
      <c r="K30" s="12">
        <f>-'[1]Anexo al balance'!B126</f>
        <v>4393949.17</v>
      </c>
      <c r="L30" s="12"/>
      <c r="N30" s="13">
        <v>4861692.2</v>
      </c>
      <c r="O30" s="13"/>
    </row>
    <row r="31" spans="2:15" ht="21" customHeight="1" x14ac:dyDescent="0.25">
      <c r="D31" s="11" t="s">
        <v>28</v>
      </c>
      <c r="E31" s="11"/>
      <c r="F31" s="11"/>
      <c r="G31" s="11"/>
      <c r="H31" s="11"/>
      <c r="I31" s="11"/>
      <c r="J31" s="1" t="s">
        <v>29</v>
      </c>
      <c r="K31" s="12">
        <f>-'[1]Anexo al balance'!B134</f>
        <v>2553560.7700000005</v>
      </c>
      <c r="L31" s="12"/>
      <c r="N31" s="13">
        <v>1628867.69</v>
      </c>
      <c r="O31" s="13"/>
    </row>
    <row r="32" spans="2:15" ht="21" customHeight="1" x14ac:dyDescent="0.25">
      <c r="D32" s="11" t="s">
        <v>30</v>
      </c>
      <c r="E32" s="11"/>
      <c r="F32" s="11"/>
      <c r="G32" s="11"/>
      <c r="H32" s="11"/>
      <c r="I32" s="11"/>
      <c r="K32" s="12">
        <f>-'[1]Anexo al balance'!B147</f>
        <v>39038.54</v>
      </c>
      <c r="L32" s="12"/>
      <c r="N32" s="13">
        <v>42710.83</v>
      </c>
      <c r="O32" s="13"/>
    </row>
    <row r="33" spans="3:15" ht="21" customHeight="1" x14ac:dyDescent="0.25">
      <c r="D33" s="11" t="s">
        <v>31</v>
      </c>
      <c r="E33" s="11"/>
      <c r="F33" s="11"/>
      <c r="G33" s="11"/>
      <c r="H33" s="11"/>
      <c r="I33" s="11"/>
      <c r="K33" s="12">
        <f>-'[1]Anexo al balance'!B151</f>
        <v>608628.21652129909</v>
      </c>
      <c r="L33" s="12"/>
      <c r="N33" s="13">
        <v>620106.94999999995</v>
      </c>
      <c r="O33" s="13"/>
    </row>
    <row r="34" spans="3:15" ht="21" customHeight="1" x14ac:dyDescent="0.25">
      <c r="D34" s="11" t="s">
        <v>32</v>
      </c>
      <c r="E34" s="11"/>
      <c r="F34" s="11"/>
      <c r="G34" s="11"/>
      <c r="H34" s="11"/>
      <c r="I34" s="11"/>
      <c r="K34" s="26">
        <f>-'[1]Anexo al balance'!B153</f>
        <v>183.33</v>
      </c>
      <c r="L34" s="26"/>
      <c r="M34" s="27"/>
      <c r="N34" s="28">
        <v>183.26</v>
      </c>
      <c r="O34" s="13"/>
    </row>
    <row r="35" spans="3:15" ht="21" customHeight="1" x14ac:dyDescent="0.25">
      <c r="D35" s="11" t="s">
        <v>33</v>
      </c>
      <c r="E35" s="11"/>
      <c r="F35" s="11"/>
      <c r="G35" s="11"/>
      <c r="H35" s="11"/>
      <c r="I35" s="11"/>
      <c r="K35" s="29"/>
      <c r="L35" s="29"/>
      <c r="M35" s="27"/>
      <c r="N35" s="28">
        <v>0</v>
      </c>
      <c r="O35" s="13"/>
    </row>
    <row r="36" spans="3:15" ht="21" customHeight="1" x14ac:dyDescent="0.25">
      <c r="D36" s="16"/>
      <c r="E36" s="16"/>
      <c r="F36" s="16"/>
      <c r="G36" s="16"/>
      <c r="H36" s="16"/>
      <c r="I36" s="16"/>
      <c r="K36" s="12">
        <f>SUM(K30:L35)</f>
        <v>7595360.0265213</v>
      </c>
      <c r="L36" s="12"/>
      <c r="N36" s="18">
        <f>SUM(N30:N35)</f>
        <v>7153560.9300000006</v>
      </c>
      <c r="O36" s="30">
        <f>1275047.07/K36</f>
        <v>0.16787184090652985</v>
      </c>
    </row>
    <row r="37" spans="3:15" ht="21" customHeight="1" x14ac:dyDescent="0.25">
      <c r="C37" s="9" t="s">
        <v>34</v>
      </c>
      <c r="D37" s="9"/>
      <c r="E37" s="9"/>
      <c r="F37" s="9"/>
      <c r="M37" s="25"/>
      <c r="O37" s="3"/>
    </row>
    <row r="38" spans="3:15" ht="21" customHeight="1" x14ac:dyDescent="0.25">
      <c r="D38" s="11" t="s">
        <v>35</v>
      </c>
      <c r="E38" s="11"/>
      <c r="F38" s="11"/>
      <c r="G38" s="11"/>
      <c r="H38" s="11"/>
      <c r="I38" s="11"/>
      <c r="J38" s="1" t="s">
        <v>27</v>
      </c>
      <c r="K38" s="12">
        <f>-'[1]Anexo al balance'!B158</f>
        <v>5195000</v>
      </c>
      <c r="L38" s="12"/>
      <c r="N38" s="13">
        <v>5079812.09</v>
      </c>
      <c r="O38" s="13"/>
    </row>
    <row r="39" spans="3:15" ht="21" customHeight="1" x14ac:dyDescent="0.25">
      <c r="D39" s="11" t="s">
        <v>36</v>
      </c>
      <c r="E39" s="11"/>
      <c r="F39" s="11"/>
      <c r="G39" s="11"/>
      <c r="H39" s="11"/>
      <c r="I39" s="11"/>
      <c r="J39" s="1" t="s">
        <v>37</v>
      </c>
      <c r="K39" s="14">
        <f>-'[1]Anexo al balance'!B161</f>
        <v>174715.41</v>
      </c>
      <c r="L39" s="14"/>
      <c r="N39" s="15">
        <v>174715.41</v>
      </c>
      <c r="O39" s="13"/>
    </row>
    <row r="40" spans="3:15" ht="21" customHeight="1" x14ac:dyDescent="0.25">
      <c r="D40" s="16"/>
      <c r="E40" s="16"/>
      <c r="F40" s="16"/>
      <c r="G40" s="16"/>
      <c r="H40" s="16"/>
      <c r="I40" s="16"/>
      <c r="K40" s="12">
        <f>SUM(K38:L39)</f>
        <v>5369715.4100000001</v>
      </c>
      <c r="L40" s="12"/>
      <c r="N40" s="18">
        <f>SUM(N38:N39)</f>
        <v>5254527.5</v>
      </c>
      <c r="O40" s="13"/>
    </row>
    <row r="41" spans="3:15" ht="21" customHeight="1" x14ac:dyDescent="0.25">
      <c r="D41" s="16"/>
      <c r="E41" s="16"/>
      <c r="F41" s="16"/>
      <c r="G41" s="16"/>
      <c r="H41" s="16"/>
      <c r="I41" s="16"/>
      <c r="K41" s="31"/>
      <c r="L41" s="31"/>
      <c r="N41" s="24"/>
      <c r="O41" s="24"/>
    </row>
    <row r="42" spans="3:15" ht="21" customHeight="1" x14ac:dyDescent="0.25">
      <c r="D42" s="16"/>
      <c r="E42" s="16"/>
      <c r="F42" s="16"/>
      <c r="G42" s="16"/>
      <c r="H42" s="16"/>
      <c r="I42" s="16"/>
      <c r="K42" s="17">
        <f>+K40+K36</f>
        <v>12965075.436521299</v>
      </c>
      <c r="L42" s="17"/>
      <c r="N42" s="32">
        <f>+N40+N36</f>
        <v>12408088.43</v>
      </c>
      <c r="O42" s="13"/>
    </row>
    <row r="43" spans="3:15" ht="21" customHeight="1" x14ac:dyDescent="0.25">
      <c r="C43" s="9" t="s">
        <v>38</v>
      </c>
      <c r="D43" s="9"/>
      <c r="E43" s="9"/>
      <c r="F43" s="9"/>
      <c r="O43" s="3"/>
    </row>
    <row r="44" spans="3:15" ht="21" customHeight="1" x14ac:dyDescent="0.25">
      <c r="D44" s="11" t="s">
        <v>39</v>
      </c>
      <c r="E44" s="11"/>
      <c r="F44" s="11"/>
      <c r="G44" s="11"/>
      <c r="H44" s="11"/>
      <c r="I44" s="11"/>
      <c r="J44" s="1" t="s">
        <v>40</v>
      </c>
      <c r="K44" s="12">
        <f>-'[1]Anexo al balance'!B167</f>
        <v>3150000</v>
      </c>
      <c r="L44" s="12"/>
      <c r="N44" s="13">
        <v>3150000</v>
      </c>
      <c r="O44" s="13"/>
    </row>
    <row r="45" spans="3:15" ht="21" customHeight="1" x14ac:dyDescent="0.25">
      <c r="D45" s="11" t="s">
        <v>41</v>
      </c>
      <c r="E45" s="11"/>
      <c r="F45" s="11"/>
      <c r="G45" s="11"/>
      <c r="H45" s="11"/>
      <c r="I45" s="11"/>
      <c r="K45" s="12">
        <f>-'[1]Anexo al balance'!B193</f>
        <v>630000</v>
      </c>
      <c r="L45" s="12"/>
      <c r="N45" s="13">
        <v>630000</v>
      </c>
      <c r="O45" s="13"/>
    </row>
    <row r="46" spans="3:15" ht="21" customHeight="1" x14ac:dyDescent="0.25">
      <c r="D46" s="11" t="s">
        <v>42</v>
      </c>
      <c r="E46" s="11"/>
      <c r="F46" s="11"/>
      <c r="G46" s="11"/>
      <c r="H46" s="11"/>
      <c r="I46" s="11"/>
      <c r="K46" s="12">
        <f>-'[1]Anexo al balance'!B195</f>
        <v>2122995.8600000003</v>
      </c>
      <c r="L46" s="12"/>
      <c r="N46" s="13">
        <v>1839214.38</v>
      </c>
      <c r="O46" s="13"/>
    </row>
    <row r="47" spans="3:15" ht="21" customHeight="1" x14ac:dyDescent="0.25">
      <c r="D47" s="11" t="s">
        <v>43</v>
      </c>
      <c r="E47" s="11"/>
      <c r="F47" s="11"/>
      <c r="G47" s="11"/>
      <c r="H47" s="11"/>
      <c r="I47" s="11"/>
      <c r="K47" s="12">
        <f>-'[1]Anexo al balance'!B200</f>
        <v>762748.75347870286</v>
      </c>
      <c r="L47" s="12"/>
      <c r="N47" s="13">
        <v>891296</v>
      </c>
      <c r="O47" s="13"/>
    </row>
    <row r="48" spans="3:15" ht="21" customHeight="1" x14ac:dyDescent="0.25">
      <c r="D48" s="11" t="s">
        <v>44</v>
      </c>
      <c r="E48" s="11"/>
      <c r="F48" s="11"/>
      <c r="G48" s="11"/>
      <c r="H48" s="11"/>
      <c r="I48" s="11"/>
      <c r="K48" s="14">
        <f>-'[1]Anexo al balance'!B204</f>
        <v>316007.92</v>
      </c>
      <c r="L48" s="14"/>
      <c r="N48" s="28">
        <v>316007.92</v>
      </c>
      <c r="O48" s="13"/>
    </row>
    <row r="49" spans="2:15" ht="21" customHeight="1" x14ac:dyDescent="0.25">
      <c r="D49" s="16"/>
      <c r="E49" s="16"/>
      <c r="F49" s="16"/>
      <c r="G49" s="16"/>
      <c r="H49" s="16"/>
      <c r="I49" s="16"/>
      <c r="K49" s="17">
        <f>SUM(K44:L48)</f>
        <v>6981752.5334787033</v>
      </c>
      <c r="L49" s="17"/>
      <c r="N49" s="32">
        <f>SUM(N44:N48)</f>
        <v>6826518.2999999998</v>
      </c>
    </row>
    <row r="50" spans="2:15" ht="21" customHeight="1" x14ac:dyDescent="0.25">
      <c r="O50" s="3"/>
    </row>
    <row r="51" spans="2:15" ht="21" customHeight="1" thickBot="1" x14ac:dyDescent="0.3">
      <c r="H51" s="20" t="s">
        <v>45</v>
      </c>
      <c r="I51" s="20"/>
      <c r="K51" s="33">
        <f>+K49+K42</f>
        <v>19946827.970000003</v>
      </c>
      <c r="L51" s="33"/>
      <c r="N51" s="22">
        <f>+N49+N42</f>
        <v>19234606.73</v>
      </c>
      <c r="O51" s="13"/>
    </row>
    <row r="52" spans="2:15" ht="20.25" customHeight="1" thickTop="1" x14ac:dyDescent="0.25">
      <c r="D52" s="6" t="s">
        <v>46</v>
      </c>
      <c r="K52" s="34"/>
      <c r="L52" s="34"/>
      <c r="O52" s="3"/>
    </row>
    <row r="53" spans="2:15" ht="18.75" customHeight="1" x14ac:dyDescent="0.25">
      <c r="D53" s="6" t="s">
        <v>23</v>
      </c>
      <c r="K53" s="12">
        <f>+K26</f>
        <v>4035608.8476682501</v>
      </c>
      <c r="L53" s="12"/>
      <c r="M53" s="13"/>
      <c r="N53" s="13">
        <f>+N26</f>
        <v>2426055.27</v>
      </c>
      <c r="O53" s="13"/>
    </row>
    <row r="54" spans="2:15" x14ac:dyDescent="0.25">
      <c r="L54" s="3">
        <f>+K51-K24</f>
        <v>0</v>
      </c>
      <c r="N54" s="3">
        <f>+N51-N24</f>
        <v>0</v>
      </c>
    </row>
    <row r="58" spans="2:15" x14ac:dyDescent="0.25">
      <c r="D58" s="35"/>
      <c r="E58" s="35"/>
      <c r="F58" s="35"/>
      <c r="G58" s="35"/>
      <c r="H58" s="35"/>
      <c r="I58" s="35"/>
    </row>
    <row r="59" spans="2:15" x14ac:dyDescent="0.25">
      <c r="D59" s="36"/>
      <c r="E59" s="36"/>
      <c r="F59" s="36"/>
      <c r="G59" s="36"/>
      <c r="H59" s="36" t="s">
        <v>47</v>
      </c>
      <c r="I59" s="36"/>
      <c r="K59" s="37" t="s">
        <v>48</v>
      </c>
      <c r="L59" s="37"/>
      <c r="M59" s="37"/>
      <c r="N59" s="37"/>
    </row>
    <row r="60" spans="2:15" ht="30.75" customHeight="1" x14ac:dyDescent="0.25">
      <c r="B60" s="38"/>
      <c r="C60" s="38"/>
      <c r="D60" s="39" t="s">
        <v>49</v>
      </c>
      <c r="E60" s="40"/>
      <c r="F60" s="40"/>
      <c r="G60" s="40"/>
      <c r="H60" s="40"/>
      <c r="I60" s="40"/>
      <c r="J60" s="39" t="s">
        <v>50</v>
      </c>
      <c r="K60" s="40"/>
      <c r="L60" s="40"/>
      <c r="M60" s="40"/>
      <c r="N60" s="40"/>
    </row>
    <row r="61" spans="2:15" x14ac:dyDescent="0.25">
      <c r="D61" s="41"/>
      <c r="E61" s="41"/>
      <c r="F61" s="41"/>
      <c r="G61" s="41"/>
      <c r="H61" s="41"/>
      <c r="I61" s="41"/>
      <c r="J61" s="41"/>
      <c r="K61" s="42"/>
      <c r="L61" s="42"/>
      <c r="M61" s="41"/>
      <c r="N61" s="42"/>
    </row>
    <row r="62" spans="2:15" x14ac:dyDescent="0.25">
      <c r="D62" s="41"/>
      <c r="E62" s="41"/>
      <c r="F62" s="41"/>
      <c r="G62" s="41"/>
      <c r="H62" s="41"/>
      <c r="I62" s="41"/>
      <c r="J62" s="41"/>
      <c r="K62" s="42"/>
      <c r="L62" s="42"/>
      <c r="M62" s="41"/>
      <c r="N62" s="42"/>
    </row>
    <row r="63" spans="2:15" x14ac:dyDescent="0.25">
      <c r="D63" s="41"/>
      <c r="E63" s="41"/>
      <c r="F63" s="41"/>
      <c r="G63" s="41"/>
      <c r="H63" s="41"/>
      <c r="I63" s="41"/>
      <c r="J63" s="41"/>
      <c r="K63" s="42"/>
      <c r="L63" s="42"/>
      <c r="M63" s="41"/>
      <c r="N63" s="42"/>
    </row>
    <row r="64" spans="2:15" x14ac:dyDescent="0.25">
      <c r="D64" s="41"/>
      <c r="E64" s="41"/>
      <c r="F64" s="41"/>
      <c r="G64" s="41"/>
      <c r="H64" s="41"/>
      <c r="I64" s="43" t="s">
        <v>51</v>
      </c>
      <c r="J64" s="43"/>
      <c r="K64" s="43"/>
      <c r="L64" s="43"/>
      <c r="M64" s="41"/>
      <c r="N64" s="42"/>
    </row>
    <row r="65" spans="4:14" ht="23.25" customHeight="1" x14ac:dyDescent="0.25">
      <c r="D65" s="41"/>
      <c r="E65" s="39" t="s">
        <v>52</v>
      </c>
      <c r="F65" s="40"/>
      <c r="G65" s="40"/>
      <c r="H65" s="40"/>
      <c r="I65" s="40"/>
      <c r="J65" s="40"/>
      <c r="K65" s="40"/>
      <c r="L65" s="40"/>
      <c r="M65" s="40"/>
      <c r="N65" s="40"/>
    </row>
  </sheetData>
  <mergeCells count="72">
    <mergeCell ref="K59:N59"/>
    <mergeCell ref="D60:I60"/>
    <mergeCell ref="J60:N60"/>
    <mergeCell ref="I64:L64"/>
    <mergeCell ref="E65:N65"/>
    <mergeCell ref="K49:L49"/>
    <mergeCell ref="H51:I51"/>
    <mergeCell ref="K51:L51"/>
    <mergeCell ref="K52:L52"/>
    <mergeCell ref="K53:L53"/>
    <mergeCell ref="D58:I58"/>
    <mergeCell ref="D46:I46"/>
    <mergeCell ref="K46:L46"/>
    <mergeCell ref="D47:I47"/>
    <mergeCell ref="K47:L47"/>
    <mergeCell ref="D48:I48"/>
    <mergeCell ref="K48:L48"/>
    <mergeCell ref="K40:L40"/>
    <mergeCell ref="K42:L42"/>
    <mergeCell ref="C43:F43"/>
    <mergeCell ref="D44:I44"/>
    <mergeCell ref="K44:L44"/>
    <mergeCell ref="D45:I45"/>
    <mergeCell ref="K45:L45"/>
    <mergeCell ref="D35:I35"/>
    <mergeCell ref="K36:L36"/>
    <mergeCell ref="C37:F37"/>
    <mergeCell ref="D38:I38"/>
    <mergeCell ref="K38:L38"/>
    <mergeCell ref="D39:I39"/>
    <mergeCell ref="K39:L39"/>
    <mergeCell ref="D32:I32"/>
    <mergeCell ref="K32:L32"/>
    <mergeCell ref="D33:I33"/>
    <mergeCell ref="K33:L33"/>
    <mergeCell ref="D34:I34"/>
    <mergeCell ref="K34:L34"/>
    <mergeCell ref="B28:E28"/>
    <mergeCell ref="C29:F29"/>
    <mergeCell ref="D30:I30"/>
    <mergeCell ref="K30:L30"/>
    <mergeCell ref="D31:I31"/>
    <mergeCell ref="K31:L31"/>
    <mergeCell ref="D21:I21"/>
    <mergeCell ref="K21:L21"/>
    <mergeCell ref="K22:L22"/>
    <mergeCell ref="H24:I24"/>
    <mergeCell ref="K24:L24"/>
    <mergeCell ref="K26:L26"/>
    <mergeCell ref="K18:L18"/>
    <mergeCell ref="D19:I19"/>
    <mergeCell ref="K19:L19"/>
    <mergeCell ref="D20:I20"/>
    <mergeCell ref="K20:L20"/>
    <mergeCell ref="D14:I14"/>
    <mergeCell ref="K14:L14"/>
    <mergeCell ref="K15:L15"/>
    <mergeCell ref="C16:F16"/>
    <mergeCell ref="D17:I17"/>
    <mergeCell ref="K17:L17"/>
    <mergeCell ref="D11:I11"/>
    <mergeCell ref="K11:L11"/>
    <mergeCell ref="D12:I12"/>
    <mergeCell ref="K12:L12"/>
    <mergeCell ref="D13:I13"/>
    <mergeCell ref="K13:L13"/>
    <mergeCell ref="E2:M5"/>
    <mergeCell ref="B8:E8"/>
    <mergeCell ref="K8:L8"/>
    <mergeCell ref="C9:F9"/>
    <mergeCell ref="D10:I10"/>
    <mergeCell ref="K10:L10"/>
  </mergeCells>
  <printOptions horizontalCentered="1"/>
  <pageMargins left="0.70866141732283472" right="0.70866141732283472" top="0.47244094488188981" bottom="0.35433070866141736" header="0.31496062992125984" footer="0.31496062992125984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2"/>
  <sheetViews>
    <sheetView zoomScaleNormal="100" workbookViewId="0">
      <selection activeCell="J37" sqref="J37:J49"/>
    </sheetView>
  </sheetViews>
  <sheetFormatPr baseColWidth="10" defaultRowHeight="12.75" x14ac:dyDescent="0.2"/>
  <cols>
    <col min="1" max="1" width="6.42578125" style="49" customWidth="1"/>
    <col min="2" max="2" width="41" style="49" bestFit="1" customWidth="1"/>
    <col min="3" max="3" width="8.7109375" style="50" bestFit="1" customWidth="1"/>
    <col min="4" max="4" width="17.85546875" style="46" customWidth="1"/>
    <col min="5" max="5" width="4" style="50" customWidth="1"/>
    <col min="6" max="6" width="17.85546875" style="46" customWidth="1"/>
    <col min="7" max="7" width="4.85546875" style="46" hidden="1" customWidth="1"/>
    <col min="8" max="8" width="15" style="46" hidden="1" customWidth="1"/>
    <col min="9" max="9" width="13.85546875" style="47" bestFit="1" customWidth="1"/>
    <col min="10" max="10" width="15.5703125" style="47" bestFit="1" customWidth="1"/>
    <col min="11" max="16384" width="11.42578125" style="48"/>
  </cols>
  <sheetData>
    <row r="2" spans="1:10" ht="63.75" customHeight="1" x14ac:dyDescent="0.2">
      <c r="A2" s="44" t="s">
        <v>53</v>
      </c>
      <c r="B2" s="45"/>
      <c r="C2" s="45"/>
      <c r="D2" s="45"/>
      <c r="E2" s="45"/>
      <c r="F2" s="45"/>
    </row>
    <row r="3" spans="1:10" ht="12.75" customHeight="1" x14ac:dyDescent="0.2"/>
    <row r="4" spans="1:10" s="56" customFormat="1" x14ac:dyDescent="0.2">
      <c r="A4" s="51"/>
      <c r="B4" s="51"/>
      <c r="C4" s="52"/>
      <c r="D4" s="53">
        <v>2020</v>
      </c>
      <c r="E4" s="51"/>
      <c r="F4" s="53">
        <v>2019</v>
      </c>
      <c r="G4" s="54"/>
      <c r="H4" s="54" t="s">
        <v>54</v>
      </c>
      <c r="I4" s="55"/>
      <c r="J4" s="55"/>
    </row>
    <row r="5" spans="1:10" x14ac:dyDescent="0.2">
      <c r="A5" s="57" t="s">
        <v>55</v>
      </c>
    </row>
    <row r="6" spans="1:10" x14ac:dyDescent="0.2">
      <c r="A6" s="57"/>
    </row>
    <row r="7" spans="1:10" x14ac:dyDescent="0.2">
      <c r="B7" s="57" t="s">
        <v>56</v>
      </c>
      <c r="C7" s="58" t="s">
        <v>57</v>
      </c>
      <c r="D7" s="59">
        <f>+'[1]Est res detalle'!E41</f>
        <v>32705964.150000002</v>
      </c>
      <c r="E7" s="58"/>
      <c r="F7" s="59">
        <v>32024518.190000001</v>
      </c>
      <c r="G7" s="59"/>
      <c r="H7" s="59">
        <f>+D7-F7</f>
        <v>681445.96000000089</v>
      </c>
    </row>
    <row r="8" spans="1:10" x14ac:dyDescent="0.2">
      <c r="A8" s="57"/>
    </row>
    <row r="9" spans="1:10" s="64" customFormat="1" x14ac:dyDescent="0.2">
      <c r="A9" s="60" t="s">
        <v>58</v>
      </c>
      <c r="B9" s="60" t="s">
        <v>59</v>
      </c>
      <c r="C9" s="61" t="s">
        <v>57</v>
      </c>
      <c r="D9" s="62">
        <f>-'[1]Est res detalle'!E568</f>
        <v>26428360.57</v>
      </c>
      <c r="E9" s="61"/>
      <c r="F9" s="62">
        <v>25531813.949999999</v>
      </c>
      <c r="G9" s="62"/>
      <c r="H9" s="62">
        <f>+D9-F9</f>
        <v>896546.62000000104</v>
      </c>
      <c r="I9" s="63"/>
      <c r="J9" s="47"/>
    </row>
    <row r="10" spans="1:10" s="69" customFormat="1" x14ac:dyDescent="0.2">
      <c r="A10" s="65" t="s">
        <v>58</v>
      </c>
      <c r="B10" s="65"/>
      <c r="C10" s="66"/>
      <c r="D10" s="67"/>
      <c r="E10" s="66"/>
      <c r="F10" s="67"/>
      <c r="G10" s="67"/>
      <c r="H10" s="67"/>
      <c r="I10" s="68"/>
      <c r="J10" s="68"/>
    </row>
    <row r="11" spans="1:10" ht="13.5" thickBot="1" x14ac:dyDescent="0.25">
      <c r="A11" s="70" t="s">
        <v>58</v>
      </c>
      <c r="B11" s="71" t="s">
        <v>60</v>
      </c>
      <c r="D11" s="72">
        <f>+D7-D9</f>
        <v>6277603.5800000019</v>
      </c>
      <c r="F11" s="72">
        <f>+F7-F9</f>
        <v>6492704.2400000021</v>
      </c>
      <c r="G11" s="73"/>
      <c r="H11" s="73">
        <f>+D11-F11</f>
        <v>-215100.66000000015</v>
      </c>
    </row>
    <row r="12" spans="1:10" x14ac:dyDescent="0.2">
      <c r="A12" s="57"/>
    </row>
    <row r="13" spans="1:10" s="49" customFormat="1" x14ac:dyDescent="0.2">
      <c r="A13" s="57" t="s">
        <v>61</v>
      </c>
      <c r="B13" s="57"/>
      <c r="C13" s="61" t="s">
        <v>62</v>
      </c>
      <c r="D13" s="59"/>
      <c r="E13" s="58"/>
      <c r="F13" s="59"/>
      <c r="G13" s="59"/>
      <c r="H13" s="59"/>
      <c r="I13" s="50"/>
      <c r="J13" s="50"/>
    </row>
    <row r="14" spans="1:10" s="49" customFormat="1" x14ac:dyDescent="0.2">
      <c r="A14" s="57"/>
      <c r="B14" s="57"/>
      <c r="C14" s="58"/>
      <c r="D14" s="59"/>
      <c r="E14" s="58"/>
      <c r="F14" s="59"/>
      <c r="G14" s="59"/>
      <c r="H14" s="59"/>
      <c r="I14" s="50"/>
      <c r="J14" s="50"/>
    </row>
    <row r="15" spans="1:10" s="49" customFormat="1" x14ac:dyDescent="0.2">
      <c r="A15" s="57"/>
      <c r="B15" s="74" t="s">
        <v>63</v>
      </c>
      <c r="C15" s="75"/>
      <c r="D15" s="76">
        <f>-Administracion</f>
        <v>225601.06</v>
      </c>
      <c r="E15" s="75"/>
      <c r="F15" s="76">
        <v>231818.41</v>
      </c>
      <c r="G15" s="76"/>
      <c r="H15" s="76">
        <f>+D15-F15</f>
        <v>-6217.3500000000058</v>
      </c>
      <c r="I15" s="50"/>
      <c r="J15" s="50"/>
    </row>
    <row r="16" spans="1:10" s="49" customFormat="1" x14ac:dyDescent="0.2">
      <c r="A16" s="57" t="s">
        <v>58</v>
      </c>
      <c r="B16" s="57" t="s">
        <v>64</v>
      </c>
      <c r="C16" s="58"/>
      <c r="D16" s="59">
        <f>-Finanzas-Contabilidad-CXC-Facturacion</f>
        <v>273398.84999999998</v>
      </c>
      <c r="E16" s="58"/>
      <c r="F16" s="59">
        <v>282122.26</v>
      </c>
      <c r="G16" s="59"/>
      <c r="H16" s="59">
        <f>+D16-F16</f>
        <v>-8723.4100000000326</v>
      </c>
      <c r="I16" s="50"/>
      <c r="J16" s="50"/>
    </row>
    <row r="17" spans="1:10" s="49" customFormat="1" x14ac:dyDescent="0.2">
      <c r="A17" s="57"/>
      <c r="B17" s="57" t="s">
        <v>65</v>
      </c>
      <c r="C17" s="58"/>
      <c r="D17" s="59">
        <f>-Audinterna</f>
        <v>77773.67</v>
      </c>
      <c r="E17" s="58"/>
      <c r="F17" s="59">
        <v>92052.78</v>
      </c>
      <c r="G17" s="59"/>
      <c r="H17" s="59"/>
      <c r="I17" s="50"/>
      <c r="J17" s="50"/>
    </row>
    <row r="18" spans="1:10" s="49" customFormat="1" x14ac:dyDescent="0.2">
      <c r="A18" s="57"/>
      <c r="B18" s="57" t="s">
        <v>66</v>
      </c>
      <c r="C18" s="58"/>
      <c r="D18" s="59">
        <f>-Gtsoventa-Gtosvtamascotas-Mercadeo-Mercamascotas</f>
        <v>1536420.9100000001</v>
      </c>
      <c r="E18" s="58"/>
      <c r="F18" s="59">
        <v>1596419.25</v>
      </c>
      <c r="G18" s="59"/>
      <c r="H18" s="59">
        <f t="shared" ref="H18:H23" si="0">+D18-F18</f>
        <v>-59998.339999999851</v>
      </c>
      <c r="I18" s="50"/>
      <c r="J18" s="50"/>
    </row>
    <row r="19" spans="1:10" s="49" customFormat="1" x14ac:dyDescent="0.2">
      <c r="A19" s="57" t="s">
        <v>58</v>
      </c>
      <c r="B19" s="57" t="s">
        <v>67</v>
      </c>
      <c r="C19" s="58"/>
      <c r="D19" s="59">
        <f>-Geragrop-Ventasgranjas-Vtahuevos</f>
        <v>218971.83</v>
      </c>
      <c r="E19" s="58"/>
      <c r="F19" s="59">
        <v>357579.16</v>
      </c>
      <c r="G19" s="59"/>
      <c r="H19" s="59">
        <f>+D19-F19</f>
        <v>-138607.32999999999</v>
      </c>
      <c r="I19" s="50"/>
      <c r="J19" s="50"/>
    </row>
    <row r="20" spans="1:10" s="79" customFormat="1" x14ac:dyDescent="0.2">
      <c r="A20" s="77" t="s">
        <v>58</v>
      </c>
      <c r="B20" s="57" t="s">
        <v>68</v>
      </c>
      <c r="C20" s="58"/>
      <c r="D20" s="59">
        <f>-Juntadirect-GerGeneral-RRHH-Ingenieria-Informatica-LabFisico-Labquimico</f>
        <v>1318076.9300000002</v>
      </c>
      <c r="E20" s="58"/>
      <c r="F20" s="59">
        <v>1055541.31</v>
      </c>
      <c r="G20" s="59"/>
      <c r="H20" s="59">
        <f>+D20-F20</f>
        <v>262535.62000000011</v>
      </c>
      <c r="I20" s="78"/>
      <c r="J20" s="78"/>
    </row>
    <row r="21" spans="1:10" s="49" customFormat="1" x14ac:dyDescent="0.2">
      <c r="A21" s="57"/>
      <c r="B21" s="57" t="s">
        <v>69</v>
      </c>
      <c r="C21" s="58"/>
      <c r="D21" s="59">
        <f>-Mantto-Admondemanda-Compras-Distribucion-Bodega-Diana-SantaEsperanz</f>
        <v>664056.32999999984</v>
      </c>
      <c r="E21" s="58"/>
      <c r="F21" s="59">
        <v>849016.5</v>
      </c>
      <c r="G21" s="59"/>
      <c r="H21" s="59">
        <f t="shared" si="0"/>
        <v>-184960.17000000016</v>
      </c>
      <c r="I21" s="50"/>
      <c r="J21" s="50"/>
    </row>
    <row r="22" spans="1:10" s="64" customFormat="1" x14ac:dyDescent="0.2">
      <c r="A22" s="60"/>
      <c r="B22" s="60"/>
      <c r="C22" s="61"/>
      <c r="D22" s="62"/>
      <c r="E22" s="61"/>
      <c r="F22" s="62"/>
      <c r="G22" s="62"/>
      <c r="H22" s="62">
        <f t="shared" si="0"/>
        <v>0</v>
      </c>
      <c r="I22" s="63"/>
      <c r="J22" s="47"/>
    </row>
    <row r="23" spans="1:10" ht="13.5" thickBot="1" x14ac:dyDescent="0.25">
      <c r="A23" s="57" t="s">
        <v>58</v>
      </c>
      <c r="B23" s="71"/>
      <c r="D23" s="72">
        <f>SUM(D15:D22)</f>
        <v>4314299.58</v>
      </c>
      <c r="F23" s="72">
        <f>SUM(F15:F22)</f>
        <v>4464549.67</v>
      </c>
      <c r="G23" s="73"/>
      <c r="H23" s="73">
        <f t="shared" si="0"/>
        <v>-150250.08999999985</v>
      </c>
    </row>
    <row r="24" spans="1:10" s="69" customFormat="1" x14ac:dyDescent="0.2">
      <c r="A24" s="65"/>
      <c r="B24" s="65"/>
      <c r="C24" s="66"/>
      <c r="D24" s="67"/>
      <c r="E24" s="66"/>
      <c r="F24" s="67"/>
      <c r="G24" s="67"/>
      <c r="H24" s="67"/>
      <c r="I24" s="68"/>
      <c r="J24" s="68"/>
    </row>
    <row r="26" spans="1:10" x14ac:dyDescent="0.2">
      <c r="B26" s="80" t="s">
        <v>70</v>
      </c>
      <c r="C26" s="75"/>
      <c r="D26" s="76">
        <f>+D11-D23</f>
        <v>1963304.0000000019</v>
      </c>
      <c r="E26" s="75"/>
      <c r="F26" s="76">
        <f>+F11-F23</f>
        <v>2028154.5700000022</v>
      </c>
      <c r="G26" s="81"/>
      <c r="H26" s="81">
        <f t="shared" ref="H26:H43" si="1">+D26-F26</f>
        <v>-64850.570000000298</v>
      </c>
    </row>
    <row r="27" spans="1:10" x14ac:dyDescent="0.2">
      <c r="B27" s="82"/>
      <c r="C27" s="75"/>
      <c r="D27" s="76"/>
      <c r="E27" s="75"/>
      <c r="F27" s="76"/>
      <c r="G27" s="81"/>
      <c r="H27" s="81">
        <f t="shared" si="1"/>
        <v>0</v>
      </c>
    </row>
    <row r="28" spans="1:10" x14ac:dyDescent="0.2">
      <c r="A28" s="49" t="s">
        <v>71</v>
      </c>
      <c r="B28" s="82"/>
      <c r="C28" s="75"/>
      <c r="D28" s="76"/>
      <c r="E28" s="75"/>
      <c r="F28" s="76"/>
      <c r="G28" s="81"/>
      <c r="H28" s="81">
        <f t="shared" si="1"/>
        <v>0</v>
      </c>
    </row>
    <row r="29" spans="1:10" x14ac:dyDescent="0.2">
      <c r="B29" s="82"/>
      <c r="C29" s="75"/>
      <c r="D29" s="76"/>
      <c r="E29" s="75"/>
      <c r="F29" s="76"/>
      <c r="G29" s="81"/>
      <c r="H29" s="81">
        <f t="shared" si="1"/>
        <v>0</v>
      </c>
    </row>
    <row r="30" spans="1:10" x14ac:dyDescent="0.2">
      <c r="B30" s="82" t="s">
        <v>72</v>
      </c>
      <c r="C30" s="75"/>
      <c r="D30" s="59">
        <f>-Gtosfinancieros</f>
        <v>636846.93999999994</v>
      </c>
      <c r="E30" s="59"/>
      <c r="F30" s="59">
        <v>654560.81999999995</v>
      </c>
      <c r="G30" s="83"/>
      <c r="H30" s="83">
        <f t="shared" si="1"/>
        <v>-17713.880000000005</v>
      </c>
    </row>
    <row r="31" spans="1:10" x14ac:dyDescent="0.2">
      <c r="B31" s="82" t="s">
        <v>73</v>
      </c>
      <c r="C31" s="75"/>
      <c r="D31" s="59">
        <f>-Otrosgastosnooper-'[1]Est res detalle'!E1614</f>
        <v>84469.45</v>
      </c>
      <c r="E31" s="59"/>
      <c r="F31" s="59">
        <v>8342.11</v>
      </c>
      <c r="G31" s="83"/>
      <c r="H31" s="83"/>
    </row>
    <row r="32" spans="1:10" x14ac:dyDescent="0.2">
      <c r="B32" s="82"/>
      <c r="C32" s="75"/>
      <c r="D32" s="76"/>
      <c r="E32" s="75"/>
      <c r="F32" s="76"/>
      <c r="G32" s="81"/>
      <c r="H32" s="81">
        <f t="shared" si="1"/>
        <v>0</v>
      </c>
    </row>
    <row r="33" spans="1:10" x14ac:dyDescent="0.2">
      <c r="B33" s="82" t="s">
        <v>74</v>
      </c>
      <c r="C33" s="75"/>
      <c r="D33" s="84">
        <f>+D26-D30-D31</f>
        <v>1241987.610000002</v>
      </c>
      <c r="E33" s="75"/>
      <c r="F33" s="84">
        <f>+F26-F30-F31</f>
        <v>1365251.6400000022</v>
      </c>
      <c r="G33" s="81"/>
      <c r="H33" s="81">
        <f t="shared" si="1"/>
        <v>-123264.03000000026</v>
      </c>
    </row>
    <row r="34" spans="1:10" x14ac:dyDescent="0.2">
      <c r="B34" s="82"/>
      <c r="C34" s="75"/>
      <c r="D34" s="76"/>
      <c r="E34" s="75"/>
      <c r="F34" s="76"/>
      <c r="G34" s="81"/>
      <c r="H34" s="81">
        <f t="shared" si="1"/>
        <v>0</v>
      </c>
    </row>
    <row r="35" spans="1:10" x14ac:dyDescent="0.2">
      <c r="A35" s="82" t="s">
        <v>75</v>
      </c>
      <c r="B35" s="85"/>
      <c r="C35" s="75"/>
      <c r="D35" s="59">
        <v>0</v>
      </c>
      <c r="E35" s="59"/>
      <c r="F35" s="59">
        <v>0</v>
      </c>
      <c r="G35" s="81"/>
      <c r="H35" s="81">
        <f>+D35-F35</f>
        <v>0</v>
      </c>
    </row>
    <row r="36" spans="1:10" x14ac:dyDescent="0.2">
      <c r="A36" s="82"/>
      <c r="B36" s="85"/>
      <c r="C36" s="75"/>
      <c r="D36" s="76"/>
      <c r="E36" s="75"/>
      <c r="F36" s="76"/>
      <c r="G36" s="81"/>
      <c r="H36" s="81"/>
    </row>
    <row r="37" spans="1:10" x14ac:dyDescent="0.2">
      <c r="B37" s="82" t="s">
        <v>76</v>
      </c>
      <c r="C37" s="75"/>
      <c r="D37" s="76">
        <f>+D33-D35</f>
        <v>1241987.610000002</v>
      </c>
      <c r="E37" s="75"/>
      <c r="F37" s="76">
        <f>+F33-F35</f>
        <v>1365251.6400000022</v>
      </c>
      <c r="G37" s="81"/>
      <c r="H37" s="81"/>
    </row>
    <row r="38" spans="1:10" x14ac:dyDescent="0.2">
      <c r="B38" s="82"/>
      <c r="C38" s="75"/>
      <c r="D38" s="76"/>
      <c r="E38" s="75"/>
      <c r="F38" s="76"/>
      <c r="G38" s="81"/>
      <c r="H38" s="81"/>
      <c r="J38" s="86"/>
    </row>
    <row r="39" spans="1:10" x14ac:dyDescent="0.2">
      <c r="A39" s="82" t="s">
        <v>77</v>
      </c>
      <c r="B39" s="85"/>
      <c r="C39" s="75"/>
      <c r="D39" s="59">
        <f>+'[1]ISR 2020'!C42</f>
        <v>431896.69600000058</v>
      </c>
      <c r="E39" s="59"/>
      <c r="F39" s="59">
        <v>423207.69</v>
      </c>
      <c r="G39" s="81"/>
      <c r="H39" s="81">
        <f t="shared" si="1"/>
        <v>8689.006000000576</v>
      </c>
    </row>
    <row r="40" spans="1:10" x14ac:dyDescent="0.2">
      <c r="A40" s="82" t="s">
        <v>78</v>
      </c>
      <c r="B40" s="85"/>
      <c r="C40" s="75"/>
      <c r="D40" s="59">
        <f>+'[1]ISR 2020'!C57</f>
        <v>47342.160521298574</v>
      </c>
      <c r="E40" s="59"/>
      <c r="F40" s="59">
        <v>50747.95</v>
      </c>
      <c r="G40" s="81"/>
      <c r="H40" s="81"/>
    </row>
    <row r="41" spans="1:10" x14ac:dyDescent="0.2">
      <c r="B41" s="82"/>
      <c r="C41" s="75"/>
      <c r="D41" s="76"/>
      <c r="E41" s="75"/>
      <c r="F41" s="76"/>
      <c r="G41" s="81"/>
      <c r="H41" s="81">
        <f t="shared" si="1"/>
        <v>0</v>
      </c>
    </row>
    <row r="42" spans="1:10" ht="13.5" thickBot="1" x14ac:dyDescent="0.25">
      <c r="A42" s="48"/>
      <c r="B42" s="87" t="s">
        <v>79</v>
      </c>
      <c r="C42" s="88"/>
      <c r="D42" s="89">
        <f>+D37-D39-D40</f>
        <v>762748.75347870286</v>
      </c>
      <c r="E42" s="88"/>
      <c r="F42" s="89">
        <f>+F37-F39-F40</f>
        <v>891296.00000000233</v>
      </c>
      <c r="G42" s="81"/>
      <c r="H42" s="81">
        <f t="shared" si="1"/>
        <v>-128547.24652129947</v>
      </c>
      <c r="J42" s="86"/>
    </row>
    <row r="43" spans="1:10" ht="13.5" thickTop="1" x14ac:dyDescent="0.2">
      <c r="B43" s="82"/>
      <c r="C43" s="75"/>
      <c r="D43" s="76"/>
      <c r="E43" s="75"/>
      <c r="F43" s="76"/>
      <c r="G43" s="81"/>
      <c r="H43" s="81">
        <f t="shared" si="1"/>
        <v>0</v>
      </c>
    </row>
    <row r="44" spans="1:10" x14ac:dyDescent="0.2">
      <c r="B44" s="82"/>
      <c r="C44" s="75"/>
      <c r="D44" s="76"/>
      <c r="E44" s="75"/>
      <c r="F44" s="76"/>
      <c r="G44" s="81"/>
      <c r="H44" s="81"/>
    </row>
    <row r="45" spans="1:10" x14ac:dyDescent="0.2">
      <c r="B45" s="82"/>
      <c r="C45" s="75"/>
      <c r="D45" s="76"/>
      <c r="E45" s="75"/>
      <c r="F45" s="76"/>
      <c r="G45" s="81"/>
      <c r="H45" s="81"/>
    </row>
    <row r="46" spans="1:10" x14ac:dyDescent="0.2">
      <c r="B46" s="82"/>
      <c r="C46" s="75"/>
      <c r="D46" s="76"/>
      <c r="E46" s="75"/>
      <c r="F46" s="76"/>
      <c r="G46" s="81"/>
      <c r="H46" s="81"/>
    </row>
    <row r="52" spans="1:8" x14ac:dyDescent="0.2">
      <c r="B52" s="70" t="s">
        <v>47</v>
      </c>
      <c r="E52" s="90" t="s">
        <v>80</v>
      </c>
    </row>
    <row r="53" spans="1:8" x14ac:dyDescent="0.2">
      <c r="B53" s="70" t="s">
        <v>81</v>
      </c>
      <c r="E53" s="90" t="s">
        <v>82</v>
      </c>
    </row>
    <row r="54" spans="1:8" x14ac:dyDescent="0.2">
      <c r="B54" s="91" t="s">
        <v>83</v>
      </c>
      <c r="E54" s="90" t="s">
        <v>84</v>
      </c>
    </row>
    <row r="55" spans="1:8" x14ac:dyDescent="0.2">
      <c r="B55" s="70"/>
      <c r="C55" s="70"/>
    </row>
    <row r="56" spans="1:8" x14ac:dyDescent="0.2">
      <c r="B56" s="57" t="s">
        <v>58</v>
      </c>
      <c r="C56" s="49"/>
    </row>
    <row r="57" spans="1:8" x14ac:dyDescent="0.2">
      <c r="B57" s="57" t="s">
        <v>58</v>
      </c>
      <c r="C57" s="49"/>
    </row>
    <row r="58" spans="1:8" x14ac:dyDescent="0.2">
      <c r="B58" s="57" t="s">
        <v>58</v>
      </c>
      <c r="C58" s="49"/>
    </row>
    <row r="59" spans="1:8" x14ac:dyDescent="0.2">
      <c r="B59" s="57" t="s">
        <v>58</v>
      </c>
      <c r="C59" s="49"/>
    </row>
    <row r="60" spans="1:8" x14ac:dyDescent="0.2">
      <c r="A60" s="92" t="s">
        <v>80</v>
      </c>
      <c r="B60" s="92"/>
      <c r="C60" s="92"/>
      <c r="D60" s="92"/>
      <c r="E60" s="92"/>
      <c r="F60" s="92"/>
      <c r="G60" s="48"/>
      <c r="H60" s="48"/>
    </row>
    <row r="61" spans="1:8" x14ac:dyDescent="0.2">
      <c r="A61" s="92" t="s">
        <v>85</v>
      </c>
      <c r="B61" s="92"/>
      <c r="C61" s="92"/>
      <c r="D61" s="92"/>
      <c r="E61" s="92"/>
      <c r="F61" s="92"/>
      <c r="G61" s="48"/>
      <c r="H61" s="48"/>
    </row>
    <row r="62" spans="1:8" x14ac:dyDescent="0.2">
      <c r="A62" s="92" t="s">
        <v>86</v>
      </c>
      <c r="B62" s="92"/>
      <c r="C62" s="92"/>
      <c r="D62" s="92"/>
      <c r="E62" s="92"/>
      <c r="F62" s="92"/>
      <c r="G62" s="48"/>
      <c r="H62" s="48"/>
    </row>
  </sheetData>
  <mergeCells count="4">
    <mergeCell ref="A2:F2"/>
    <mergeCell ref="A60:F60"/>
    <mergeCell ref="A61:F61"/>
    <mergeCell ref="A62:F62"/>
  </mergeCells>
  <printOptions horizontalCentered="1" verticalCentered="1"/>
  <pageMargins left="0.78740157480314965" right="0.78740157480314965" top="0.4" bottom="0.27559055118110237" header="0.38" footer="0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 result</vt:lpstr>
      <vt:lpstr>Balance!Área_de_impresión</vt:lpstr>
      <vt:lpstr>'Est result'!Área_de_impresión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Daisy de Sandoval</dc:creator>
  <cp:lastModifiedBy>Daisy de Sandoval</cp:lastModifiedBy>
  <dcterms:created xsi:type="dcterms:W3CDTF">2021-02-15T19:20:18Z</dcterms:created>
  <dcterms:modified xsi:type="dcterms:W3CDTF">2021-02-15T19:21:21Z</dcterms:modified>
</cp:coreProperties>
</file>