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PORTES BCO CUSCATLAN ES\mensual\2020\Estados Financieros para BVES\DICIEMBRE\"/>
    </mc:Choice>
  </mc:AlternateContent>
  <bookViews>
    <workbookView xWindow="0" yWindow="0" windowWidth="20490" windowHeight="5820" firstSheet="1" activeTab="1"/>
  </bookViews>
  <sheets>
    <sheet name="Datos" sheetId="1" state="hidden" r:id="rId1"/>
    <sheet name="Balance General SSF" sheetId="2" r:id="rId2"/>
    <sheet name="Estado Resultados SSF" sheetId="3" r:id="rId3"/>
    <sheet name="Operaciones Bursatiles SSF" sheetId="4" r:id="rId4"/>
  </sheets>
  <definedNames>
    <definedName name="_xlnm._FilterDatabase" localSheetId="0" hidden="1">Datos!$A$5:$K$181</definedName>
    <definedName name="_xlnm.Print_Area" localSheetId="1">'Balance General SSF'!$C$2:$G$115</definedName>
    <definedName name="_xlnm.Print_Area" localSheetId="2">'Estado Resultados SSF'!$D$2:$I$99</definedName>
    <definedName name="_xlnm.Print_Area" localSheetId="3">'Operaciones Bursatiles SSF'!$D$2:$I$46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4" l="1"/>
  <c r="I11" i="4"/>
  <c r="I16" i="4" l="1"/>
  <c r="I28" i="4"/>
  <c r="G18" i="1" l="1"/>
  <c r="J20" i="1"/>
  <c r="H20" i="1"/>
  <c r="G20" i="1"/>
  <c r="I20" i="1" s="1"/>
  <c r="J19" i="1"/>
  <c r="H19" i="1"/>
  <c r="G19" i="1"/>
  <c r="J18" i="1"/>
  <c r="H18" i="1"/>
  <c r="J17" i="1"/>
  <c r="H17" i="1"/>
  <c r="G17" i="1"/>
  <c r="I17" i="1" s="1"/>
  <c r="A20" i="1"/>
  <c r="A19" i="1"/>
  <c r="A18" i="1"/>
  <c r="A17" i="1"/>
  <c r="I19" i="1" l="1"/>
  <c r="I18" i="1"/>
  <c r="A131" i="1"/>
  <c r="A130" i="1"/>
  <c r="A129" i="1"/>
  <c r="J131" i="1"/>
  <c r="J130" i="1"/>
  <c r="J129" i="1"/>
  <c r="H131" i="1"/>
  <c r="G131" i="1"/>
  <c r="G130" i="1"/>
  <c r="H130" i="1"/>
  <c r="H129" i="1"/>
  <c r="G129" i="1"/>
  <c r="A73" i="1"/>
  <c r="J73" i="1"/>
  <c r="H73" i="1"/>
  <c r="G73" i="1"/>
  <c r="J21" i="1"/>
  <c r="I131" i="1" l="1"/>
  <c r="I130" i="1"/>
  <c r="I73" i="1"/>
  <c r="I129" i="1"/>
  <c r="G31" i="3"/>
  <c r="G57" i="3"/>
  <c r="H55" i="3" s="1"/>
  <c r="G53" i="3"/>
  <c r="H51" i="3" s="1"/>
  <c r="G47" i="3"/>
  <c r="H45" i="3" s="1"/>
  <c r="G41" i="3"/>
  <c r="G40" i="3"/>
  <c r="G39" i="3"/>
  <c r="G32" i="3"/>
  <c r="G30" i="3"/>
  <c r="G14" i="3"/>
  <c r="G13" i="3"/>
  <c r="G21" i="3"/>
  <c r="G20" i="3"/>
  <c r="G19" i="3"/>
  <c r="G18" i="3"/>
  <c r="F98" i="2"/>
  <c r="F97" i="2"/>
  <c r="F94" i="2"/>
  <c r="F93" i="2"/>
  <c r="F82" i="2"/>
  <c r="F81" i="2"/>
  <c r="F78" i="2"/>
  <c r="F77" i="2"/>
  <c r="F76" i="2"/>
  <c r="F57" i="2"/>
  <c r="H64" i="3" s="1"/>
  <c r="F51" i="2"/>
  <c r="G49" i="2" s="1"/>
  <c r="F47" i="2"/>
  <c r="G45" i="2" s="1"/>
  <c r="F40" i="2"/>
  <c r="G38" i="2" s="1"/>
  <c r="F36" i="2"/>
  <c r="F35" i="2"/>
  <c r="F34" i="2"/>
  <c r="F33" i="2"/>
  <c r="F25" i="2"/>
  <c r="F24" i="2"/>
  <c r="F23" i="2"/>
  <c r="F22" i="2"/>
  <c r="F18" i="2"/>
  <c r="F17" i="2"/>
  <c r="F16" i="2"/>
  <c r="F15" i="2"/>
  <c r="F14" i="2"/>
  <c r="F13" i="2"/>
  <c r="F12" i="2"/>
  <c r="F11" i="2"/>
  <c r="H37" i="3" l="1"/>
  <c r="H28" i="3"/>
  <c r="H16" i="3"/>
  <c r="H11" i="3"/>
  <c r="H23" i="3" s="1"/>
  <c r="G80" i="2"/>
  <c r="G75" i="2"/>
  <c r="G96" i="2"/>
  <c r="G92" i="2"/>
  <c r="G31" i="2"/>
  <c r="G20" i="2"/>
  <c r="G9" i="2"/>
  <c r="G84" i="2" l="1"/>
  <c r="H34" i="3"/>
  <c r="G100" i="2"/>
  <c r="G27" i="2"/>
  <c r="G101" i="2" l="1"/>
  <c r="H73" i="3"/>
  <c r="H74" i="3"/>
  <c r="H43" i="3"/>
  <c r="H49" i="3" s="1"/>
  <c r="H60" i="3" s="1"/>
  <c r="F58" i="2" l="1"/>
  <c r="G55" i="2" s="1"/>
  <c r="G60" i="2" s="1"/>
  <c r="G62" i="2" s="1"/>
  <c r="H75" i="3"/>
  <c r="H69" i="3"/>
  <c r="F190" i="1" l="1"/>
  <c r="F189" i="1"/>
  <c r="F188" i="1"/>
  <c r="F187" i="1"/>
  <c r="F186" i="1"/>
  <c r="F185" i="1"/>
  <c r="F184" i="1"/>
  <c r="E190" i="1"/>
  <c r="E189" i="1"/>
  <c r="E188" i="1"/>
  <c r="E187" i="1"/>
  <c r="E186" i="1"/>
  <c r="E185" i="1"/>
  <c r="E184" i="1"/>
  <c r="D190" i="1"/>
  <c r="D189" i="1"/>
  <c r="D188" i="1"/>
  <c r="D187" i="1"/>
  <c r="D186" i="1"/>
  <c r="D185" i="1"/>
  <c r="D184" i="1"/>
  <c r="F181" i="1"/>
  <c r="D193" i="1" l="1"/>
  <c r="H178" i="1"/>
  <c r="H174" i="1"/>
  <c r="H170" i="1"/>
  <c r="H166" i="1"/>
  <c r="H162" i="1"/>
  <c r="H158" i="1"/>
  <c r="H154" i="1"/>
  <c r="H150" i="1"/>
  <c r="H146" i="1"/>
  <c r="H142" i="1"/>
  <c r="H138" i="1"/>
  <c r="H134" i="1"/>
  <c r="H127" i="1"/>
  <c r="H123" i="1"/>
  <c r="H119" i="1"/>
  <c r="H115" i="1"/>
  <c r="H111" i="1"/>
  <c r="H107" i="1"/>
  <c r="H103" i="1"/>
  <c r="H99" i="1"/>
  <c r="H95" i="1"/>
  <c r="H91" i="1"/>
  <c r="H87" i="1"/>
  <c r="H83" i="1"/>
  <c r="H79" i="1"/>
  <c r="H75" i="1"/>
  <c r="H70" i="1"/>
  <c r="H66" i="1"/>
  <c r="H62" i="1"/>
  <c r="H58" i="1"/>
  <c r="H54" i="1"/>
  <c r="H50" i="1"/>
  <c r="D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J180" i="1"/>
  <c r="H180" i="1"/>
  <c r="G180" i="1"/>
  <c r="J179" i="1"/>
  <c r="H179" i="1"/>
  <c r="G179" i="1"/>
  <c r="J178" i="1"/>
  <c r="J177" i="1"/>
  <c r="H177" i="1"/>
  <c r="G177" i="1"/>
  <c r="J176" i="1"/>
  <c r="H176" i="1"/>
  <c r="G176" i="1"/>
  <c r="J175" i="1"/>
  <c r="H175" i="1"/>
  <c r="G175" i="1"/>
  <c r="J174" i="1"/>
  <c r="J173" i="1"/>
  <c r="H173" i="1"/>
  <c r="G173" i="1"/>
  <c r="J172" i="1"/>
  <c r="H172" i="1"/>
  <c r="G172" i="1"/>
  <c r="J171" i="1"/>
  <c r="H171" i="1"/>
  <c r="G171" i="1"/>
  <c r="J170" i="1"/>
  <c r="G170" i="1"/>
  <c r="J169" i="1"/>
  <c r="H169" i="1"/>
  <c r="G169" i="1"/>
  <c r="J168" i="1"/>
  <c r="H168" i="1"/>
  <c r="G168" i="1"/>
  <c r="J167" i="1"/>
  <c r="H167" i="1"/>
  <c r="G167" i="1"/>
  <c r="J166" i="1"/>
  <c r="J165" i="1"/>
  <c r="H165" i="1"/>
  <c r="G165" i="1"/>
  <c r="J164" i="1"/>
  <c r="H164" i="1"/>
  <c r="G164" i="1"/>
  <c r="J163" i="1"/>
  <c r="H163" i="1"/>
  <c r="G163" i="1"/>
  <c r="J162" i="1"/>
  <c r="J161" i="1"/>
  <c r="H161" i="1"/>
  <c r="G161" i="1"/>
  <c r="J160" i="1"/>
  <c r="H160" i="1"/>
  <c r="G160" i="1"/>
  <c r="J159" i="1"/>
  <c r="H159" i="1"/>
  <c r="G159" i="1"/>
  <c r="J158" i="1"/>
  <c r="J157" i="1"/>
  <c r="H157" i="1"/>
  <c r="G157" i="1"/>
  <c r="J156" i="1"/>
  <c r="H156" i="1"/>
  <c r="G156" i="1"/>
  <c r="J155" i="1"/>
  <c r="H155" i="1"/>
  <c r="G155" i="1"/>
  <c r="J154" i="1"/>
  <c r="G154" i="1"/>
  <c r="J153" i="1"/>
  <c r="H153" i="1"/>
  <c r="G153" i="1"/>
  <c r="J152" i="1"/>
  <c r="H152" i="1"/>
  <c r="G152" i="1"/>
  <c r="J151" i="1"/>
  <c r="H151" i="1"/>
  <c r="G151" i="1"/>
  <c r="J150" i="1"/>
  <c r="J149" i="1"/>
  <c r="H149" i="1"/>
  <c r="G149" i="1"/>
  <c r="J148" i="1"/>
  <c r="H148" i="1"/>
  <c r="G148" i="1"/>
  <c r="J147" i="1"/>
  <c r="H147" i="1"/>
  <c r="G147" i="1"/>
  <c r="J146" i="1"/>
  <c r="J145" i="1"/>
  <c r="H145" i="1"/>
  <c r="G145" i="1"/>
  <c r="J144" i="1"/>
  <c r="H144" i="1"/>
  <c r="G144" i="1"/>
  <c r="J143" i="1"/>
  <c r="H143" i="1"/>
  <c r="G143" i="1"/>
  <c r="J142" i="1"/>
  <c r="J141" i="1"/>
  <c r="H141" i="1"/>
  <c r="G141" i="1"/>
  <c r="J140" i="1"/>
  <c r="H140" i="1"/>
  <c r="G140" i="1"/>
  <c r="J139" i="1"/>
  <c r="H139" i="1"/>
  <c r="G139" i="1"/>
  <c r="J138" i="1"/>
  <c r="G138" i="1"/>
  <c r="J137" i="1"/>
  <c r="H137" i="1"/>
  <c r="G137" i="1"/>
  <c r="J136" i="1"/>
  <c r="H136" i="1"/>
  <c r="G136" i="1"/>
  <c r="J135" i="1"/>
  <c r="H135" i="1"/>
  <c r="G135" i="1"/>
  <c r="J134" i="1"/>
  <c r="J133" i="1"/>
  <c r="H133" i="1"/>
  <c r="G133" i="1"/>
  <c r="J132" i="1"/>
  <c r="H132" i="1"/>
  <c r="G132" i="1"/>
  <c r="J128" i="1"/>
  <c r="H128" i="1"/>
  <c r="G128" i="1"/>
  <c r="J127" i="1"/>
  <c r="J126" i="1"/>
  <c r="H126" i="1"/>
  <c r="G126" i="1"/>
  <c r="J125" i="1"/>
  <c r="H125" i="1"/>
  <c r="G125" i="1"/>
  <c r="J124" i="1"/>
  <c r="H124" i="1"/>
  <c r="G124" i="1"/>
  <c r="J123" i="1"/>
  <c r="J122" i="1"/>
  <c r="H122" i="1"/>
  <c r="G122" i="1"/>
  <c r="J121" i="1"/>
  <c r="H121" i="1"/>
  <c r="G121" i="1"/>
  <c r="J120" i="1"/>
  <c r="H120" i="1"/>
  <c r="G120" i="1"/>
  <c r="J119" i="1"/>
  <c r="G119" i="1"/>
  <c r="J118" i="1"/>
  <c r="H118" i="1"/>
  <c r="G118" i="1"/>
  <c r="J117" i="1"/>
  <c r="H117" i="1"/>
  <c r="G117" i="1"/>
  <c r="J116" i="1"/>
  <c r="H116" i="1"/>
  <c r="G116" i="1"/>
  <c r="J115" i="1"/>
  <c r="J114" i="1"/>
  <c r="H114" i="1"/>
  <c r="G114" i="1"/>
  <c r="J113" i="1"/>
  <c r="H113" i="1"/>
  <c r="G113" i="1"/>
  <c r="J112" i="1"/>
  <c r="H112" i="1"/>
  <c r="G112" i="1"/>
  <c r="J111" i="1"/>
  <c r="J110" i="1"/>
  <c r="H110" i="1"/>
  <c r="G110" i="1"/>
  <c r="J109" i="1"/>
  <c r="H109" i="1"/>
  <c r="G109" i="1"/>
  <c r="J108" i="1"/>
  <c r="H108" i="1"/>
  <c r="G108" i="1"/>
  <c r="J107" i="1"/>
  <c r="J106" i="1"/>
  <c r="H106" i="1"/>
  <c r="G106" i="1"/>
  <c r="J105" i="1"/>
  <c r="H105" i="1"/>
  <c r="G105" i="1"/>
  <c r="J104" i="1"/>
  <c r="H104" i="1"/>
  <c r="G104" i="1"/>
  <c r="J103" i="1"/>
  <c r="G103" i="1"/>
  <c r="J102" i="1"/>
  <c r="H102" i="1"/>
  <c r="G102" i="1"/>
  <c r="J101" i="1"/>
  <c r="H101" i="1"/>
  <c r="G101" i="1"/>
  <c r="J100" i="1"/>
  <c r="H100" i="1"/>
  <c r="G100" i="1"/>
  <c r="J99" i="1"/>
  <c r="J98" i="1"/>
  <c r="H98" i="1"/>
  <c r="G98" i="1"/>
  <c r="J97" i="1"/>
  <c r="H97" i="1"/>
  <c r="G97" i="1"/>
  <c r="J96" i="1"/>
  <c r="H96" i="1"/>
  <c r="G96" i="1"/>
  <c r="J95" i="1"/>
  <c r="J94" i="1"/>
  <c r="H94" i="1"/>
  <c r="G94" i="1"/>
  <c r="J93" i="1"/>
  <c r="H93" i="1"/>
  <c r="G93" i="1"/>
  <c r="J92" i="1"/>
  <c r="H92" i="1"/>
  <c r="G92" i="1"/>
  <c r="J91" i="1"/>
  <c r="J90" i="1"/>
  <c r="H90" i="1"/>
  <c r="G90" i="1"/>
  <c r="J89" i="1"/>
  <c r="H89" i="1"/>
  <c r="G89" i="1"/>
  <c r="J88" i="1"/>
  <c r="H88" i="1"/>
  <c r="G88" i="1"/>
  <c r="J87" i="1"/>
  <c r="G87" i="1"/>
  <c r="J86" i="1"/>
  <c r="H86" i="1"/>
  <c r="G86" i="1"/>
  <c r="J85" i="1"/>
  <c r="H85" i="1"/>
  <c r="G85" i="1"/>
  <c r="J84" i="1"/>
  <c r="H84" i="1"/>
  <c r="G84" i="1"/>
  <c r="J83" i="1"/>
  <c r="J82" i="1"/>
  <c r="H82" i="1"/>
  <c r="G82" i="1"/>
  <c r="J81" i="1"/>
  <c r="H81" i="1"/>
  <c r="G81" i="1"/>
  <c r="J80" i="1"/>
  <c r="H80" i="1"/>
  <c r="G80" i="1"/>
  <c r="J79" i="1"/>
  <c r="J78" i="1"/>
  <c r="H78" i="1"/>
  <c r="G78" i="1"/>
  <c r="J77" i="1"/>
  <c r="H77" i="1"/>
  <c r="G77" i="1"/>
  <c r="J76" i="1"/>
  <c r="H76" i="1"/>
  <c r="G76" i="1"/>
  <c r="J75" i="1"/>
  <c r="J74" i="1"/>
  <c r="H74" i="1"/>
  <c r="G74" i="1"/>
  <c r="J72" i="1"/>
  <c r="H72" i="1"/>
  <c r="G72" i="1"/>
  <c r="J71" i="1"/>
  <c r="H71" i="1"/>
  <c r="G71" i="1"/>
  <c r="J70" i="1"/>
  <c r="G70" i="1"/>
  <c r="J69" i="1"/>
  <c r="H69" i="1"/>
  <c r="G69" i="1"/>
  <c r="J68" i="1"/>
  <c r="H68" i="1"/>
  <c r="G68" i="1"/>
  <c r="J67" i="1"/>
  <c r="H67" i="1"/>
  <c r="G67" i="1"/>
  <c r="J66" i="1"/>
  <c r="J65" i="1"/>
  <c r="H65" i="1"/>
  <c r="G65" i="1"/>
  <c r="J64" i="1"/>
  <c r="H64" i="1"/>
  <c r="G64" i="1"/>
  <c r="J63" i="1"/>
  <c r="H63" i="1"/>
  <c r="G63" i="1"/>
  <c r="J62" i="1"/>
  <c r="J61" i="1"/>
  <c r="H61" i="1"/>
  <c r="G61" i="1"/>
  <c r="J60" i="1"/>
  <c r="H60" i="1"/>
  <c r="G60" i="1"/>
  <c r="J59" i="1"/>
  <c r="H59" i="1"/>
  <c r="G59" i="1"/>
  <c r="J58" i="1"/>
  <c r="J57" i="1"/>
  <c r="H57" i="1"/>
  <c r="G57" i="1"/>
  <c r="J56" i="1"/>
  <c r="H56" i="1"/>
  <c r="G56" i="1"/>
  <c r="J55" i="1"/>
  <c r="H55" i="1"/>
  <c r="G55" i="1"/>
  <c r="J54" i="1"/>
  <c r="G54" i="1"/>
  <c r="J53" i="1"/>
  <c r="H53" i="1"/>
  <c r="G53" i="1"/>
  <c r="J52" i="1"/>
  <c r="H52" i="1"/>
  <c r="G52" i="1"/>
  <c r="J51" i="1"/>
  <c r="H51" i="1"/>
  <c r="G51" i="1"/>
  <c r="J50" i="1"/>
  <c r="J49" i="1"/>
  <c r="H49" i="1"/>
  <c r="G49" i="1"/>
  <c r="J48" i="1"/>
  <c r="H48" i="1"/>
  <c r="G48" i="1"/>
  <c r="F193" i="1" l="1"/>
  <c r="I74" i="1"/>
  <c r="I82" i="1"/>
  <c r="I93" i="1"/>
  <c r="I101" i="1"/>
  <c r="I141" i="1"/>
  <c r="I149" i="1"/>
  <c r="I160" i="1"/>
  <c r="E193" i="1"/>
  <c r="I52" i="1"/>
  <c r="I90" i="1"/>
  <c r="I98" i="1"/>
  <c r="I109" i="1"/>
  <c r="I157" i="1"/>
  <c r="I165" i="1"/>
  <c r="I117" i="1"/>
  <c r="I49" i="1"/>
  <c r="I68" i="1"/>
  <c r="I106" i="1"/>
  <c r="I114" i="1"/>
  <c r="I125" i="1"/>
  <c r="I136" i="1"/>
  <c r="I173" i="1"/>
  <c r="I60" i="1"/>
  <c r="I57" i="1"/>
  <c r="I65" i="1"/>
  <c r="I77" i="1"/>
  <c r="I85" i="1"/>
  <c r="I122" i="1"/>
  <c r="I133" i="1"/>
  <c r="I144" i="1"/>
  <c r="I152" i="1"/>
  <c r="E181" i="1"/>
  <c r="G50" i="1"/>
  <c r="I50" i="1" s="1"/>
  <c r="I53" i="1"/>
  <c r="I56" i="1"/>
  <c r="G66" i="1"/>
  <c r="I66" i="1" s="1"/>
  <c r="I69" i="1"/>
  <c r="I72" i="1"/>
  <c r="G83" i="1"/>
  <c r="I83" i="1" s="1"/>
  <c r="I86" i="1"/>
  <c r="I89" i="1"/>
  <c r="G99" i="1"/>
  <c r="I99" i="1" s="1"/>
  <c r="I102" i="1"/>
  <c r="I105" i="1"/>
  <c r="G115" i="1"/>
  <c r="I115" i="1" s="1"/>
  <c r="I118" i="1"/>
  <c r="I121" i="1"/>
  <c r="G134" i="1"/>
  <c r="I134" i="1" s="1"/>
  <c r="I137" i="1"/>
  <c r="I140" i="1"/>
  <c r="G150" i="1"/>
  <c r="I150" i="1" s="1"/>
  <c r="I153" i="1"/>
  <c r="I156" i="1"/>
  <c r="G166" i="1"/>
  <c r="I166" i="1" s="1"/>
  <c r="I169" i="1"/>
  <c r="G62" i="1"/>
  <c r="I62" i="1" s="1"/>
  <c r="G79" i="1"/>
  <c r="I79" i="1" s="1"/>
  <c r="G95" i="1"/>
  <c r="I95" i="1" s="1"/>
  <c r="G111" i="1"/>
  <c r="I111" i="1" s="1"/>
  <c r="G127" i="1"/>
  <c r="I127" i="1" s="1"/>
  <c r="G146" i="1"/>
  <c r="I146" i="1" s="1"/>
  <c r="G162" i="1"/>
  <c r="I162" i="1" s="1"/>
  <c r="G178" i="1"/>
  <c r="I178" i="1" s="1"/>
  <c r="G58" i="1"/>
  <c r="G75" i="1"/>
  <c r="I75" i="1" s="1"/>
  <c r="G91" i="1"/>
  <c r="I91" i="1" s="1"/>
  <c r="G107" i="1"/>
  <c r="I107" i="1" s="1"/>
  <c r="G123" i="1"/>
  <c r="I123" i="1" s="1"/>
  <c r="G142" i="1"/>
  <c r="I142" i="1" s="1"/>
  <c r="G158" i="1"/>
  <c r="I158" i="1" s="1"/>
  <c r="G174" i="1"/>
  <c r="I174" i="1" s="1"/>
  <c r="I48" i="1"/>
  <c r="I61" i="1"/>
  <c r="I64" i="1"/>
  <c r="I78" i="1"/>
  <c r="I81" i="1"/>
  <c r="I94" i="1"/>
  <c r="I97" i="1"/>
  <c r="I110" i="1"/>
  <c r="I113" i="1"/>
  <c r="I126" i="1"/>
  <c r="I132" i="1"/>
  <c r="I145" i="1"/>
  <c r="I148" i="1"/>
  <c r="I161" i="1"/>
  <c r="I164" i="1"/>
  <c r="I177" i="1"/>
  <c r="I58" i="1"/>
  <c r="I87" i="1"/>
  <c r="I70" i="1"/>
  <c r="I138" i="1"/>
  <c r="I54" i="1"/>
  <c r="I103" i="1"/>
  <c r="I119" i="1"/>
  <c r="I154" i="1"/>
  <c r="I170" i="1"/>
  <c r="I51" i="1"/>
  <c r="I55" i="1"/>
  <c r="I59" i="1"/>
  <c r="I63" i="1"/>
  <c r="I67" i="1"/>
  <c r="I71" i="1"/>
  <c r="I76" i="1"/>
  <c r="I80" i="1"/>
  <c r="I84" i="1"/>
  <c r="I88" i="1"/>
  <c r="I92" i="1"/>
  <c r="I96" i="1"/>
  <c r="I100" i="1"/>
  <c r="I104" i="1"/>
  <c r="I108" i="1"/>
  <c r="I112" i="1"/>
  <c r="I116" i="1"/>
  <c r="I120" i="1"/>
  <c r="I124" i="1"/>
  <c r="I128" i="1"/>
  <c r="I135" i="1"/>
  <c r="I139" i="1"/>
  <c r="I143" i="1"/>
  <c r="I147" i="1"/>
  <c r="I151" i="1"/>
  <c r="I155" i="1"/>
  <c r="I159" i="1"/>
  <c r="I163" i="1"/>
  <c r="I168" i="1"/>
  <c r="I172" i="1"/>
  <c r="I176" i="1"/>
  <c r="I180" i="1"/>
  <c r="I167" i="1"/>
  <c r="I171" i="1"/>
  <c r="I175" i="1"/>
  <c r="I179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I22" i="1" l="1"/>
  <c r="I24" i="1"/>
  <c r="I26" i="1"/>
  <c r="I28" i="1"/>
  <c r="I30" i="1"/>
  <c r="I32" i="1"/>
  <c r="I38" i="1"/>
  <c r="I40" i="1"/>
  <c r="I42" i="1"/>
  <c r="I44" i="1"/>
  <c r="I46" i="1"/>
  <c r="H181" i="1"/>
  <c r="G181" i="1"/>
  <c r="I12" i="1"/>
  <c r="I9" i="1"/>
  <c r="I11" i="1"/>
  <c r="I15" i="1"/>
  <c r="I21" i="1"/>
  <c r="I23" i="1"/>
  <c r="I31" i="1"/>
  <c r="I35" i="1"/>
  <c r="I37" i="1"/>
  <c r="I39" i="1"/>
  <c r="I47" i="1"/>
  <c r="I13" i="1"/>
  <c r="I8" i="1"/>
  <c r="I10" i="1"/>
  <c r="I16" i="1"/>
  <c r="I36" i="1"/>
  <c r="I6" i="1"/>
  <c r="I25" i="1"/>
  <c r="I29" i="1"/>
  <c r="I45" i="1"/>
  <c r="E194" i="1"/>
  <c r="F191" i="1"/>
  <c r="I33" i="1"/>
  <c r="I7" i="1"/>
  <c r="I14" i="1"/>
  <c r="I27" i="1"/>
  <c r="I34" i="1"/>
  <c r="I41" i="1"/>
  <c r="I43" i="1"/>
  <c r="E191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16" i="1"/>
  <c r="A15" i="1"/>
  <c r="A14" i="1"/>
  <c r="A13" i="1"/>
  <c r="A12" i="1"/>
  <c r="A11" i="1"/>
  <c r="A10" i="1"/>
  <c r="A9" i="1"/>
  <c r="A8" i="1"/>
  <c r="A7" i="1"/>
  <c r="A6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16" i="1"/>
  <c r="J15" i="1"/>
  <c r="J14" i="1"/>
  <c r="J13" i="1"/>
  <c r="J12" i="1"/>
  <c r="J11" i="1"/>
  <c r="J10" i="1"/>
  <c r="J9" i="1"/>
  <c r="J8" i="1"/>
  <c r="J7" i="1"/>
  <c r="J6" i="1"/>
  <c r="I181" i="1" l="1"/>
  <c r="D191" i="1"/>
  <c r="D194" i="1"/>
</calcChain>
</file>

<file path=xl/sharedStrings.xml><?xml version="1.0" encoding="utf-8"?>
<sst xmlns="http://schemas.openxmlformats.org/spreadsheetml/2006/main" count="333" uniqueCount="231">
  <si>
    <t>BALANCE DE COMPROBACION COMPARATIVO</t>
  </si>
  <si>
    <t>CUENTA</t>
  </si>
  <si>
    <t>DESCRIPCION DE LA CUENTA</t>
  </si>
  <si>
    <t>VARIACION</t>
  </si>
  <si>
    <t>Mensual Diciembre</t>
  </si>
  <si>
    <t>Mensual Noviembre</t>
  </si>
  <si>
    <t>L</t>
  </si>
  <si>
    <t>COMENTARIO</t>
  </si>
  <si>
    <t>R</t>
  </si>
  <si>
    <t>ACTIVO</t>
  </si>
  <si>
    <t>PASIVO</t>
  </si>
  <si>
    <t>CAPITAL SOCIAL</t>
  </si>
  <si>
    <t>RESERVA LEGAL</t>
  </si>
  <si>
    <t>IMPUESTOS MUNICIPALES</t>
  </si>
  <si>
    <t>RESULTADOS ACUMULADOS</t>
  </si>
  <si>
    <t>RESULTADOS MENSUAL</t>
  </si>
  <si>
    <t>DEPOSITOS A PLAZO</t>
  </si>
  <si>
    <t>GASTOS PAGADOS POR ANTICIPADO</t>
  </si>
  <si>
    <t>IMPUESTO SOBRE LA RENTA</t>
  </si>
  <si>
    <t>SCOTIABANK EL SALVADOR, S.A.</t>
  </si>
  <si>
    <t>CAPITAL</t>
  </si>
  <si>
    <t>INGRESOS</t>
  </si>
  <si>
    <t>CUSCATLAN SV INVERSIONES, S.A. DE C.V. CASA DE CORREDORES DE BOLSA</t>
  </si>
  <si>
    <t>ACTIVO CORRIENTE</t>
  </si>
  <si>
    <t>BANCOS Y OTRAS INSTITUCIONES FINANCIERAS</t>
  </si>
  <si>
    <t>BANCOS Y OTRAS INSTITUCIONES FINANCIERAS LOCALES</t>
  </si>
  <si>
    <t>DEPOSITOS EN CUENTA CORRIENTE</t>
  </si>
  <si>
    <t>SCOTIABANK EL SALVADOR CTA CTE # 02-40-020211</t>
  </si>
  <si>
    <t>SCOTIABANK EL SALVADOR CTA CTE # 71-40-018095</t>
  </si>
  <si>
    <t>SCOTIABANK EL SALVADOR CTA CTE # 02-09-101262</t>
  </si>
  <si>
    <t>DAVIVIENDA</t>
  </si>
  <si>
    <t>BANCO ATLANTIDA</t>
  </si>
  <si>
    <t>RENDIMIENTOS POR COBRAR</t>
  </si>
  <si>
    <t>RENDIMIENTOS POR COBRAR EN M.L.</t>
  </si>
  <si>
    <t>IMPUESTOS</t>
  </si>
  <si>
    <t>IMPUESTOS A LA RENTA</t>
  </si>
  <si>
    <t>CREDITO FISCAL DEL IMPUESTO SOBRE LA RENTA</t>
  </si>
  <si>
    <t>IMPUESTO SOBRE LA RENTA RETENIDO</t>
  </si>
  <si>
    <t>OTRAS RETENCIONES</t>
  </si>
  <si>
    <t>GASTOS PAGADOS POR ANTICIPADO POR SERVICIOS</t>
  </si>
  <si>
    <t>PRIMAS POR FIANZA</t>
  </si>
  <si>
    <t>SEGUROS E INVERSIONES  S.A. FIANZA-FIOT-164267</t>
  </si>
  <si>
    <t>OTROS GASTOS POR SERVICIO PAGADOS ANTICIPADAMENTE</t>
  </si>
  <si>
    <t>ALCALDIA MUNICIPAL DE SAN SALVADOR</t>
  </si>
  <si>
    <t>ACTIVO NO CORRIENTE</t>
  </si>
  <si>
    <t>INVERSIONES FINANCIERAS A LARGO PLAZO</t>
  </si>
  <si>
    <t>INVERSIONES CONSERVADAS PARA NEGOCIACION</t>
  </si>
  <si>
    <t>ACCIONES</t>
  </si>
  <si>
    <t>BOLSA DE VALORES DE EL SALVADOR  S.A. DE C.V.</t>
  </si>
  <si>
    <t>ACTIVOS INTANGIBLES</t>
  </si>
  <si>
    <t>DERECHOS DE EXPLOTACION DE PUESTO DE BOLSA</t>
  </si>
  <si>
    <t>PASIVO CORRIENTE</t>
  </si>
  <si>
    <t>OBLIGACIONES POR OPERACIONES BURSATILES</t>
  </si>
  <si>
    <t>OBLIGACIONES POR SERVICIOS DE ADMINISTRACION DE CARTERA</t>
  </si>
  <si>
    <t>OTRAS OBLIGACIONES</t>
  </si>
  <si>
    <t>PLAN CRECIMIENTO ACELERADO</t>
  </si>
  <si>
    <t>CUENTAS POR PAGAR</t>
  </si>
  <si>
    <t>CUENTAS POR PAGAR POR SERVICIOS</t>
  </si>
  <si>
    <t>SERVICIOS POR PAGAR DE COMUNICACION Y TELEFONO</t>
  </si>
  <si>
    <t>CTE TELECOM PERSONAL, S.A. DE C.V.</t>
  </si>
  <si>
    <t>SERVICIOS PROFESIONALES POR PAGAR</t>
  </si>
  <si>
    <t>KPMG, S.A.</t>
  </si>
  <si>
    <t>ERNST   YOUNG EL SALVADOR, S.A. DE C.V.</t>
  </si>
  <si>
    <t>OTROS SERVICIOS POR PAGAR</t>
  </si>
  <si>
    <t>ACREEDORES VARIOS</t>
  </si>
  <si>
    <t>DUTRIZ HERMANOS  S.A. DE C.V.</t>
  </si>
  <si>
    <t>PROVISIONES POR PAGAR</t>
  </si>
  <si>
    <t>PROVISION POR INTERESES POR PAGAR DE PRESTAMOS BANCARIOS</t>
  </si>
  <si>
    <t>BANCO CUSCATLAN SV, S.A</t>
  </si>
  <si>
    <t>CUENTAS POR PAGAR RELACIONADAS</t>
  </si>
  <si>
    <t>CUENTAS POR PAGAR A EMPRESAS RELACIONADAS</t>
  </si>
  <si>
    <t>PRESTAMOS</t>
  </si>
  <si>
    <t>OTRAS CUENTAS POR PAGAR A EMPRESAS RELACIONADAS</t>
  </si>
  <si>
    <t>IMPUESTOS POR PAGAR PROPIOS</t>
  </si>
  <si>
    <t>DIRECCION GENERAL DE IMPUESTOS INTERNOS</t>
  </si>
  <si>
    <t>PATRIMONIO NETO</t>
  </si>
  <si>
    <t>CAPITAL SUSCRITO MINIMO</t>
  </si>
  <si>
    <t>CAPITAL SOCIAL FIJO</t>
  </si>
  <si>
    <t>RESERVAS DE CAPITAL</t>
  </si>
  <si>
    <t>RESULTADOS</t>
  </si>
  <si>
    <t>RESULTADOS ACUMULADOS DE EJERCICIOS ANTERIORES</t>
  </si>
  <si>
    <t>UTILIDAD ACUMULADA  DE EJERCICIOS ANTERIORES</t>
  </si>
  <si>
    <t>UTILIDAD POR APLICAR</t>
  </si>
  <si>
    <t>UTILIDAD DE 2010</t>
  </si>
  <si>
    <t>UTILIDAD DE 2011</t>
  </si>
  <si>
    <t>UTILIDAD DE 2012</t>
  </si>
  <si>
    <t>UTILIDAD DE 2013</t>
  </si>
  <si>
    <t>UTILIDAD DE 2014</t>
  </si>
  <si>
    <t>PERDIDA ACUMULADA  DE EJERCICIO ANTERIORES</t>
  </si>
  <si>
    <t>PERDIDA ACUMULADA DE EJERCICIO ANTERIORES</t>
  </si>
  <si>
    <t>PERDIDA DE 2009</t>
  </si>
  <si>
    <t>PERDIDA DE 2015</t>
  </si>
  <si>
    <t>PERDIDA DE 2016</t>
  </si>
  <si>
    <t>PERDIDA DE 2017</t>
  </si>
  <si>
    <t>PERDIDA DE 2018</t>
  </si>
  <si>
    <t>PERDIDA DE 2019</t>
  </si>
  <si>
    <t>GASTOS</t>
  </si>
  <si>
    <t>GASTOS DE OPERACION</t>
  </si>
  <si>
    <t>GASTOS DE OPERACION DE SERVICIOS BURSATILES</t>
  </si>
  <si>
    <t>GASTOS DE OPERACION POR SERVICIOS BURSATILES</t>
  </si>
  <si>
    <t>GASTOS POR COMISIONES DE BOLSA DE VALORES POR OPERACIONES</t>
  </si>
  <si>
    <t>GASTOS GENERALES DE ADMINISTRACION Y DE PERSONAL DE OPERACIONES</t>
  </si>
  <si>
    <t>GASTOS POR SERVICIOS RECIBIDOS DE TERCEROS</t>
  </si>
  <si>
    <t>SERVICIOS DE COMUNICACION</t>
  </si>
  <si>
    <t>SERVICIOS DE COMUNICACION TELEFONO</t>
  </si>
  <si>
    <t>SERVICIOS DE CUSTODIA DE VALORES</t>
  </si>
  <si>
    <t>SERVICIOS DE INFORMATICA</t>
  </si>
  <si>
    <t>SERVICIOS DE IMPRENTA</t>
  </si>
  <si>
    <t>AUDITORIA EXTERNA</t>
  </si>
  <si>
    <t>AUDITORIA EXTERNA FINANCIERA</t>
  </si>
  <si>
    <t>AUDITORIA EXTERNA FISCAL</t>
  </si>
  <si>
    <t>HONORARIOS POR ESTUDIOS DE PRECIOS A TRANSFERENCIAS</t>
  </si>
  <si>
    <t>SERVICIOS DE PUBLICIDAD</t>
  </si>
  <si>
    <t>IMPUESTOS Y CONTRIBUCIONES</t>
  </si>
  <si>
    <t>OTROS IMPUESTOS Y CONTRIBUCIONES</t>
  </si>
  <si>
    <t>GASTOS POR DEPRECIACION AMORTIZACION Y DETERIORO POR OPERACIONES</t>
  </si>
  <si>
    <t>AMORTIZACION DE ACTIVOS INTANGIBLES</t>
  </si>
  <si>
    <t>AMORTIZACION DE PUESTO DE BOLSA</t>
  </si>
  <si>
    <t>GASTOS FINANCIEROS</t>
  </si>
  <si>
    <t>OTROS GASTOS FINANCIEROS</t>
  </si>
  <si>
    <t>GASTOS POR CREDITOS</t>
  </si>
  <si>
    <t>GASTOS POR LINEAS DE CREDITO</t>
  </si>
  <si>
    <t>GASTOS POR GARANTIAS CONTRATADAS</t>
  </si>
  <si>
    <t>GASTOS EXTRAORDINARIOS</t>
  </si>
  <si>
    <t>OTROS GASTOS EXTRAORDINARIOS</t>
  </si>
  <si>
    <t>INGRESOS FINANCIEROS</t>
  </si>
  <si>
    <t>INGRESOS POR INVERSIONES FINANCIERAS</t>
  </si>
  <si>
    <t>INGRESOS GRAVADOS POR IMPUESTO SOBRE LA RENTA</t>
  </si>
  <si>
    <t>INGRESOS POR OPERACIONES DE INVERSION EN TITULOS VALORES DE RENT</t>
  </si>
  <si>
    <t>ING X OPERAC. DE INVERSION EN TITULOS VALORES DE RENTA VARIABLE</t>
  </si>
  <si>
    <t>OTROS INGRESOS FINANCIEROS</t>
  </si>
  <si>
    <t>OTROS INGRESOS FINANCIEROS SCOTIABANK EL SALVADOR</t>
  </si>
  <si>
    <t>OTROS INGRESOS FINANCIEROS OTROS</t>
  </si>
  <si>
    <t>CONTINGENTES DE COMPROMISOS Y DE CONTROL PROPIAS</t>
  </si>
  <si>
    <t>CUENTAS CONTINGENTES DE COMPROMISO DEUDORAS</t>
  </si>
  <si>
    <t>GARANTIAS OTORGADAS</t>
  </si>
  <si>
    <t>POR OPERACIONES BURSATILES</t>
  </si>
  <si>
    <t>FIANZA DE FIEL CUMPLIMIENTO</t>
  </si>
  <si>
    <t>CONTINGENTES DE COMPROMISO Y CONTROL PROPIAS</t>
  </si>
  <si>
    <t>CUENTAS CONTINGENTES Y DE COMPROMISOS</t>
  </si>
  <si>
    <t>RESPONSABILIDAD POR GARANTIAS OTORGADAS</t>
  </si>
  <si>
    <t>RESPONSABILIDAD POR OTRAS GARANTIAS OTORGADAS</t>
  </si>
  <si>
    <t>SEGUROS E INVERSIONES   S.A.</t>
  </si>
  <si>
    <t xml:space="preserve">Casa de corredores de bolsa  </t>
  </si>
  <si>
    <t>(Compañía salvadoreña, subsidiaria de Banco Cuscatlán de El Salvador, S.A.)</t>
  </si>
  <si>
    <t>BALANCE GENERAL AL 31 DE DICIEMBRE DE 2020</t>
  </si>
  <si>
    <t>(Expresado en Dolares de los Estados Unidos de America)</t>
  </si>
  <si>
    <t>CORRIENTE</t>
  </si>
  <si>
    <t>DISPONIBLE RESTRINGIDO</t>
  </si>
  <si>
    <t>INVERSIONES TEMPORALES</t>
  </si>
  <si>
    <t xml:space="preserve">CUENTAS Y DOCUMENTOS POR COBRAR </t>
  </si>
  <si>
    <t>CUENTAS Y DOCUMENTOS POR COBRAR RELACIONADAS</t>
  </si>
  <si>
    <t>ACTIVOS NO CORRIENTES</t>
  </si>
  <si>
    <t>INMUEBLES</t>
  </si>
  <si>
    <t>MUEBLES</t>
  </si>
  <si>
    <t>TOTAL ACTIVO</t>
  </si>
  <si>
    <t>PASIVO NO CORRIENTE</t>
  </si>
  <si>
    <t>INGRESOS DIFERIDOS</t>
  </si>
  <si>
    <t>PATRIMONIO</t>
  </si>
  <si>
    <t>RESERVA DE CAPITAL</t>
  </si>
  <si>
    <t>REVALUACIONES</t>
  </si>
  <si>
    <t>RESULTADOS DEL PRESENTE EJERCICIO</t>
  </si>
  <si>
    <t>TOTAL PASIVO MAS PATRIMONIO</t>
  </si>
  <si>
    <t xml:space="preserve">                                                </t>
  </si>
  <si>
    <t xml:space="preserve">                                                           </t>
  </si>
  <si>
    <t>Contador</t>
  </si>
  <si>
    <t>Jefe de Contraloría</t>
  </si>
  <si>
    <t xml:space="preserve">VAL. DE EMIS. EXISTENCIA xNEGOCIAR </t>
  </si>
  <si>
    <t>OTRAS CONTINGENCIAS Y COMPROMISOS</t>
  </si>
  <si>
    <t>CUENTAS DE CONTROL DEUDORAS</t>
  </si>
  <si>
    <t>VALORES Y BIENES PROPIOS EN CUSTODIA</t>
  </si>
  <si>
    <t>VALORES Y BIENES PROPIOS CEDIDOS EN GARANTIA</t>
  </si>
  <si>
    <t>TOTAL</t>
  </si>
  <si>
    <t>CONTINGENTES DE COMPROMISO Y CONTROL ACREEDORAS</t>
  </si>
  <si>
    <t>RESPONSABILIDAD POR OTRAS CONTINGENCIAS Y COMPROMI</t>
  </si>
  <si>
    <t>CONTRACUENTA VALORES Y BIENES PROPIOS EN CUSTODIA</t>
  </si>
  <si>
    <t>CONTRACUENTA VALORES Y BIENES PROPIOS CON GARANTIA</t>
  </si>
  <si>
    <t xml:space="preserve">TOTAL </t>
  </si>
  <si>
    <t>Jesy Yanira Quijada</t>
  </si>
  <si>
    <t xml:space="preserve">CUSCATLAN SV INVERSIONES, S.A. DE C.V. </t>
  </si>
  <si>
    <t>Ricardo Mejia</t>
  </si>
  <si>
    <t>ESTADO DE RESULTADOS ACUMULADO</t>
  </si>
  <si>
    <t>PERIODO DEL 1  DE ENERO AL 31 DE DICIEMBRE DE 2020</t>
  </si>
  <si>
    <t>INGRESOS DE OPERACIÓN</t>
  </si>
  <si>
    <t xml:space="preserve">INGRESOS POR SERVICIOS BURSATILES </t>
  </si>
  <si>
    <t>INGRESOS DIVERSOS</t>
  </si>
  <si>
    <t>GASTOS DE OPERACIÓN</t>
  </si>
  <si>
    <t>GASTOS DE OPERACIÓN DE SERVICIOS BURSATILES</t>
  </si>
  <si>
    <t>GASTOS DE OPERACION POR SERV. DE ADMON. DE CARTERA</t>
  </si>
  <si>
    <t>GTOS.GRALES.DE ADMON.Y PERSONAL DE OP. BURSATILES</t>
  </si>
  <si>
    <t>RESULTADO DE OPERACIÓN</t>
  </si>
  <si>
    <t>MAS</t>
  </si>
  <si>
    <t xml:space="preserve">INGRESOS POR INVERSIONES FINANCIERAS </t>
  </si>
  <si>
    <t xml:space="preserve">INGRESOS POR CUENTAS Y DOCUMENTOS POR COBRAR </t>
  </si>
  <si>
    <t>RESULTADOS ANTES DE INTERESES E IMPUESTOS</t>
  </si>
  <si>
    <t>GASTOS DE OPERACIONES POR INVERSIONES PROPIAS</t>
  </si>
  <si>
    <t>GASTOS POR OBLIGACIONES CON INSTITUCIONES FINANCIE</t>
  </si>
  <si>
    <t>RESULTADOS DESPUES DE INTERESES Y ANTES DE IMPUESTOS</t>
  </si>
  <si>
    <t>RESULTADOS DESPUES DE  IMPUESTOS</t>
  </si>
  <si>
    <t>INGRESOS EXTRAORDINARIOS</t>
  </si>
  <si>
    <t>RESULTADO DEL PERIODO</t>
  </si>
  <si>
    <t>UTILIDAD (PERDIDA) RETENIDAS AL PRINCIPIAR EL AÑO</t>
  </si>
  <si>
    <t>MENOS</t>
  </si>
  <si>
    <t>CAPITALIZACION</t>
  </si>
  <si>
    <t>TOTAL DE UTILIDADES RETENIDAS AL FINALIZAR EL AÑO</t>
  </si>
  <si>
    <t>DETERMINACION DE UTILIDADES POR ACCION</t>
  </si>
  <si>
    <t>UTILIDAD DE EJERCICIO Y ANTES DE IMPUESTOS</t>
  </si>
  <si>
    <t>UTILIDAD DE EJERCICIO ANTES DE PARTIDAS EXTRAORDINARIAS</t>
  </si>
  <si>
    <t>UTILIDAD DESPUES DE PARTIDAS EXTRAORDINARIAS</t>
  </si>
  <si>
    <t>No. DE ACCIONES COMUNES  EN CIRCULACION</t>
  </si>
  <si>
    <t>VALOR NOMINAL POR ACCION</t>
  </si>
  <si>
    <t>CHEQUES RECHAZADOS</t>
  </si>
  <si>
    <t>SISA INVERSIONES, S.A.</t>
  </si>
  <si>
    <t>GASTOS POR SEGUROS</t>
  </si>
  <si>
    <t>OTROS SEGUROS</t>
  </si>
  <si>
    <t>POLIZAS DE SEGURO</t>
  </si>
  <si>
    <t>GASTOS  POR DEPRECIACION, AMORTIZACION Y DETERIORO  POR OPERACIONES</t>
  </si>
  <si>
    <t xml:space="preserve">Producto que manejaba antes la casa 2009, se mantiene es saldo a favor de cliente </t>
  </si>
  <si>
    <t>OTRAS CUENTAS POR COBRAR</t>
  </si>
  <si>
    <t>DELOITTE CONSULTING, S.A. DE S.V.</t>
  </si>
  <si>
    <t>TOTAL DE CUENTAS DEUDORAS POR SERVICIOS BURSATILES</t>
  </si>
  <si>
    <t>TOTAL DE CUENTAS ACREEDORAS POR SERVICIOS BURSATILES</t>
  </si>
  <si>
    <t>ESTADO DE OPERACIONES BURSATILES AL 31 DE DICIEMBRE DE 2020</t>
  </si>
  <si>
    <t xml:space="preserve">         Contador General                                                                                              </t>
  </si>
  <si>
    <t xml:space="preserve">         Representante Legal                                                                                             Gerente General</t>
  </si>
  <si>
    <t xml:space="preserve">       José Eduardo Luna Roshardt                                                                            Ana Maria Alas de Peña</t>
  </si>
  <si>
    <t xml:space="preserve">          Ricardo Ernesto Mejia                                                                                 </t>
  </si>
  <si>
    <t xml:space="preserve">         Representante Legal                                                                                                                                Gerente General</t>
  </si>
  <si>
    <t xml:space="preserve">         Representante Legal                                                                                Gerente General</t>
  </si>
  <si>
    <t xml:space="preserve">        José Eduardo Luna Roshardt                                                               Ana Maria Alas de Peña</t>
  </si>
  <si>
    <t xml:space="preserve">        José Eduardo Luna Roshardt                                                                                                               Ana Maria Alas de Peña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</si>
</sst>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.0_);\(#,##0.0\)"/>
    <numFmt numFmtId="165" formatCode="#,##0.000"/>
    <numFmt numFmtId="166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2"/>
      <name val="Arial"/>
      <family val="2"/>
    </font>
    <font>
      <b/>
      <sz val="9"/>
      <color indexed="9"/>
      <name val="Arial"/>
      <family val="2"/>
    </font>
    <font>
      <b/>
      <sz val="9"/>
      <color indexed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u val="singleAccounting"/>
      <sz val="10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0" fillId="0" borderId="0" xfId="0" applyBorder="1"/>
    <xf numFmtId="0" fontId="0" fillId="0" borderId="0" xfId="0"/>
    <xf numFmtId="0" fontId="5" fillId="0" borderId="0" xfId="3" applyFont="1" applyFill="1" applyBorder="1" applyAlignment="1" applyProtection="1">
      <alignment horizontal="left"/>
      <protection locked="0"/>
    </xf>
    <xf numFmtId="164" fontId="6" fillId="3" borderId="1" xfId="3" applyNumberFormat="1" applyFont="1" applyFill="1" applyBorder="1" applyAlignment="1">
      <alignment horizontal="center" vertical="center"/>
    </xf>
    <xf numFmtId="164" fontId="6" fillId="3" borderId="1" xfId="3" applyNumberFormat="1" applyFont="1" applyFill="1" applyBorder="1" applyAlignment="1" applyProtection="1">
      <alignment horizontal="center" vertical="center"/>
    </xf>
    <xf numFmtId="14" fontId="6" fillId="3" borderId="1" xfId="4" applyNumberFormat="1" applyFont="1" applyFill="1" applyBorder="1" applyAlignment="1" applyProtection="1">
      <alignment horizontal="center"/>
      <protection locked="0"/>
    </xf>
    <xf numFmtId="39" fontId="7" fillId="2" borderId="1" xfId="3" applyNumberFormat="1" applyFont="1" applyFill="1" applyBorder="1" applyAlignment="1">
      <alignment horizontal="center" wrapText="1"/>
    </xf>
    <xf numFmtId="0" fontId="2" fillId="2" borderId="0" xfId="0" applyFont="1" applyFill="1"/>
    <xf numFmtId="0" fontId="8" fillId="0" borderId="0" xfId="3" applyFont="1" applyFill="1" applyBorder="1" applyAlignment="1" applyProtection="1">
      <alignment horizontal="left" vertical="center"/>
      <protection locked="0"/>
    </xf>
    <xf numFmtId="40" fontId="0" fillId="0" borderId="0" xfId="0" applyNumberFormat="1"/>
    <xf numFmtId="40" fontId="0" fillId="0" borderId="0" xfId="1" applyNumberFormat="1" applyFont="1"/>
    <xf numFmtId="40" fontId="2" fillId="2" borderId="0" xfId="0" applyNumberFormat="1" applyFont="1" applyFill="1"/>
    <xf numFmtId="40" fontId="0" fillId="2" borderId="0" xfId="0" applyNumberFormat="1" applyFill="1"/>
    <xf numFmtId="0" fontId="0" fillId="0" borderId="0" xfId="0" applyFill="1"/>
    <xf numFmtId="40" fontId="0" fillId="0" borderId="0" xfId="0" applyNumberFormat="1" applyFill="1"/>
    <xf numFmtId="0" fontId="3" fillId="5" borderId="0" xfId="2" applyFont="1" applyFill="1"/>
    <xf numFmtId="0" fontId="9" fillId="5" borderId="0" xfId="2" applyFont="1" applyFill="1"/>
    <xf numFmtId="43" fontId="9" fillId="5" borderId="0" xfId="2" applyNumberFormat="1" applyFont="1" applyFill="1"/>
    <xf numFmtId="43" fontId="3" fillId="5" borderId="0" xfId="2" applyNumberFormat="1" applyFont="1" applyFill="1"/>
    <xf numFmtId="0" fontId="3" fillId="0" borderId="0" xfId="5" applyFont="1"/>
    <xf numFmtId="43" fontId="3" fillId="5" borderId="2" xfId="2" applyNumberFormat="1" applyFont="1" applyFill="1" applyBorder="1"/>
    <xf numFmtId="0" fontId="3" fillId="5" borderId="2" xfId="2" applyFont="1" applyFill="1" applyBorder="1"/>
    <xf numFmtId="0" fontId="3" fillId="5" borderId="0" xfId="2" applyFont="1" applyFill="1" applyBorder="1"/>
    <xf numFmtId="43" fontId="9" fillId="5" borderId="3" xfId="2" applyNumberFormat="1" applyFont="1" applyFill="1" applyBorder="1"/>
    <xf numFmtId="43" fontId="9" fillId="5" borderId="0" xfId="1" applyFont="1" applyFill="1"/>
    <xf numFmtId="2" fontId="3" fillId="5" borderId="0" xfId="2" applyNumberFormat="1" applyFont="1" applyFill="1"/>
    <xf numFmtId="0" fontId="3" fillId="0" borderId="0" xfId="2" applyFont="1"/>
    <xf numFmtId="43" fontId="9" fillId="5" borderId="4" xfId="2" applyNumberFormat="1" applyFont="1" applyFill="1" applyBorder="1"/>
    <xf numFmtId="0" fontId="9" fillId="5" borderId="2" xfId="2" applyFont="1" applyFill="1" applyBorder="1"/>
    <xf numFmtId="0" fontId="3" fillId="4" borderId="0" xfId="2" applyFont="1" applyFill="1" applyAlignment="1">
      <alignment horizontal="left"/>
    </xf>
    <xf numFmtId="43" fontId="9" fillId="5" borderId="0" xfId="2" applyNumberFormat="1" applyFont="1" applyFill="1" applyBorder="1"/>
    <xf numFmtId="0" fontId="9" fillId="5" borderId="0" xfId="2" applyFont="1" applyFill="1" applyBorder="1"/>
    <xf numFmtId="43" fontId="9" fillId="0" borderId="4" xfId="2" applyNumberFormat="1" applyFont="1" applyFill="1" applyBorder="1"/>
    <xf numFmtId="0" fontId="3" fillId="4" borderId="0" xfId="2" applyFont="1" applyFill="1" applyAlignment="1">
      <alignment horizontal="right"/>
    </xf>
    <xf numFmtId="0" fontId="3" fillId="4" borderId="0" xfId="6" quotePrefix="1" applyNumberFormat="1" applyFont="1" applyFill="1" applyAlignment="1">
      <alignment horizontal="right"/>
    </xf>
    <xf numFmtId="43" fontId="9" fillId="5" borderId="2" xfId="2" applyNumberFormat="1" applyFont="1" applyFill="1" applyBorder="1"/>
    <xf numFmtId="0" fontId="9" fillId="4" borderId="0" xfId="2" applyFont="1" applyFill="1" applyAlignment="1">
      <alignment horizontal="right"/>
    </xf>
    <xf numFmtId="43" fontId="10" fillId="5" borderId="0" xfId="1" applyFont="1" applyFill="1"/>
    <xf numFmtId="0" fontId="3" fillId="5" borderId="0" xfId="2" applyFont="1" applyFill="1" applyAlignment="1">
      <alignment horizontal="left"/>
    </xf>
    <xf numFmtId="0" fontId="9" fillId="5" borderId="0" xfId="2" applyFont="1" applyFill="1" applyAlignment="1">
      <alignment horizontal="left"/>
    </xf>
    <xf numFmtId="0" fontId="0" fillId="6" borderId="0" xfId="0" applyFill="1"/>
    <xf numFmtId="40" fontId="0" fillId="6" borderId="0" xfId="0" applyNumberFormat="1" applyFill="1"/>
    <xf numFmtId="0" fontId="0" fillId="7" borderId="0" xfId="0" applyFill="1"/>
    <xf numFmtId="40" fontId="0" fillId="7" borderId="0" xfId="0" applyNumberFormat="1" applyFill="1"/>
    <xf numFmtId="0" fontId="9" fillId="5" borderId="0" xfId="2" applyFont="1" applyFill="1" applyAlignment="1"/>
    <xf numFmtId="0" fontId="11" fillId="5" borderId="0" xfId="2" applyFont="1" applyFill="1"/>
    <xf numFmtId="43" fontId="3" fillId="5" borderId="2" xfId="1" applyFont="1" applyFill="1" applyBorder="1" applyAlignment="1">
      <alignment horizontal="center"/>
    </xf>
    <xf numFmtId="43" fontId="3" fillId="5" borderId="0" xfId="1" applyFont="1" applyFill="1"/>
    <xf numFmtId="43" fontId="12" fillId="5" borderId="0" xfId="1" applyFont="1" applyFill="1"/>
    <xf numFmtId="0" fontId="12" fillId="4" borderId="0" xfId="0" applyFont="1" applyFill="1"/>
    <xf numFmtId="43" fontId="12" fillId="5" borderId="2" xfId="1" applyFont="1" applyFill="1" applyBorder="1"/>
    <xf numFmtId="43" fontId="13" fillId="5" borderId="2" xfId="1" applyFont="1" applyFill="1" applyBorder="1" applyAlignment="1">
      <alignment horizontal="center"/>
    </xf>
    <xf numFmtId="43" fontId="12" fillId="5" borderId="0" xfId="1" applyFont="1" applyFill="1" applyBorder="1"/>
    <xf numFmtId="43" fontId="3" fillId="5" borderId="0" xfId="1" applyFont="1" applyFill="1" applyBorder="1"/>
    <xf numFmtId="4" fontId="3" fillId="5" borderId="0" xfId="2" applyNumberFormat="1" applyFont="1" applyFill="1" applyBorder="1"/>
    <xf numFmtId="4" fontId="3" fillId="5" borderId="3" xfId="2" applyNumberFormat="1" applyFont="1" applyFill="1" applyBorder="1"/>
    <xf numFmtId="165" fontId="3" fillId="5" borderId="0" xfId="2" applyNumberFormat="1" applyFont="1" applyFill="1"/>
    <xf numFmtId="166" fontId="3" fillId="4" borderId="0" xfId="1" applyNumberFormat="1" applyFont="1" applyFill="1"/>
    <xf numFmtId="0" fontId="12" fillId="4" borderId="0" xfId="0" applyFont="1" applyFill="1" applyAlignment="1">
      <alignment horizontal="right"/>
    </xf>
    <xf numFmtId="0" fontId="12" fillId="0" borderId="0" xfId="0" applyFont="1"/>
    <xf numFmtId="0" fontId="14" fillId="0" borderId="0" xfId="0" applyFont="1"/>
  </cellXfs>
  <cellStyles count="7">
    <cellStyle name="=C:\WINNT\SYSTEM32\COMMAND.COM" xfId="2"/>
    <cellStyle name="Millares" xfId="1" builtinId="3"/>
    <cellStyle name="Normal" xfId="0" builtinId="0"/>
    <cellStyle name="Normal 2" xfId="6"/>
    <cellStyle name="Normal 22" xfId="5"/>
    <cellStyle name="Normal_CONTROL" xfId="3"/>
    <cellStyle name="Normal_Parametros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4"/>
  <sheetViews>
    <sheetView topLeftCell="A162" workbookViewId="0">
      <selection activeCell="C173" sqref="C173"/>
    </sheetView>
  </sheetViews>
  <sheetFormatPr baseColWidth="10" defaultRowHeight="15" x14ac:dyDescent="0.25"/>
  <cols>
    <col min="1" max="1" width="3.140625" customWidth="1"/>
    <col min="3" max="3" width="51.5703125" bestFit="1" customWidth="1"/>
    <col min="4" max="4" width="14.42578125" bestFit="1" customWidth="1"/>
    <col min="5" max="5" width="14.5703125" bestFit="1" customWidth="1"/>
    <col min="6" max="6" width="14.42578125" bestFit="1" customWidth="1"/>
    <col min="7" max="7" width="13.85546875" bestFit="1" customWidth="1"/>
    <col min="8" max="8" width="14.28515625" bestFit="1" customWidth="1"/>
    <col min="9" max="9" width="14.5703125" bestFit="1" customWidth="1"/>
    <col min="10" max="10" width="2" bestFit="1" customWidth="1"/>
    <col min="11" max="11" width="52.140625" customWidth="1"/>
    <col min="13" max="13" width="50.7109375" bestFit="1" customWidth="1"/>
  </cols>
  <sheetData>
    <row r="1" spans="1:11" x14ac:dyDescent="0.25">
      <c r="A1" s="1"/>
      <c r="B1" s="1"/>
    </row>
    <row r="2" spans="1:11" ht="15.75" x14ac:dyDescent="0.25">
      <c r="A2" s="1"/>
      <c r="B2" s="3" t="s">
        <v>22</v>
      </c>
    </row>
    <row r="3" spans="1:11" x14ac:dyDescent="0.25">
      <c r="A3" s="1"/>
      <c r="B3" s="9" t="s">
        <v>0</v>
      </c>
    </row>
    <row r="4" spans="1:11" x14ac:dyDescent="0.25">
      <c r="F4" s="2"/>
    </row>
    <row r="5" spans="1:11" ht="24.75" x14ac:dyDescent="0.25">
      <c r="A5" s="5" t="s">
        <v>8</v>
      </c>
      <c r="B5" s="5" t="s">
        <v>1</v>
      </c>
      <c r="C5" s="4" t="s">
        <v>2</v>
      </c>
      <c r="D5" s="6">
        <v>44196</v>
      </c>
      <c r="E5" s="6">
        <v>44165</v>
      </c>
      <c r="F5" s="6">
        <v>44135</v>
      </c>
      <c r="G5" s="7" t="s">
        <v>4</v>
      </c>
      <c r="H5" s="7" t="s">
        <v>5</v>
      </c>
      <c r="I5" s="7" t="s">
        <v>3</v>
      </c>
      <c r="J5" s="5" t="s">
        <v>6</v>
      </c>
      <c r="K5" s="5" t="s">
        <v>7</v>
      </c>
    </row>
    <row r="6" spans="1:11" x14ac:dyDescent="0.25">
      <c r="A6" t="str">
        <f>LEFT(B6)</f>
        <v>1</v>
      </c>
      <c r="B6" s="14">
        <v>1</v>
      </c>
      <c r="C6" s="14" t="s">
        <v>9</v>
      </c>
      <c r="D6" s="15">
        <v>3259760.9</v>
      </c>
      <c r="E6" s="11">
        <v>3250409.32</v>
      </c>
      <c r="F6" s="10">
        <v>3239913.57</v>
      </c>
      <c r="G6" s="10">
        <f>D6-E6</f>
        <v>9351.5800000000745</v>
      </c>
      <c r="H6" s="10">
        <f>E6-F6</f>
        <v>10495.75</v>
      </c>
      <c r="I6" s="10">
        <f>G6-H6</f>
        <v>-1144.1699999999255</v>
      </c>
      <c r="J6">
        <f>LEN(B6)</f>
        <v>1</v>
      </c>
    </row>
    <row r="7" spans="1:11" x14ac:dyDescent="0.25">
      <c r="A7" s="2" t="str">
        <f t="shared" ref="A7:A75" si="0">LEFT(B7)</f>
        <v>1</v>
      </c>
      <c r="B7" s="14">
        <v>11</v>
      </c>
      <c r="C7" s="14" t="s">
        <v>23</v>
      </c>
      <c r="D7" s="15">
        <v>3258160.68</v>
      </c>
      <c r="E7" s="11">
        <v>3248797.2</v>
      </c>
      <c r="F7" s="10">
        <v>3238289.55</v>
      </c>
      <c r="G7" s="10">
        <f t="shared" ref="G7:G47" si="1">D7-E7</f>
        <v>9363.4799999999814</v>
      </c>
      <c r="H7" s="10">
        <f t="shared" ref="H7:H47" si="2">E7-F7</f>
        <v>10507.650000000373</v>
      </c>
      <c r="I7" s="10">
        <f t="shared" ref="I7:I47" si="3">G7-H7</f>
        <v>-1144.1700000003912</v>
      </c>
      <c r="J7" s="2">
        <f t="shared" ref="J7:J47" si="4">LEN(B7)</f>
        <v>2</v>
      </c>
    </row>
    <row r="8" spans="1:11" x14ac:dyDescent="0.25">
      <c r="A8" s="2" t="str">
        <f t="shared" si="0"/>
        <v>1</v>
      </c>
      <c r="B8" s="14">
        <v>111</v>
      </c>
      <c r="C8" s="14" t="s">
        <v>24</v>
      </c>
      <c r="D8" s="15">
        <v>3220018.74</v>
      </c>
      <c r="E8" s="11">
        <v>3218957.6</v>
      </c>
      <c r="F8" s="10">
        <v>3208860.92</v>
      </c>
      <c r="G8" s="10">
        <f t="shared" si="1"/>
        <v>1061.1400000001304</v>
      </c>
      <c r="H8" s="10">
        <f t="shared" si="2"/>
        <v>10096.680000000168</v>
      </c>
      <c r="I8" s="10">
        <f t="shared" si="3"/>
        <v>-9035.5400000000373</v>
      </c>
      <c r="J8" s="2">
        <f t="shared" si="4"/>
        <v>3</v>
      </c>
    </row>
    <row r="9" spans="1:11" x14ac:dyDescent="0.25">
      <c r="A9" s="2" t="str">
        <f t="shared" si="0"/>
        <v>1</v>
      </c>
      <c r="B9" s="14">
        <v>1110</v>
      </c>
      <c r="C9" s="14" t="s">
        <v>25</v>
      </c>
      <c r="D9" s="15">
        <v>3220018.74</v>
      </c>
      <c r="E9" s="11">
        <v>3218957.6</v>
      </c>
      <c r="F9" s="10">
        <v>3208860.92</v>
      </c>
      <c r="G9" s="10">
        <f t="shared" si="1"/>
        <v>1061.1400000001304</v>
      </c>
      <c r="H9" s="10">
        <f t="shared" si="2"/>
        <v>10096.680000000168</v>
      </c>
      <c r="I9" s="10">
        <f t="shared" si="3"/>
        <v>-9035.5400000000373</v>
      </c>
      <c r="J9" s="2">
        <f t="shared" si="4"/>
        <v>4</v>
      </c>
    </row>
    <row r="10" spans="1:11" x14ac:dyDescent="0.25">
      <c r="A10" s="2" t="str">
        <f t="shared" si="0"/>
        <v>1</v>
      </c>
      <c r="B10" s="14">
        <v>1110000</v>
      </c>
      <c r="C10" s="14" t="s">
        <v>26</v>
      </c>
      <c r="D10" s="15">
        <v>220018.74</v>
      </c>
      <c r="E10" s="11">
        <v>218957.6</v>
      </c>
      <c r="F10" s="10">
        <v>208860.92</v>
      </c>
      <c r="G10" s="10">
        <f t="shared" si="1"/>
        <v>1061.1399999999849</v>
      </c>
      <c r="H10" s="10">
        <f t="shared" si="2"/>
        <v>10096.679999999993</v>
      </c>
      <c r="I10" s="10">
        <f t="shared" si="3"/>
        <v>-9035.5400000000081</v>
      </c>
      <c r="J10" s="2">
        <f t="shared" si="4"/>
        <v>7</v>
      </c>
    </row>
    <row r="11" spans="1:11" x14ac:dyDescent="0.25">
      <c r="A11" s="2" t="str">
        <f t="shared" si="0"/>
        <v>1</v>
      </c>
      <c r="B11" s="14">
        <v>111000007</v>
      </c>
      <c r="C11" s="14" t="s">
        <v>27</v>
      </c>
      <c r="D11" s="15">
        <v>211416.76</v>
      </c>
      <c r="E11" s="11">
        <v>208877.89</v>
      </c>
      <c r="F11" s="10">
        <v>198781.21</v>
      </c>
      <c r="G11" s="10">
        <f t="shared" si="1"/>
        <v>2538.8699999999953</v>
      </c>
      <c r="H11" s="10">
        <f t="shared" si="2"/>
        <v>10096.680000000022</v>
      </c>
      <c r="I11" s="10">
        <f t="shared" si="3"/>
        <v>-7557.8100000000268</v>
      </c>
      <c r="J11" s="2">
        <f t="shared" si="4"/>
        <v>9</v>
      </c>
    </row>
    <row r="12" spans="1:11" x14ac:dyDescent="0.25">
      <c r="A12" s="2" t="str">
        <f t="shared" si="0"/>
        <v>1</v>
      </c>
      <c r="B12" s="14">
        <v>111000008</v>
      </c>
      <c r="C12" s="14" t="s">
        <v>28</v>
      </c>
      <c r="D12" s="15">
        <v>7024.3</v>
      </c>
      <c r="E12" s="11">
        <v>7024.3</v>
      </c>
      <c r="F12" s="10">
        <v>7024.3</v>
      </c>
      <c r="G12" s="10">
        <f t="shared" si="1"/>
        <v>0</v>
      </c>
      <c r="H12" s="10">
        <f t="shared" si="2"/>
        <v>0</v>
      </c>
      <c r="I12" s="10">
        <f t="shared" si="3"/>
        <v>0</v>
      </c>
      <c r="J12" s="2">
        <f t="shared" si="4"/>
        <v>9</v>
      </c>
    </row>
    <row r="13" spans="1:11" x14ac:dyDescent="0.25">
      <c r="A13" s="2" t="str">
        <f t="shared" si="0"/>
        <v>1</v>
      </c>
      <c r="B13" s="14">
        <v>111000009</v>
      </c>
      <c r="C13" s="14" t="s">
        <v>29</v>
      </c>
      <c r="D13" s="15">
        <v>1577.68</v>
      </c>
      <c r="E13" s="11">
        <v>3055.41</v>
      </c>
      <c r="F13" s="10">
        <v>3055.41</v>
      </c>
      <c r="G13" s="10">
        <f t="shared" si="1"/>
        <v>-1477.7299999999998</v>
      </c>
      <c r="H13" s="10">
        <f t="shared" si="2"/>
        <v>0</v>
      </c>
      <c r="I13" s="10">
        <f t="shared" si="3"/>
        <v>-1477.7299999999998</v>
      </c>
      <c r="J13" s="2">
        <f t="shared" si="4"/>
        <v>9</v>
      </c>
    </row>
    <row r="14" spans="1:11" x14ac:dyDescent="0.25">
      <c r="A14" s="2" t="str">
        <f t="shared" si="0"/>
        <v>1</v>
      </c>
      <c r="B14" s="14">
        <v>1110020</v>
      </c>
      <c r="C14" s="14" t="s">
        <v>16</v>
      </c>
      <c r="D14" s="15">
        <v>3000000</v>
      </c>
      <c r="E14" s="11">
        <v>3000000</v>
      </c>
      <c r="F14" s="10">
        <v>3000000</v>
      </c>
      <c r="G14" s="10">
        <f t="shared" si="1"/>
        <v>0</v>
      </c>
      <c r="H14" s="10">
        <f t="shared" si="2"/>
        <v>0</v>
      </c>
      <c r="I14" s="10">
        <f t="shared" si="3"/>
        <v>0</v>
      </c>
      <c r="J14" s="2">
        <f t="shared" si="4"/>
        <v>7</v>
      </c>
    </row>
    <row r="15" spans="1:11" x14ac:dyDescent="0.25">
      <c r="A15" s="2" t="str">
        <f t="shared" si="0"/>
        <v>1</v>
      </c>
      <c r="B15" s="14">
        <v>111002002</v>
      </c>
      <c r="C15" s="14" t="s">
        <v>30</v>
      </c>
      <c r="D15" s="15">
        <v>1000000</v>
      </c>
      <c r="E15" s="11">
        <v>1000000</v>
      </c>
      <c r="F15" s="10">
        <v>1000000</v>
      </c>
      <c r="G15" s="10">
        <f t="shared" si="1"/>
        <v>0</v>
      </c>
      <c r="H15" s="10">
        <f t="shared" si="2"/>
        <v>0</v>
      </c>
      <c r="I15" s="10">
        <f t="shared" si="3"/>
        <v>0</v>
      </c>
      <c r="J15" s="2">
        <f t="shared" si="4"/>
        <v>9</v>
      </c>
    </row>
    <row r="16" spans="1:11" x14ac:dyDescent="0.25">
      <c r="A16" s="2" t="str">
        <f t="shared" si="0"/>
        <v>1</v>
      </c>
      <c r="B16" s="14">
        <v>111002013</v>
      </c>
      <c r="C16" s="14" t="s">
        <v>31</v>
      </c>
      <c r="D16" s="15">
        <v>2000000</v>
      </c>
      <c r="E16" s="11">
        <v>2000000</v>
      </c>
      <c r="F16" s="10">
        <v>2000000</v>
      </c>
      <c r="G16" s="10">
        <f t="shared" si="1"/>
        <v>0</v>
      </c>
      <c r="H16" s="10">
        <f t="shared" si="2"/>
        <v>0</v>
      </c>
      <c r="I16" s="10">
        <f t="shared" si="3"/>
        <v>0</v>
      </c>
      <c r="J16" s="2">
        <f t="shared" si="4"/>
        <v>9</v>
      </c>
    </row>
    <row r="17" spans="1:13" s="2" customFormat="1" x14ac:dyDescent="0.25">
      <c r="A17" s="2" t="str">
        <f t="shared" si="0"/>
        <v>1</v>
      </c>
      <c r="B17" s="14">
        <v>114</v>
      </c>
      <c r="C17" s="14" t="s">
        <v>150</v>
      </c>
      <c r="D17" s="15">
        <v>7524.59</v>
      </c>
      <c r="E17" s="11">
        <v>0</v>
      </c>
      <c r="F17" s="10">
        <v>0</v>
      </c>
      <c r="G17" s="10">
        <f t="shared" ref="G17:G20" si="5">D17-E17</f>
        <v>7524.59</v>
      </c>
      <c r="H17" s="10">
        <f t="shared" ref="H17:H20" si="6">E17-F17</f>
        <v>0</v>
      </c>
      <c r="I17" s="10">
        <f t="shared" ref="I17:I20" si="7">G17-H17</f>
        <v>7524.59</v>
      </c>
      <c r="J17" s="2">
        <f t="shared" ref="J17:J20" si="8">LEN(B17)</f>
        <v>3</v>
      </c>
    </row>
    <row r="18" spans="1:13" s="2" customFormat="1" x14ac:dyDescent="0.25">
      <c r="A18" s="2" t="str">
        <f t="shared" si="0"/>
        <v>1</v>
      </c>
      <c r="B18" s="14">
        <v>1146</v>
      </c>
      <c r="C18" s="14" t="s">
        <v>218</v>
      </c>
      <c r="D18" s="15">
        <v>7524.59</v>
      </c>
      <c r="E18" s="11">
        <v>0</v>
      </c>
      <c r="F18" s="10">
        <v>0</v>
      </c>
      <c r="G18" s="10">
        <f t="shared" si="5"/>
        <v>7524.59</v>
      </c>
      <c r="H18" s="10">
        <f t="shared" si="6"/>
        <v>0</v>
      </c>
      <c r="I18" s="10">
        <f t="shared" si="7"/>
        <v>7524.59</v>
      </c>
      <c r="J18" s="2">
        <f t="shared" si="8"/>
        <v>4</v>
      </c>
    </row>
    <row r="19" spans="1:13" s="2" customFormat="1" x14ac:dyDescent="0.25">
      <c r="A19" s="2" t="str">
        <f t="shared" si="0"/>
        <v>1</v>
      </c>
      <c r="B19" s="14">
        <v>1146040</v>
      </c>
      <c r="C19" s="14" t="s">
        <v>218</v>
      </c>
      <c r="D19" s="15">
        <v>7524.59</v>
      </c>
      <c r="E19" s="11">
        <v>0</v>
      </c>
      <c r="F19" s="10">
        <v>0</v>
      </c>
      <c r="G19" s="10">
        <f t="shared" si="5"/>
        <v>7524.59</v>
      </c>
      <c r="H19" s="10">
        <f t="shared" si="6"/>
        <v>0</v>
      </c>
      <c r="I19" s="10">
        <f t="shared" si="7"/>
        <v>7524.59</v>
      </c>
      <c r="J19" s="2">
        <f t="shared" si="8"/>
        <v>7</v>
      </c>
    </row>
    <row r="20" spans="1:13" s="2" customFormat="1" x14ac:dyDescent="0.25">
      <c r="A20" s="2" t="str">
        <f t="shared" si="0"/>
        <v>1</v>
      </c>
      <c r="B20" s="14">
        <v>114604000</v>
      </c>
      <c r="C20" s="14" t="s">
        <v>211</v>
      </c>
      <c r="D20" s="15">
        <v>7524.59</v>
      </c>
      <c r="E20" s="11">
        <v>0</v>
      </c>
      <c r="F20" s="10">
        <v>0</v>
      </c>
      <c r="G20" s="10">
        <f t="shared" si="5"/>
        <v>7524.59</v>
      </c>
      <c r="H20" s="10">
        <f t="shared" si="6"/>
        <v>0</v>
      </c>
      <c r="I20" s="10">
        <f t="shared" si="7"/>
        <v>7524.59</v>
      </c>
      <c r="J20" s="2">
        <f t="shared" si="8"/>
        <v>9</v>
      </c>
    </row>
    <row r="21" spans="1:13" x14ac:dyDescent="0.25">
      <c r="A21" s="2" t="str">
        <f t="shared" si="0"/>
        <v>1</v>
      </c>
      <c r="B21" s="14">
        <v>116</v>
      </c>
      <c r="C21" s="14" t="s">
        <v>32</v>
      </c>
      <c r="D21" s="15">
        <v>3581.96</v>
      </c>
      <c r="E21" s="11">
        <v>3217.22</v>
      </c>
      <c r="F21" s="10">
        <v>3217.22</v>
      </c>
      <c r="G21" s="10">
        <f t="shared" si="1"/>
        <v>364.74000000000024</v>
      </c>
      <c r="H21" s="10">
        <f t="shared" si="2"/>
        <v>0</v>
      </c>
      <c r="I21" s="10">
        <f t="shared" si="3"/>
        <v>364.74000000000024</v>
      </c>
      <c r="J21" s="2">
        <f t="shared" si="4"/>
        <v>3</v>
      </c>
      <c r="L21" s="2"/>
      <c r="M21" s="2"/>
    </row>
    <row r="22" spans="1:13" x14ac:dyDescent="0.25">
      <c r="A22" s="2" t="str">
        <f t="shared" si="0"/>
        <v>1</v>
      </c>
      <c r="B22" s="14">
        <v>1160</v>
      </c>
      <c r="C22" s="14" t="s">
        <v>25</v>
      </c>
      <c r="D22" s="15">
        <v>3581.96</v>
      </c>
      <c r="E22" s="11">
        <v>3217.22</v>
      </c>
      <c r="F22" s="10">
        <v>3217.22</v>
      </c>
      <c r="G22" s="10">
        <f t="shared" si="1"/>
        <v>364.74000000000024</v>
      </c>
      <c r="H22" s="10">
        <f t="shared" si="2"/>
        <v>0</v>
      </c>
      <c r="I22" s="10">
        <f t="shared" si="3"/>
        <v>364.74000000000024</v>
      </c>
      <c r="J22" s="2">
        <f t="shared" si="4"/>
        <v>4</v>
      </c>
    </row>
    <row r="23" spans="1:13" x14ac:dyDescent="0.25">
      <c r="A23" s="2" t="str">
        <f t="shared" si="0"/>
        <v>1</v>
      </c>
      <c r="B23" s="14">
        <v>1160000</v>
      </c>
      <c r="C23" s="14" t="s">
        <v>33</v>
      </c>
      <c r="D23" s="15">
        <v>3581.96</v>
      </c>
      <c r="E23" s="11">
        <v>3217.22</v>
      </c>
      <c r="F23" s="10">
        <v>3217.22</v>
      </c>
      <c r="G23" s="10">
        <f t="shared" si="1"/>
        <v>364.74000000000024</v>
      </c>
      <c r="H23" s="10">
        <f t="shared" si="2"/>
        <v>0</v>
      </c>
      <c r="I23" s="10">
        <f t="shared" si="3"/>
        <v>364.74000000000024</v>
      </c>
      <c r="J23" s="2">
        <f t="shared" si="4"/>
        <v>7</v>
      </c>
    </row>
    <row r="24" spans="1:13" x14ac:dyDescent="0.25">
      <c r="A24" s="2" t="str">
        <f t="shared" si="0"/>
        <v>1</v>
      </c>
      <c r="B24" s="14">
        <v>116000002</v>
      </c>
      <c r="C24" s="14" t="s">
        <v>30</v>
      </c>
      <c r="D24" s="15">
        <v>516.39</v>
      </c>
      <c r="E24" s="11">
        <v>430.33</v>
      </c>
      <c r="F24" s="10">
        <v>430.33</v>
      </c>
      <c r="G24" s="10">
        <f t="shared" si="1"/>
        <v>86.06</v>
      </c>
      <c r="H24" s="10">
        <f t="shared" si="2"/>
        <v>0</v>
      </c>
      <c r="I24" s="10">
        <f t="shared" si="3"/>
        <v>86.06</v>
      </c>
      <c r="J24" s="2">
        <f t="shared" si="4"/>
        <v>9</v>
      </c>
    </row>
    <row r="25" spans="1:13" x14ac:dyDescent="0.25">
      <c r="A25" s="2" t="str">
        <f t="shared" si="0"/>
        <v>1</v>
      </c>
      <c r="B25" s="14">
        <v>116000013</v>
      </c>
      <c r="C25" s="14" t="s">
        <v>31</v>
      </c>
      <c r="D25" s="15">
        <v>3065.57</v>
      </c>
      <c r="E25" s="11">
        <v>2786.89</v>
      </c>
      <c r="F25" s="10">
        <v>2786.89</v>
      </c>
      <c r="G25" s="10">
        <f t="shared" si="1"/>
        <v>278.68000000000029</v>
      </c>
      <c r="H25" s="10">
        <f t="shared" si="2"/>
        <v>0</v>
      </c>
      <c r="I25" s="10">
        <f t="shared" si="3"/>
        <v>278.68000000000029</v>
      </c>
      <c r="J25" s="2">
        <f t="shared" si="4"/>
        <v>9</v>
      </c>
    </row>
    <row r="26" spans="1:13" x14ac:dyDescent="0.25">
      <c r="A26" s="2" t="str">
        <f t="shared" si="0"/>
        <v>1</v>
      </c>
      <c r="B26" s="14">
        <v>117</v>
      </c>
      <c r="C26" s="14" t="s">
        <v>34</v>
      </c>
      <c r="D26" s="15">
        <v>27035.39</v>
      </c>
      <c r="E26" s="11">
        <v>25911.48</v>
      </c>
      <c r="F26" s="10">
        <v>24789.62</v>
      </c>
      <c r="G26" s="10">
        <f t="shared" si="1"/>
        <v>1123.9099999999999</v>
      </c>
      <c r="H26" s="10">
        <f t="shared" si="2"/>
        <v>1121.8600000000006</v>
      </c>
      <c r="I26" s="10">
        <f t="shared" si="3"/>
        <v>2.0499999999992724</v>
      </c>
      <c r="J26" s="2">
        <f t="shared" si="4"/>
        <v>3</v>
      </c>
    </row>
    <row r="27" spans="1:13" x14ac:dyDescent="0.25">
      <c r="A27" s="2" t="str">
        <f t="shared" si="0"/>
        <v>1</v>
      </c>
      <c r="B27" s="14">
        <v>1171</v>
      </c>
      <c r="C27" s="14" t="s">
        <v>35</v>
      </c>
      <c r="D27" s="15">
        <v>27035.39</v>
      </c>
      <c r="E27" s="11">
        <v>25911.48</v>
      </c>
      <c r="F27" s="10">
        <v>24789.62</v>
      </c>
      <c r="G27" s="10">
        <f t="shared" si="1"/>
        <v>1123.9099999999999</v>
      </c>
      <c r="H27" s="10">
        <f t="shared" si="2"/>
        <v>1121.8600000000006</v>
      </c>
      <c r="I27" s="10">
        <f t="shared" si="3"/>
        <v>2.0499999999992724</v>
      </c>
      <c r="J27" s="2">
        <f t="shared" si="4"/>
        <v>4</v>
      </c>
    </row>
    <row r="28" spans="1:13" x14ac:dyDescent="0.25">
      <c r="A28" s="2" t="str">
        <f t="shared" si="0"/>
        <v>1</v>
      </c>
      <c r="B28" s="14">
        <v>1171010</v>
      </c>
      <c r="C28" s="14" t="s">
        <v>36</v>
      </c>
      <c r="D28" s="15">
        <v>20071.169999999998</v>
      </c>
      <c r="E28" s="11">
        <v>20071.169999999998</v>
      </c>
      <c r="F28" s="10">
        <v>20071.169999999998</v>
      </c>
      <c r="G28" s="10">
        <f t="shared" si="1"/>
        <v>0</v>
      </c>
      <c r="H28" s="10">
        <f t="shared" si="2"/>
        <v>0</v>
      </c>
      <c r="I28" s="10">
        <f t="shared" si="3"/>
        <v>0</v>
      </c>
      <c r="J28" s="2">
        <f t="shared" si="4"/>
        <v>7</v>
      </c>
    </row>
    <row r="29" spans="1:13" x14ac:dyDescent="0.25">
      <c r="A29" s="2" t="str">
        <f t="shared" si="0"/>
        <v>1</v>
      </c>
      <c r="B29" s="14">
        <v>117101001</v>
      </c>
      <c r="C29" s="14" t="s">
        <v>36</v>
      </c>
      <c r="D29" s="15">
        <v>20071.169999999998</v>
      </c>
      <c r="E29" s="11">
        <v>20071.169999999998</v>
      </c>
      <c r="F29" s="10">
        <v>20071.169999999998</v>
      </c>
      <c r="G29" s="10">
        <f t="shared" si="1"/>
        <v>0</v>
      </c>
      <c r="H29" s="10">
        <f t="shared" si="2"/>
        <v>0</v>
      </c>
      <c r="I29" s="10">
        <f t="shared" si="3"/>
        <v>0</v>
      </c>
      <c r="J29" s="2">
        <f t="shared" si="4"/>
        <v>9</v>
      </c>
    </row>
    <row r="30" spans="1:13" x14ac:dyDescent="0.25">
      <c r="A30" s="2" t="str">
        <f t="shared" si="0"/>
        <v>1</v>
      </c>
      <c r="B30" s="14">
        <v>1171020</v>
      </c>
      <c r="C30" s="14" t="s">
        <v>37</v>
      </c>
      <c r="D30" s="15">
        <v>6964.22</v>
      </c>
      <c r="E30" s="11">
        <v>5840.31</v>
      </c>
      <c r="F30" s="10">
        <v>4718.45</v>
      </c>
      <c r="G30" s="10">
        <f t="shared" si="1"/>
        <v>1123.9099999999999</v>
      </c>
      <c r="H30" s="10">
        <f t="shared" si="2"/>
        <v>1121.8600000000006</v>
      </c>
      <c r="I30" s="10">
        <f t="shared" si="3"/>
        <v>2.0499999999992724</v>
      </c>
      <c r="J30" s="2">
        <f t="shared" si="4"/>
        <v>7</v>
      </c>
    </row>
    <row r="31" spans="1:13" x14ac:dyDescent="0.25">
      <c r="A31" s="2" t="str">
        <f t="shared" si="0"/>
        <v>1</v>
      </c>
      <c r="B31" s="14">
        <v>117102001</v>
      </c>
      <c r="C31" s="14" t="s">
        <v>37</v>
      </c>
      <c r="D31" s="15">
        <v>3078.95</v>
      </c>
      <c r="E31" s="11">
        <v>2213.2399999999998</v>
      </c>
      <c r="F31" s="10">
        <v>1349.58</v>
      </c>
      <c r="G31" s="10">
        <f t="shared" si="1"/>
        <v>865.71</v>
      </c>
      <c r="H31" s="10">
        <f t="shared" si="2"/>
        <v>863.65999999999985</v>
      </c>
      <c r="I31" s="10">
        <f t="shared" si="3"/>
        <v>2.0500000000001819</v>
      </c>
      <c r="J31" s="2">
        <f t="shared" si="4"/>
        <v>9</v>
      </c>
    </row>
    <row r="32" spans="1:13" x14ac:dyDescent="0.25">
      <c r="A32" s="2" t="str">
        <f t="shared" si="0"/>
        <v>1</v>
      </c>
      <c r="B32" s="14">
        <v>117102002</v>
      </c>
      <c r="C32" s="14" t="s">
        <v>38</v>
      </c>
      <c r="D32" s="15">
        <v>3885.27</v>
      </c>
      <c r="E32" s="11">
        <v>3627.07</v>
      </c>
      <c r="F32" s="10">
        <v>3368.87</v>
      </c>
      <c r="G32" s="10">
        <f t="shared" si="1"/>
        <v>258.19999999999982</v>
      </c>
      <c r="H32" s="10">
        <f t="shared" si="2"/>
        <v>258.20000000000027</v>
      </c>
      <c r="I32" s="10">
        <f t="shared" si="3"/>
        <v>-4.5474735088646412E-13</v>
      </c>
      <c r="J32" s="2">
        <f t="shared" si="4"/>
        <v>9</v>
      </c>
    </row>
    <row r="33" spans="1:10" x14ac:dyDescent="0.25">
      <c r="A33" s="2" t="str">
        <f t="shared" si="0"/>
        <v>1</v>
      </c>
      <c r="B33" s="14">
        <v>118</v>
      </c>
      <c r="C33" s="14" t="s">
        <v>17</v>
      </c>
      <c r="D33" s="15">
        <v>0</v>
      </c>
      <c r="E33" s="11">
        <v>710.9</v>
      </c>
      <c r="F33" s="10">
        <v>1421.79</v>
      </c>
      <c r="G33" s="10">
        <f t="shared" si="1"/>
        <v>-710.9</v>
      </c>
      <c r="H33" s="10">
        <f t="shared" si="2"/>
        <v>-710.89</v>
      </c>
      <c r="I33" s="10">
        <f t="shared" si="3"/>
        <v>-9.9999999999909051E-3</v>
      </c>
      <c r="J33" s="2">
        <f t="shared" si="4"/>
        <v>3</v>
      </c>
    </row>
    <row r="34" spans="1:10" x14ac:dyDescent="0.25">
      <c r="A34" s="2" t="str">
        <f t="shared" si="0"/>
        <v>1</v>
      </c>
      <c r="B34" s="14">
        <v>1180</v>
      </c>
      <c r="C34" s="14" t="s">
        <v>39</v>
      </c>
      <c r="D34" s="15">
        <v>0</v>
      </c>
      <c r="E34" s="11">
        <v>710.9</v>
      </c>
      <c r="F34" s="10">
        <v>1421.79</v>
      </c>
      <c r="G34" s="10">
        <f t="shared" si="1"/>
        <v>-710.9</v>
      </c>
      <c r="H34" s="10">
        <f t="shared" si="2"/>
        <v>-710.89</v>
      </c>
      <c r="I34" s="10">
        <f t="shared" si="3"/>
        <v>-9.9999999999909051E-3</v>
      </c>
      <c r="J34" s="2">
        <f t="shared" si="4"/>
        <v>4</v>
      </c>
    </row>
    <row r="35" spans="1:10" x14ac:dyDescent="0.25">
      <c r="A35" s="2" t="str">
        <f t="shared" si="0"/>
        <v>1</v>
      </c>
      <c r="B35" s="14">
        <v>1180020</v>
      </c>
      <c r="C35" s="14" t="s">
        <v>40</v>
      </c>
      <c r="D35" s="15">
        <v>0</v>
      </c>
      <c r="E35" s="11">
        <v>100.14</v>
      </c>
      <c r="F35" s="10">
        <v>200.31</v>
      </c>
      <c r="G35" s="10">
        <f t="shared" si="1"/>
        <v>-100.14</v>
      </c>
      <c r="H35" s="10">
        <f t="shared" si="2"/>
        <v>-100.17</v>
      </c>
      <c r="I35" s="10">
        <f t="shared" si="3"/>
        <v>3.0000000000001137E-2</v>
      </c>
      <c r="J35" s="2">
        <f t="shared" si="4"/>
        <v>7</v>
      </c>
    </row>
    <row r="36" spans="1:10" x14ac:dyDescent="0.25">
      <c r="A36" s="2" t="str">
        <f t="shared" si="0"/>
        <v>1</v>
      </c>
      <c r="B36" s="14">
        <v>118002032</v>
      </c>
      <c r="C36" s="14" t="s">
        <v>41</v>
      </c>
      <c r="D36" s="15">
        <v>0</v>
      </c>
      <c r="E36" s="11">
        <v>100.14</v>
      </c>
      <c r="F36" s="10">
        <v>200.31</v>
      </c>
      <c r="G36" s="10">
        <f t="shared" si="1"/>
        <v>-100.14</v>
      </c>
      <c r="H36" s="10">
        <f t="shared" si="2"/>
        <v>-100.17</v>
      </c>
      <c r="I36" s="10">
        <f t="shared" si="3"/>
        <v>3.0000000000001137E-2</v>
      </c>
      <c r="J36" s="2">
        <f t="shared" si="4"/>
        <v>9</v>
      </c>
    </row>
    <row r="37" spans="1:10" x14ac:dyDescent="0.25">
      <c r="A37" s="2" t="str">
        <f t="shared" si="0"/>
        <v>1</v>
      </c>
      <c r="B37" s="14">
        <v>1180080</v>
      </c>
      <c r="C37" s="14" t="s">
        <v>42</v>
      </c>
      <c r="D37" s="15">
        <v>0</v>
      </c>
      <c r="E37" s="11">
        <v>610.76</v>
      </c>
      <c r="F37" s="10">
        <v>1221.48</v>
      </c>
      <c r="G37" s="10">
        <f t="shared" si="1"/>
        <v>-610.76</v>
      </c>
      <c r="H37" s="10">
        <f t="shared" si="2"/>
        <v>-610.72</v>
      </c>
      <c r="I37" s="10">
        <f t="shared" si="3"/>
        <v>-3.999999999996362E-2</v>
      </c>
      <c r="J37" s="2">
        <f t="shared" si="4"/>
        <v>7</v>
      </c>
    </row>
    <row r="38" spans="1:10" x14ac:dyDescent="0.25">
      <c r="A38" s="2" t="str">
        <f t="shared" si="0"/>
        <v>1</v>
      </c>
      <c r="B38" s="14">
        <v>118008003</v>
      </c>
      <c r="C38" s="14" t="s">
        <v>43</v>
      </c>
      <c r="D38" s="15">
        <v>0</v>
      </c>
      <c r="E38" s="11">
        <v>610.76</v>
      </c>
      <c r="F38" s="10">
        <v>1221.48</v>
      </c>
      <c r="G38" s="10">
        <f t="shared" si="1"/>
        <v>-610.76</v>
      </c>
      <c r="H38" s="10">
        <f t="shared" si="2"/>
        <v>-610.72</v>
      </c>
      <c r="I38" s="10">
        <f t="shared" si="3"/>
        <v>-3.999999999996362E-2</v>
      </c>
      <c r="J38" s="2">
        <f t="shared" si="4"/>
        <v>9</v>
      </c>
    </row>
    <row r="39" spans="1:10" x14ac:dyDescent="0.25">
      <c r="A39" s="2" t="str">
        <f t="shared" si="0"/>
        <v>1</v>
      </c>
      <c r="B39" s="14">
        <v>12</v>
      </c>
      <c r="C39" s="14" t="s">
        <v>44</v>
      </c>
      <c r="D39" s="15">
        <v>1600.22</v>
      </c>
      <c r="E39" s="11">
        <v>1612.12</v>
      </c>
      <c r="F39" s="10">
        <v>1624.02</v>
      </c>
      <c r="G39" s="10">
        <f t="shared" si="1"/>
        <v>-11.899999999999864</v>
      </c>
      <c r="H39" s="10">
        <f t="shared" si="2"/>
        <v>-11.900000000000091</v>
      </c>
      <c r="I39" s="10">
        <f t="shared" si="3"/>
        <v>2.2737367544323206E-13</v>
      </c>
      <c r="J39" s="2">
        <f t="shared" si="4"/>
        <v>2</v>
      </c>
    </row>
    <row r="40" spans="1:10" x14ac:dyDescent="0.25">
      <c r="A40" s="2" t="str">
        <f t="shared" si="0"/>
        <v>1</v>
      </c>
      <c r="B40" s="14">
        <v>123</v>
      </c>
      <c r="C40" s="14" t="s">
        <v>45</v>
      </c>
      <c r="D40" s="15">
        <v>5.03</v>
      </c>
      <c r="E40" s="11">
        <v>5.03</v>
      </c>
      <c r="F40" s="10">
        <v>5.03</v>
      </c>
      <c r="G40" s="10">
        <f t="shared" si="1"/>
        <v>0</v>
      </c>
      <c r="H40" s="10">
        <f t="shared" si="2"/>
        <v>0</v>
      </c>
      <c r="I40" s="10">
        <f t="shared" si="3"/>
        <v>0</v>
      </c>
      <c r="J40" s="2">
        <f t="shared" si="4"/>
        <v>3</v>
      </c>
    </row>
    <row r="41" spans="1:10" x14ac:dyDescent="0.25">
      <c r="A41" s="2" t="str">
        <f t="shared" si="0"/>
        <v>1</v>
      </c>
      <c r="B41" s="14">
        <v>1230</v>
      </c>
      <c r="C41" s="14" t="s">
        <v>46</v>
      </c>
      <c r="D41" s="15">
        <v>5.03</v>
      </c>
      <c r="E41" s="11">
        <v>5.03</v>
      </c>
      <c r="F41" s="10">
        <v>5.03</v>
      </c>
      <c r="G41" s="10">
        <f t="shared" si="1"/>
        <v>0</v>
      </c>
      <c r="H41" s="10">
        <f t="shared" si="2"/>
        <v>0</v>
      </c>
      <c r="I41" s="10">
        <f t="shared" si="3"/>
        <v>0</v>
      </c>
      <c r="J41" s="2">
        <f t="shared" si="4"/>
        <v>4</v>
      </c>
    </row>
    <row r="42" spans="1:10" x14ac:dyDescent="0.25">
      <c r="A42" s="2" t="str">
        <f t="shared" si="0"/>
        <v>1</v>
      </c>
      <c r="B42" s="14">
        <v>1230110</v>
      </c>
      <c r="C42" s="14" t="s">
        <v>47</v>
      </c>
      <c r="D42" s="15">
        <v>5.03</v>
      </c>
      <c r="E42" s="11">
        <v>5.03</v>
      </c>
      <c r="F42" s="10">
        <v>5.03</v>
      </c>
      <c r="G42" s="10">
        <f t="shared" si="1"/>
        <v>0</v>
      </c>
      <c r="H42" s="10">
        <f t="shared" si="2"/>
        <v>0</v>
      </c>
      <c r="I42" s="10">
        <f t="shared" si="3"/>
        <v>0</v>
      </c>
      <c r="J42" s="2">
        <f t="shared" si="4"/>
        <v>7</v>
      </c>
    </row>
    <row r="43" spans="1:10" x14ac:dyDescent="0.25">
      <c r="A43" s="2" t="str">
        <f t="shared" si="0"/>
        <v>1</v>
      </c>
      <c r="B43" s="14">
        <v>123011001</v>
      </c>
      <c r="C43" s="14" t="s">
        <v>48</v>
      </c>
      <c r="D43" s="15">
        <v>5.03</v>
      </c>
      <c r="E43" s="11">
        <v>5.03</v>
      </c>
      <c r="F43" s="10">
        <v>5.03</v>
      </c>
      <c r="G43" s="10">
        <f t="shared" si="1"/>
        <v>0</v>
      </c>
      <c r="H43" s="10">
        <f t="shared" si="2"/>
        <v>0</v>
      </c>
      <c r="I43" s="10">
        <f t="shared" si="3"/>
        <v>0</v>
      </c>
      <c r="J43" s="2">
        <f t="shared" si="4"/>
        <v>9</v>
      </c>
    </row>
    <row r="44" spans="1:10" x14ac:dyDescent="0.25">
      <c r="A44" s="2" t="str">
        <f t="shared" si="0"/>
        <v>1</v>
      </c>
      <c r="B44" s="14">
        <v>126</v>
      </c>
      <c r="C44" s="14" t="s">
        <v>49</v>
      </c>
      <c r="D44" s="15">
        <v>1595.19</v>
      </c>
      <c r="E44" s="11">
        <v>1607.09</v>
      </c>
      <c r="F44" s="10">
        <v>1618.99</v>
      </c>
      <c r="G44" s="10">
        <f t="shared" si="1"/>
        <v>-11.899999999999864</v>
      </c>
      <c r="H44" s="10">
        <f t="shared" si="2"/>
        <v>-11.900000000000091</v>
      </c>
      <c r="I44" s="10">
        <f t="shared" si="3"/>
        <v>2.2737367544323206E-13</v>
      </c>
      <c r="J44" s="2">
        <f t="shared" si="4"/>
        <v>3</v>
      </c>
    </row>
    <row r="45" spans="1:10" x14ac:dyDescent="0.25">
      <c r="A45" s="2" t="str">
        <f t="shared" si="0"/>
        <v>1</v>
      </c>
      <c r="B45" s="14">
        <v>1260</v>
      </c>
      <c r="C45" s="14" t="s">
        <v>50</v>
      </c>
      <c r="D45" s="15">
        <v>1595.19</v>
      </c>
      <c r="E45" s="11">
        <v>1607.09</v>
      </c>
      <c r="F45" s="10">
        <v>1618.99</v>
      </c>
      <c r="G45" s="10">
        <f t="shared" si="1"/>
        <v>-11.899999999999864</v>
      </c>
      <c r="H45" s="10">
        <f t="shared" si="2"/>
        <v>-11.900000000000091</v>
      </c>
      <c r="I45" s="10">
        <f t="shared" si="3"/>
        <v>2.2737367544323206E-13</v>
      </c>
      <c r="J45" s="2">
        <f t="shared" si="4"/>
        <v>4</v>
      </c>
    </row>
    <row r="46" spans="1:10" x14ac:dyDescent="0.25">
      <c r="A46" s="2" t="str">
        <f t="shared" si="0"/>
        <v>1</v>
      </c>
      <c r="B46" s="14">
        <v>1260000</v>
      </c>
      <c r="C46" s="14" t="s">
        <v>50</v>
      </c>
      <c r="D46" s="15">
        <v>1595.19</v>
      </c>
      <c r="E46" s="11">
        <v>1607.09</v>
      </c>
      <c r="F46" s="10">
        <v>1618.99</v>
      </c>
      <c r="G46" s="10">
        <f t="shared" si="1"/>
        <v>-11.899999999999864</v>
      </c>
      <c r="H46" s="10">
        <f t="shared" si="2"/>
        <v>-11.900000000000091</v>
      </c>
      <c r="I46" s="10">
        <f t="shared" si="3"/>
        <v>2.2737367544323206E-13</v>
      </c>
      <c r="J46" s="2">
        <f t="shared" si="4"/>
        <v>7</v>
      </c>
    </row>
    <row r="47" spans="1:10" x14ac:dyDescent="0.25">
      <c r="A47" s="2" t="str">
        <f t="shared" si="0"/>
        <v>1</v>
      </c>
      <c r="B47" s="14">
        <v>126000001</v>
      </c>
      <c r="C47" s="14" t="s">
        <v>50</v>
      </c>
      <c r="D47" s="15">
        <v>1595.19</v>
      </c>
      <c r="E47" s="11">
        <v>1607.09</v>
      </c>
      <c r="F47" s="10">
        <v>1618.99</v>
      </c>
      <c r="G47" s="10">
        <f t="shared" si="1"/>
        <v>-11.899999999999864</v>
      </c>
      <c r="H47" s="10">
        <f t="shared" si="2"/>
        <v>-11.900000000000091</v>
      </c>
      <c r="I47" s="10">
        <f t="shared" si="3"/>
        <v>2.2737367544323206E-13</v>
      </c>
      <c r="J47" s="2">
        <f t="shared" si="4"/>
        <v>9</v>
      </c>
    </row>
    <row r="48" spans="1:10" s="2" customFormat="1" x14ac:dyDescent="0.25">
      <c r="A48" s="2" t="str">
        <f t="shared" si="0"/>
        <v>2</v>
      </c>
      <c r="B48" s="14">
        <v>2</v>
      </c>
      <c r="C48" s="14" t="s">
        <v>10</v>
      </c>
      <c r="D48" s="15">
        <v>-2049013.47</v>
      </c>
      <c r="E48" s="11">
        <v>-2042588.11</v>
      </c>
      <c r="F48" s="10">
        <v>-2034320.13</v>
      </c>
      <c r="G48" s="10">
        <f t="shared" ref="G48:G112" si="9">D48-E48</f>
        <v>-6425.3599999998696</v>
      </c>
      <c r="H48" s="10">
        <f t="shared" ref="H48:H112" si="10">E48-F48</f>
        <v>-8267.9800000002142</v>
      </c>
      <c r="I48" s="10">
        <f t="shared" ref="I48:I112" si="11">G48-H48</f>
        <v>1842.6200000003446</v>
      </c>
      <c r="J48" s="2">
        <f t="shared" ref="J48:J112" si="12">LEN(B48)</f>
        <v>1</v>
      </c>
    </row>
    <row r="49" spans="1:11" s="2" customFormat="1" x14ac:dyDescent="0.25">
      <c r="A49" s="2" t="str">
        <f t="shared" si="0"/>
        <v>2</v>
      </c>
      <c r="B49" s="14">
        <v>21</v>
      </c>
      <c r="C49" s="14" t="s">
        <v>51</v>
      </c>
      <c r="D49" s="15">
        <v>-2049013.47</v>
      </c>
      <c r="E49" s="11">
        <v>-2042588.11</v>
      </c>
      <c r="F49" s="10">
        <v>-2034320.13</v>
      </c>
      <c r="G49" s="10">
        <f t="shared" si="9"/>
        <v>-6425.3599999998696</v>
      </c>
      <c r="H49" s="10">
        <f t="shared" si="10"/>
        <v>-8267.9800000002142</v>
      </c>
      <c r="I49" s="10">
        <f t="shared" si="11"/>
        <v>1842.6200000003446</v>
      </c>
      <c r="J49" s="2">
        <f t="shared" si="12"/>
        <v>2</v>
      </c>
    </row>
    <row r="50" spans="1:11" s="2" customFormat="1" x14ac:dyDescent="0.25">
      <c r="A50" s="2" t="str">
        <f t="shared" si="0"/>
        <v>2</v>
      </c>
      <c r="B50" s="14">
        <v>212</v>
      </c>
      <c r="C50" s="14" t="s">
        <v>52</v>
      </c>
      <c r="D50" s="15">
        <v>-7045.88</v>
      </c>
      <c r="E50" s="11">
        <v>-7045.88</v>
      </c>
      <c r="F50" s="10">
        <v>-7045.88</v>
      </c>
      <c r="G50" s="10">
        <f t="shared" si="9"/>
        <v>0</v>
      </c>
      <c r="H50" s="10">
        <f t="shared" si="10"/>
        <v>0</v>
      </c>
      <c r="I50" s="10">
        <f t="shared" si="11"/>
        <v>0</v>
      </c>
      <c r="J50" s="2">
        <f t="shared" si="12"/>
        <v>3</v>
      </c>
    </row>
    <row r="51" spans="1:11" s="2" customFormat="1" x14ac:dyDescent="0.25">
      <c r="A51" s="2" t="str">
        <f t="shared" si="0"/>
        <v>2</v>
      </c>
      <c r="B51" s="14">
        <v>2124</v>
      </c>
      <c r="C51" s="14" t="s">
        <v>53</v>
      </c>
      <c r="D51" s="15">
        <v>-7045.88</v>
      </c>
      <c r="E51" s="11">
        <v>-7045.88</v>
      </c>
      <c r="F51" s="10">
        <v>-7045.88</v>
      </c>
      <c r="G51" s="10">
        <f t="shared" si="9"/>
        <v>0</v>
      </c>
      <c r="H51" s="10">
        <f t="shared" si="10"/>
        <v>0</v>
      </c>
      <c r="I51" s="10">
        <f t="shared" si="11"/>
        <v>0</v>
      </c>
      <c r="J51" s="2">
        <f t="shared" si="12"/>
        <v>4</v>
      </c>
    </row>
    <row r="52" spans="1:11" s="2" customFormat="1" x14ac:dyDescent="0.25">
      <c r="A52" s="2" t="str">
        <f t="shared" si="0"/>
        <v>2</v>
      </c>
      <c r="B52" s="14">
        <v>2124010</v>
      </c>
      <c r="C52" s="14" t="s">
        <v>54</v>
      </c>
      <c r="D52" s="15">
        <v>-7045.88</v>
      </c>
      <c r="E52" s="11">
        <v>-7045.88</v>
      </c>
      <c r="F52" s="10">
        <v>-7045.88</v>
      </c>
      <c r="G52" s="10">
        <f t="shared" si="9"/>
        <v>0</v>
      </c>
      <c r="H52" s="10">
        <f t="shared" si="10"/>
        <v>0</v>
      </c>
      <c r="I52" s="10">
        <f t="shared" si="11"/>
        <v>0</v>
      </c>
      <c r="J52" s="2">
        <f t="shared" si="12"/>
        <v>7</v>
      </c>
    </row>
    <row r="53" spans="1:11" s="2" customFormat="1" x14ac:dyDescent="0.25">
      <c r="A53" s="2" t="str">
        <f t="shared" si="0"/>
        <v>2</v>
      </c>
      <c r="B53" s="14">
        <v>212401003</v>
      </c>
      <c r="C53" s="14" t="s">
        <v>55</v>
      </c>
      <c r="D53" s="15">
        <v>-7045.88</v>
      </c>
      <c r="E53" s="11">
        <v>-7045.88</v>
      </c>
      <c r="F53" s="10">
        <v>-7045.88</v>
      </c>
      <c r="G53" s="10">
        <f t="shared" si="9"/>
        <v>0</v>
      </c>
      <c r="H53" s="10">
        <f t="shared" si="10"/>
        <v>0</v>
      </c>
      <c r="I53" s="10">
        <f t="shared" si="11"/>
        <v>0</v>
      </c>
      <c r="J53" s="2">
        <f t="shared" si="12"/>
        <v>9</v>
      </c>
      <c r="K53" s="2" t="s">
        <v>217</v>
      </c>
    </row>
    <row r="54" spans="1:11" s="2" customFormat="1" x14ac:dyDescent="0.25">
      <c r="A54" s="2" t="str">
        <f t="shared" si="0"/>
        <v>2</v>
      </c>
      <c r="B54" s="14">
        <v>213</v>
      </c>
      <c r="C54" s="14" t="s">
        <v>56</v>
      </c>
      <c r="D54" s="15">
        <v>-38063.449999999997</v>
      </c>
      <c r="E54" s="11">
        <v>-32643.51</v>
      </c>
      <c r="F54" s="10">
        <v>-25122.09</v>
      </c>
      <c r="G54" s="10">
        <f t="shared" si="9"/>
        <v>-5419.9399999999987</v>
      </c>
      <c r="H54" s="10">
        <f t="shared" si="10"/>
        <v>-7521.4199999999983</v>
      </c>
      <c r="I54" s="10">
        <f t="shared" si="11"/>
        <v>2101.4799999999996</v>
      </c>
      <c r="J54" s="2">
        <f t="shared" si="12"/>
        <v>3</v>
      </c>
    </row>
    <row r="55" spans="1:11" s="2" customFormat="1" x14ac:dyDescent="0.25">
      <c r="A55" s="2" t="str">
        <f t="shared" si="0"/>
        <v>2</v>
      </c>
      <c r="B55" s="14">
        <v>2133</v>
      </c>
      <c r="C55" s="14" t="s">
        <v>57</v>
      </c>
      <c r="D55" s="15">
        <v>-4866.6099999999997</v>
      </c>
      <c r="E55" s="11">
        <v>-6004.16</v>
      </c>
      <c r="F55" s="10">
        <v>-4630.29</v>
      </c>
      <c r="G55" s="10">
        <f t="shared" si="9"/>
        <v>1137.5500000000002</v>
      </c>
      <c r="H55" s="10">
        <f t="shared" si="10"/>
        <v>-1373.87</v>
      </c>
      <c r="I55" s="10">
        <f t="shared" si="11"/>
        <v>2511.42</v>
      </c>
      <c r="J55" s="2">
        <f t="shared" si="12"/>
        <v>4</v>
      </c>
    </row>
    <row r="56" spans="1:11" s="2" customFormat="1" x14ac:dyDescent="0.25">
      <c r="A56" s="2" t="str">
        <f t="shared" si="0"/>
        <v>2</v>
      </c>
      <c r="B56" s="14">
        <v>2133000</v>
      </c>
      <c r="C56" s="14" t="s">
        <v>58</v>
      </c>
      <c r="D56" s="15">
        <v>-4.97</v>
      </c>
      <c r="E56" s="11">
        <v>-10.16</v>
      </c>
      <c r="F56" s="10">
        <v>-5.19</v>
      </c>
      <c r="G56" s="10">
        <f t="shared" si="9"/>
        <v>5.19</v>
      </c>
      <c r="H56" s="10">
        <f t="shared" si="10"/>
        <v>-4.97</v>
      </c>
      <c r="I56" s="10">
        <f t="shared" si="11"/>
        <v>10.16</v>
      </c>
      <c r="J56" s="2">
        <f t="shared" si="12"/>
        <v>7</v>
      </c>
    </row>
    <row r="57" spans="1:11" s="2" customFormat="1" x14ac:dyDescent="0.25">
      <c r="A57" s="2" t="str">
        <f t="shared" si="0"/>
        <v>2</v>
      </c>
      <c r="B57" s="14">
        <v>213300006</v>
      </c>
      <c r="C57" s="14" t="s">
        <v>59</v>
      </c>
      <c r="D57" s="15">
        <v>-4.97</v>
      </c>
      <c r="E57" s="11">
        <v>-10.16</v>
      </c>
      <c r="F57" s="10">
        <v>-5.19</v>
      </c>
      <c r="G57" s="10">
        <f t="shared" si="9"/>
        <v>5.19</v>
      </c>
      <c r="H57" s="10">
        <f t="shared" si="10"/>
        <v>-4.97</v>
      </c>
      <c r="I57" s="10">
        <f t="shared" si="11"/>
        <v>10.16</v>
      </c>
      <c r="J57" s="2">
        <f t="shared" si="12"/>
        <v>9</v>
      </c>
    </row>
    <row r="58" spans="1:11" s="2" customFormat="1" x14ac:dyDescent="0.25">
      <c r="A58" s="2" t="str">
        <f t="shared" si="0"/>
        <v>2</v>
      </c>
      <c r="B58" s="14">
        <v>2133020</v>
      </c>
      <c r="C58" s="14" t="s">
        <v>60</v>
      </c>
      <c r="D58" s="15">
        <v>-1985.98</v>
      </c>
      <c r="E58" s="11">
        <v>-3091.97</v>
      </c>
      <c r="F58" s="10">
        <v>-2663.98</v>
      </c>
      <c r="G58" s="10">
        <f t="shared" si="9"/>
        <v>1105.9899999999998</v>
      </c>
      <c r="H58" s="10">
        <f t="shared" si="10"/>
        <v>-427.98999999999978</v>
      </c>
      <c r="I58" s="10">
        <f t="shared" si="11"/>
        <v>1533.9799999999996</v>
      </c>
      <c r="J58" s="2">
        <f t="shared" si="12"/>
        <v>7</v>
      </c>
    </row>
    <row r="59" spans="1:11" s="2" customFormat="1" x14ac:dyDescent="0.25">
      <c r="A59" s="2" t="str">
        <f t="shared" si="0"/>
        <v>2</v>
      </c>
      <c r="B59" s="14">
        <v>213302005</v>
      </c>
      <c r="C59" s="14" t="s">
        <v>61</v>
      </c>
      <c r="D59" s="15">
        <v>-403.98</v>
      </c>
      <c r="E59" s="11">
        <v>-605.97</v>
      </c>
      <c r="F59" s="10">
        <v>-403.98</v>
      </c>
      <c r="G59" s="10">
        <f t="shared" si="9"/>
        <v>201.99</v>
      </c>
      <c r="H59" s="10">
        <f t="shared" si="10"/>
        <v>-201.99</v>
      </c>
      <c r="I59" s="10">
        <f t="shared" si="11"/>
        <v>403.98</v>
      </c>
      <c r="J59" s="2">
        <f t="shared" si="12"/>
        <v>9</v>
      </c>
    </row>
    <row r="60" spans="1:11" s="2" customFormat="1" x14ac:dyDescent="0.25">
      <c r="A60" s="2" t="str">
        <f t="shared" si="0"/>
        <v>2</v>
      </c>
      <c r="B60" s="14">
        <v>213302007</v>
      </c>
      <c r="C60" s="14" t="s">
        <v>62</v>
      </c>
      <c r="D60" s="15">
        <v>-1017</v>
      </c>
      <c r="E60" s="11">
        <v>-1968.12</v>
      </c>
      <c r="F60" s="10">
        <v>-1789.2</v>
      </c>
      <c r="G60" s="10">
        <f t="shared" si="9"/>
        <v>951.11999999999989</v>
      </c>
      <c r="H60" s="10">
        <f t="shared" si="10"/>
        <v>-178.91999999999985</v>
      </c>
      <c r="I60" s="10">
        <f t="shared" si="11"/>
        <v>1130.0399999999997</v>
      </c>
      <c r="J60" s="2">
        <f t="shared" si="12"/>
        <v>9</v>
      </c>
    </row>
    <row r="61" spans="1:11" s="2" customFormat="1" x14ac:dyDescent="0.25">
      <c r="A61" s="2" t="str">
        <f t="shared" si="0"/>
        <v>2</v>
      </c>
      <c r="B61" s="14">
        <v>213302009</v>
      </c>
      <c r="C61" s="14" t="s">
        <v>219</v>
      </c>
      <c r="D61" s="15">
        <v>-565</v>
      </c>
      <c r="E61" s="11">
        <v>-517.88</v>
      </c>
      <c r="F61" s="10">
        <v>-470.8</v>
      </c>
      <c r="G61" s="10">
        <f t="shared" si="9"/>
        <v>-47.120000000000005</v>
      </c>
      <c r="H61" s="10">
        <f t="shared" si="10"/>
        <v>-47.079999999999984</v>
      </c>
      <c r="I61" s="10">
        <f t="shared" si="11"/>
        <v>-4.0000000000020464E-2</v>
      </c>
      <c r="J61" s="2">
        <f t="shared" si="12"/>
        <v>9</v>
      </c>
    </row>
    <row r="62" spans="1:11" s="2" customFormat="1" x14ac:dyDescent="0.25">
      <c r="A62" s="2" t="str">
        <f t="shared" si="0"/>
        <v>2</v>
      </c>
      <c r="B62" s="14">
        <v>2133050</v>
      </c>
      <c r="C62" s="14" t="s">
        <v>63</v>
      </c>
      <c r="D62" s="15">
        <v>-2875.66</v>
      </c>
      <c r="E62" s="11">
        <v>-2902.03</v>
      </c>
      <c r="F62" s="10">
        <v>-1961.12</v>
      </c>
      <c r="G62" s="10">
        <f t="shared" si="9"/>
        <v>26.370000000000346</v>
      </c>
      <c r="H62" s="10">
        <f t="shared" si="10"/>
        <v>-940.91000000000031</v>
      </c>
      <c r="I62" s="10">
        <f t="shared" si="11"/>
        <v>967.28000000000065</v>
      </c>
      <c r="J62" s="2">
        <f t="shared" si="12"/>
        <v>7</v>
      </c>
    </row>
    <row r="63" spans="1:11" s="2" customFormat="1" x14ac:dyDescent="0.25">
      <c r="A63" s="2" t="str">
        <f t="shared" si="0"/>
        <v>2</v>
      </c>
      <c r="B63" s="14">
        <v>213305000</v>
      </c>
      <c r="C63" s="14" t="s">
        <v>64</v>
      </c>
      <c r="D63" s="15">
        <v>-1097.81</v>
      </c>
      <c r="E63" s="11">
        <v>-1479.75</v>
      </c>
      <c r="F63" s="10">
        <v>-538.84</v>
      </c>
      <c r="G63" s="10">
        <f t="shared" si="9"/>
        <v>381.94000000000005</v>
      </c>
      <c r="H63" s="10">
        <f t="shared" si="10"/>
        <v>-940.91</v>
      </c>
      <c r="I63" s="10">
        <f t="shared" si="11"/>
        <v>1322.85</v>
      </c>
      <c r="J63" s="2">
        <f t="shared" si="12"/>
        <v>9</v>
      </c>
    </row>
    <row r="64" spans="1:11" s="2" customFormat="1" x14ac:dyDescent="0.25">
      <c r="A64" s="2" t="str">
        <f t="shared" si="0"/>
        <v>2</v>
      </c>
      <c r="B64" s="14">
        <v>213305005</v>
      </c>
      <c r="C64" s="14" t="s">
        <v>65</v>
      </c>
      <c r="D64" s="15">
        <v>-1777.85</v>
      </c>
      <c r="E64" s="11">
        <v>-1422.28</v>
      </c>
      <c r="F64" s="10">
        <v>-1422.28</v>
      </c>
      <c r="G64" s="10">
        <f t="shared" si="9"/>
        <v>-355.56999999999994</v>
      </c>
      <c r="H64" s="10">
        <f t="shared" si="10"/>
        <v>0</v>
      </c>
      <c r="I64" s="10">
        <f t="shared" si="11"/>
        <v>-355.56999999999994</v>
      </c>
      <c r="J64" s="2">
        <f t="shared" si="12"/>
        <v>9</v>
      </c>
    </row>
    <row r="65" spans="1:10" s="2" customFormat="1" x14ac:dyDescent="0.25">
      <c r="A65" s="2" t="str">
        <f t="shared" si="0"/>
        <v>2</v>
      </c>
      <c r="B65" s="14">
        <v>2134</v>
      </c>
      <c r="C65" s="14" t="s">
        <v>66</v>
      </c>
      <c r="D65" s="15">
        <v>-33196.839999999997</v>
      </c>
      <c r="E65" s="11">
        <v>-26639.35</v>
      </c>
      <c r="F65" s="10">
        <v>-20491.8</v>
      </c>
      <c r="G65" s="10">
        <f t="shared" si="9"/>
        <v>-6557.489999999998</v>
      </c>
      <c r="H65" s="10">
        <f t="shared" si="10"/>
        <v>-6147.5499999999993</v>
      </c>
      <c r="I65" s="10">
        <f t="shared" si="11"/>
        <v>-409.93999999999869</v>
      </c>
      <c r="J65" s="2">
        <f t="shared" si="12"/>
        <v>4</v>
      </c>
    </row>
    <row r="66" spans="1:10" s="2" customFormat="1" x14ac:dyDescent="0.25">
      <c r="A66" s="2" t="str">
        <f t="shared" si="0"/>
        <v>2</v>
      </c>
      <c r="B66" s="14">
        <v>2134000</v>
      </c>
      <c r="C66" s="14" t="s">
        <v>67</v>
      </c>
      <c r="D66" s="15">
        <v>-33196.839999999997</v>
      </c>
      <c r="E66" s="11">
        <v>-26639.35</v>
      </c>
      <c r="F66" s="10">
        <v>-20491.8</v>
      </c>
      <c r="G66" s="10">
        <f t="shared" si="9"/>
        <v>-6557.489999999998</v>
      </c>
      <c r="H66" s="10">
        <f t="shared" si="10"/>
        <v>-6147.5499999999993</v>
      </c>
      <c r="I66" s="10">
        <f t="shared" si="11"/>
        <v>-409.93999999999869</v>
      </c>
      <c r="J66" s="2">
        <f t="shared" si="12"/>
        <v>7</v>
      </c>
    </row>
    <row r="67" spans="1:10" s="2" customFormat="1" x14ac:dyDescent="0.25">
      <c r="A67" s="2" t="str">
        <f t="shared" si="0"/>
        <v>2</v>
      </c>
      <c r="B67" s="14">
        <v>213400001</v>
      </c>
      <c r="C67" s="14" t="s">
        <v>68</v>
      </c>
      <c r="D67" s="15">
        <v>-33196.839999999997</v>
      </c>
      <c r="E67" s="11">
        <v>-26639.35</v>
      </c>
      <c r="F67" s="10">
        <v>-20491.8</v>
      </c>
      <c r="G67" s="10">
        <f t="shared" si="9"/>
        <v>-6557.489999999998</v>
      </c>
      <c r="H67" s="10">
        <f t="shared" si="10"/>
        <v>-6147.5499999999993</v>
      </c>
      <c r="I67" s="10">
        <f t="shared" si="11"/>
        <v>-409.93999999999869</v>
      </c>
      <c r="J67" s="2">
        <f t="shared" si="12"/>
        <v>9</v>
      </c>
    </row>
    <row r="68" spans="1:10" s="2" customFormat="1" x14ac:dyDescent="0.25">
      <c r="A68" s="2" t="str">
        <f t="shared" si="0"/>
        <v>2</v>
      </c>
      <c r="B68" s="14">
        <v>214</v>
      </c>
      <c r="C68" s="14" t="s">
        <v>69</v>
      </c>
      <c r="D68" s="15">
        <v>-2000132.46</v>
      </c>
      <c r="E68" s="11">
        <v>-2000106.4</v>
      </c>
      <c r="F68" s="10">
        <v>-2000106.4</v>
      </c>
      <c r="G68" s="10">
        <f t="shared" si="9"/>
        <v>-26.060000000055879</v>
      </c>
      <c r="H68" s="10">
        <f t="shared" si="10"/>
        <v>0</v>
      </c>
      <c r="I68" s="10">
        <f t="shared" si="11"/>
        <v>-26.060000000055879</v>
      </c>
      <c r="J68" s="2">
        <f t="shared" si="12"/>
        <v>3</v>
      </c>
    </row>
    <row r="69" spans="1:10" s="2" customFormat="1" x14ac:dyDescent="0.25">
      <c r="A69" s="2" t="str">
        <f t="shared" si="0"/>
        <v>2</v>
      </c>
      <c r="B69" s="14">
        <v>2142</v>
      </c>
      <c r="C69" s="14" t="s">
        <v>70</v>
      </c>
      <c r="D69" s="15">
        <v>-2000132.46</v>
      </c>
      <c r="E69" s="11">
        <v>-2000106.4</v>
      </c>
      <c r="F69" s="10">
        <v>-2000106.4</v>
      </c>
      <c r="G69" s="10">
        <f t="shared" si="9"/>
        <v>-26.060000000055879</v>
      </c>
      <c r="H69" s="10">
        <f t="shared" si="10"/>
        <v>0</v>
      </c>
      <c r="I69" s="10">
        <f t="shared" si="11"/>
        <v>-26.060000000055879</v>
      </c>
      <c r="J69" s="2">
        <f t="shared" si="12"/>
        <v>4</v>
      </c>
    </row>
    <row r="70" spans="1:10" s="2" customFormat="1" x14ac:dyDescent="0.25">
      <c r="A70" s="2" t="str">
        <f t="shared" si="0"/>
        <v>2</v>
      </c>
      <c r="B70" s="14">
        <v>2142000</v>
      </c>
      <c r="C70" s="14" t="s">
        <v>71</v>
      </c>
      <c r="D70" s="15">
        <v>-2000000</v>
      </c>
      <c r="E70" s="11">
        <v>-2000000</v>
      </c>
      <c r="F70" s="10">
        <v>-2000000</v>
      </c>
      <c r="G70" s="10">
        <f t="shared" si="9"/>
        <v>0</v>
      </c>
      <c r="H70" s="10">
        <f t="shared" si="10"/>
        <v>0</v>
      </c>
      <c r="I70" s="10">
        <f t="shared" si="11"/>
        <v>0</v>
      </c>
      <c r="J70" s="2">
        <f t="shared" si="12"/>
        <v>7</v>
      </c>
    </row>
    <row r="71" spans="1:10" s="2" customFormat="1" x14ac:dyDescent="0.25">
      <c r="A71" s="2" t="str">
        <f t="shared" si="0"/>
        <v>2</v>
      </c>
      <c r="B71" s="14">
        <v>214200001</v>
      </c>
      <c r="C71" s="14" t="s">
        <v>68</v>
      </c>
      <c r="D71" s="15">
        <v>-2000000</v>
      </c>
      <c r="E71" s="11">
        <v>-2000000</v>
      </c>
      <c r="F71" s="10">
        <v>-2000000</v>
      </c>
      <c r="G71" s="10">
        <f t="shared" si="9"/>
        <v>0</v>
      </c>
      <c r="H71" s="10">
        <f t="shared" si="10"/>
        <v>0</v>
      </c>
      <c r="I71" s="10">
        <f t="shared" si="11"/>
        <v>0</v>
      </c>
      <c r="J71" s="2">
        <f t="shared" si="12"/>
        <v>9</v>
      </c>
    </row>
    <row r="72" spans="1:10" s="2" customFormat="1" x14ac:dyDescent="0.25">
      <c r="A72" s="2" t="str">
        <f t="shared" si="0"/>
        <v>2</v>
      </c>
      <c r="B72" s="14">
        <v>2142010</v>
      </c>
      <c r="C72" s="14" t="s">
        <v>72</v>
      </c>
      <c r="D72" s="15">
        <v>-132.46</v>
      </c>
      <c r="E72" s="11">
        <v>-106.4</v>
      </c>
      <c r="F72" s="10">
        <v>-106.4</v>
      </c>
      <c r="G72" s="10">
        <f t="shared" si="9"/>
        <v>-26.060000000000002</v>
      </c>
      <c r="H72" s="10">
        <f t="shared" si="10"/>
        <v>0</v>
      </c>
      <c r="I72" s="10">
        <f t="shared" si="11"/>
        <v>-26.060000000000002</v>
      </c>
      <c r="J72" s="2">
        <f t="shared" si="12"/>
        <v>7</v>
      </c>
    </row>
    <row r="73" spans="1:10" s="2" customFormat="1" x14ac:dyDescent="0.25">
      <c r="A73" s="2" t="str">
        <f t="shared" si="0"/>
        <v>2</v>
      </c>
      <c r="B73" s="14">
        <v>214201000</v>
      </c>
      <c r="C73" s="14" t="s">
        <v>212</v>
      </c>
      <c r="D73" s="15">
        <v>-132.46</v>
      </c>
      <c r="E73" s="11">
        <v>0</v>
      </c>
      <c r="F73" s="10">
        <v>0</v>
      </c>
      <c r="G73" s="10">
        <f t="shared" si="9"/>
        <v>-132.46</v>
      </c>
      <c r="H73" s="10">
        <f t="shared" si="10"/>
        <v>0</v>
      </c>
      <c r="I73" s="10">
        <f t="shared" si="11"/>
        <v>-132.46</v>
      </c>
      <c r="J73" s="2">
        <f t="shared" si="12"/>
        <v>9</v>
      </c>
    </row>
    <row r="74" spans="1:10" s="2" customFormat="1" x14ac:dyDescent="0.25">
      <c r="A74" s="2" t="str">
        <f t="shared" si="0"/>
        <v>2</v>
      </c>
      <c r="B74" s="14">
        <v>214201001</v>
      </c>
      <c r="C74" s="14" t="s">
        <v>19</v>
      </c>
      <c r="D74" s="15">
        <v>0</v>
      </c>
      <c r="E74" s="11">
        <v>-106.4</v>
      </c>
      <c r="F74" s="10">
        <v>-106.4</v>
      </c>
      <c r="G74" s="10">
        <f t="shared" si="9"/>
        <v>106.4</v>
      </c>
      <c r="H74" s="10">
        <f t="shared" si="10"/>
        <v>0</v>
      </c>
      <c r="I74" s="10">
        <f t="shared" si="11"/>
        <v>106.4</v>
      </c>
      <c r="J74" s="2">
        <f t="shared" si="12"/>
        <v>9</v>
      </c>
    </row>
    <row r="75" spans="1:10" s="2" customFormat="1" x14ac:dyDescent="0.25">
      <c r="A75" s="2" t="str">
        <f t="shared" si="0"/>
        <v>2</v>
      </c>
      <c r="B75" s="14">
        <v>215</v>
      </c>
      <c r="C75" s="14" t="s">
        <v>73</v>
      </c>
      <c r="D75" s="15">
        <v>-3771.68</v>
      </c>
      <c r="E75" s="11">
        <v>-2792.32</v>
      </c>
      <c r="F75" s="10">
        <v>-2045.76</v>
      </c>
      <c r="G75" s="10">
        <f t="shared" si="9"/>
        <v>-979.35999999999967</v>
      </c>
      <c r="H75" s="10">
        <f t="shared" si="10"/>
        <v>-746.56000000000017</v>
      </c>
      <c r="I75" s="10">
        <f t="shared" si="11"/>
        <v>-232.7999999999995</v>
      </c>
      <c r="J75" s="2">
        <f t="shared" si="12"/>
        <v>3</v>
      </c>
    </row>
    <row r="76" spans="1:10" s="2" customFormat="1" x14ac:dyDescent="0.25">
      <c r="A76" s="2" t="str">
        <f t="shared" ref="A76:A142" si="13">LEFT(B76)</f>
        <v>2</v>
      </c>
      <c r="B76" s="14">
        <v>2151</v>
      </c>
      <c r="C76" s="14" t="s">
        <v>18</v>
      </c>
      <c r="D76" s="15">
        <v>-3771.68</v>
      </c>
      <c r="E76" s="11">
        <v>-2792.32</v>
      </c>
      <c r="F76" s="10">
        <v>-2045.76</v>
      </c>
      <c r="G76" s="10">
        <f t="shared" si="9"/>
        <v>-979.35999999999967</v>
      </c>
      <c r="H76" s="10">
        <f t="shared" si="10"/>
        <v>-746.56000000000017</v>
      </c>
      <c r="I76" s="10">
        <f t="shared" si="11"/>
        <v>-232.7999999999995</v>
      </c>
      <c r="J76" s="2">
        <f t="shared" si="12"/>
        <v>4</v>
      </c>
    </row>
    <row r="77" spans="1:10" s="2" customFormat="1" x14ac:dyDescent="0.25">
      <c r="A77" s="2" t="str">
        <f t="shared" si="13"/>
        <v>2</v>
      </c>
      <c r="B77" s="14">
        <v>2151000</v>
      </c>
      <c r="C77" s="14" t="s">
        <v>18</v>
      </c>
      <c r="D77" s="15">
        <v>-3771.68</v>
      </c>
      <c r="E77" s="11">
        <v>-2792.32</v>
      </c>
      <c r="F77" s="10">
        <v>-2045.76</v>
      </c>
      <c r="G77" s="10">
        <f t="shared" si="9"/>
        <v>-979.35999999999967</v>
      </c>
      <c r="H77" s="10">
        <f t="shared" si="10"/>
        <v>-746.56000000000017</v>
      </c>
      <c r="I77" s="10">
        <f t="shared" si="11"/>
        <v>-232.7999999999995</v>
      </c>
      <c r="J77" s="2">
        <f t="shared" si="12"/>
        <v>7</v>
      </c>
    </row>
    <row r="78" spans="1:10" s="2" customFormat="1" x14ac:dyDescent="0.25">
      <c r="A78" s="2" t="str">
        <f t="shared" si="13"/>
        <v>2</v>
      </c>
      <c r="B78" s="14">
        <v>215100001</v>
      </c>
      <c r="C78" s="14" t="s">
        <v>74</v>
      </c>
      <c r="D78" s="15">
        <v>-3771.68</v>
      </c>
      <c r="E78" s="11">
        <v>-2792.32</v>
      </c>
      <c r="F78" s="10">
        <v>-2045.76</v>
      </c>
      <c r="G78" s="10">
        <f t="shared" si="9"/>
        <v>-979.35999999999967</v>
      </c>
      <c r="H78" s="10">
        <f t="shared" si="10"/>
        <v>-746.56000000000017</v>
      </c>
      <c r="I78" s="10">
        <f t="shared" si="11"/>
        <v>-232.7999999999995</v>
      </c>
      <c r="J78" s="2">
        <f t="shared" si="12"/>
        <v>9</v>
      </c>
    </row>
    <row r="79" spans="1:10" s="2" customFormat="1" x14ac:dyDescent="0.25">
      <c r="A79" s="2" t="str">
        <f t="shared" si="13"/>
        <v>3</v>
      </c>
      <c r="B79" s="14">
        <v>3</v>
      </c>
      <c r="C79" s="14" t="s">
        <v>75</v>
      </c>
      <c r="D79" s="15">
        <v>-1200030.77</v>
      </c>
      <c r="E79" s="11">
        <v>-1200030.77</v>
      </c>
      <c r="F79" s="10">
        <v>-1200030.77</v>
      </c>
      <c r="G79" s="10">
        <f t="shared" si="9"/>
        <v>0</v>
      </c>
      <c r="H79" s="10">
        <f t="shared" si="10"/>
        <v>0</v>
      </c>
      <c r="I79" s="10">
        <f t="shared" si="11"/>
        <v>0</v>
      </c>
      <c r="J79" s="2">
        <f t="shared" si="12"/>
        <v>1</v>
      </c>
    </row>
    <row r="80" spans="1:10" s="2" customFormat="1" x14ac:dyDescent="0.25">
      <c r="A80" s="2" t="str">
        <f t="shared" si="13"/>
        <v>3</v>
      </c>
      <c r="B80" s="14">
        <v>31</v>
      </c>
      <c r="C80" s="14" t="s">
        <v>20</v>
      </c>
      <c r="D80" s="15">
        <v>-690000</v>
      </c>
      <c r="E80" s="11">
        <v>-690000</v>
      </c>
      <c r="F80" s="10">
        <v>-690000</v>
      </c>
      <c r="G80" s="10">
        <f t="shared" si="9"/>
        <v>0</v>
      </c>
      <c r="H80" s="10">
        <f t="shared" si="10"/>
        <v>0</v>
      </c>
      <c r="I80" s="10">
        <f t="shared" si="11"/>
        <v>0</v>
      </c>
      <c r="J80" s="2">
        <f t="shared" si="12"/>
        <v>2</v>
      </c>
    </row>
    <row r="81" spans="1:10" s="2" customFormat="1" x14ac:dyDescent="0.25">
      <c r="A81" s="2" t="str">
        <f t="shared" si="13"/>
        <v>3</v>
      </c>
      <c r="B81" s="14">
        <v>310</v>
      </c>
      <c r="C81" s="14" t="s">
        <v>11</v>
      </c>
      <c r="D81" s="15">
        <v>-690000</v>
      </c>
      <c r="E81" s="11">
        <v>-690000</v>
      </c>
      <c r="F81" s="10">
        <v>-690000</v>
      </c>
      <c r="G81" s="10">
        <f t="shared" si="9"/>
        <v>0</v>
      </c>
      <c r="H81" s="10">
        <f t="shared" si="10"/>
        <v>0</v>
      </c>
      <c r="I81" s="10">
        <f t="shared" si="11"/>
        <v>0</v>
      </c>
      <c r="J81" s="2">
        <f t="shared" si="12"/>
        <v>3</v>
      </c>
    </row>
    <row r="82" spans="1:10" s="2" customFormat="1" x14ac:dyDescent="0.25">
      <c r="A82" s="2" t="str">
        <f t="shared" si="13"/>
        <v>3</v>
      </c>
      <c r="B82" s="14">
        <v>3100</v>
      </c>
      <c r="C82" s="14" t="s">
        <v>76</v>
      </c>
      <c r="D82" s="15">
        <v>-690000</v>
      </c>
      <c r="E82" s="11">
        <v>-690000</v>
      </c>
      <c r="F82" s="10">
        <v>-690000</v>
      </c>
      <c r="G82" s="10">
        <f t="shared" si="9"/>
        <v>0</v>
      </c>
      <c r="H82" s="10">
        <f t="shared" si="10"/>
        <v>0</v>
      </c>
      <c r="I82" s="10">
        <f t="shared" si="11"/>
        <v>0</v>
      </c>
      <c r="J82" s="2">
        <f t="shared" si="12"/>
        <v>4</v>
      </c>
    </row>
    <row r="83" spans="1:10" s="2" customFormat="1" x14ac:dyDescent="0.25">
      <c r="A83" s="2" t="str">
        <f t="shared" si="13"/>
        <v>3</v>
      </c>
      <c r="B83" s="14">
        <v>3100000</v>
      </c>
      <c r="C83" s="14" t="s">
        <v>76</v>
      </c>
      <c r="D83" s="15">
        <v>-690000</v>
      </c>
      <c r="E83" s="11">
        <v>-690000</v>
      </c>
      <c r="F83" s="10">
        <v>-690000</v>
      </c>
      <c r="G83" s="10">
        <f t="shared" si="9"/>
        <v>0</v>
      </c>
      <c r="H83" s="10">
        <f t="shared" si="10"/>
        <v>0</v>
      </c>
      <c r="I83" s="10">
        <f t="shared" si="11"/>
        <v>0</v>
      </c>
      <c r="J83" s="2">
        <f t="shared" si="12"/>
        <v>7</v>
      </c>
    </row>
    <row r="84" spans="1:10" s="2" customFormat="1" x14ac:dyDescent="0.25">
      <c r="A84" s="2" t="str">
        <f t="shared" si="13"/>
        <v>3</v>
      </c>
      <c r="B84" s="14">
        <v>310000001</v>
      </c>
      <c r="C84" s="14" t="s">
        <v>77</v>
      </c>
      <c r="D84" s="15">
        <v>-690000</v>
      </c>
      <c r="E84" s="11">
        <v>-690000</v>
      </c>
      <c r="F84" s="10">
        <v>-690000</v>
      </c>
      <c r="G84" s="10">
        <f t="shared" si="9"/>
        <v>0</v>
      </c>
      <c r="H84" s="10">
        <f t="shared" si="10"/>
        <v>0</v>
      </c>
      <c r="I84" s="10">
        <f t="shared" si="11"/>
        <v>0</v>
      </c>
      <c r="J84" s="2">
        <f t="shared" si="12"/>
        <v>9</v>
      </c>
    </row>
    <row r="85" spans="1:10" s="2" customFormat="1" x14ac:dyDescent="0.25">
      <c r="A85" s="2" t="str">
        <f t="shared" si="13"/>
        <v>3</v>
      </c>
      <c r="B85" s="14">
        <v>32</v>
      </c>
      <c r="C85" s="14" t="s">
        <v>78</v>
      </c>
      <c r="D85" s="15">
        <v>-137924.57</v>
      </c>
      <c r="E85" s="11">
        <v>-137924.57</v>
      </c>
      <c r="F85" s="10">
        <v>-137924.57</v>
      </c>
      <c r="G85" s="10">
        <f t="shared" si="9"/>
        <v>0</v>
      </c>
      <c r="H85" s="10">
        <f t="shared" si="10"/>
        <v>0</v>
      </c>
      <c r="I85" s="10">
        <f t="shared" si="11"/>
        <v>0</v>
      </c>
      <c r="J85" s="2">
        <f t="shared" si="12"/>
        <v>2</v>
      </c>
    </row>
    <row r="86" spans="1:10" s="2" customFormat="1" x14ac:dyDescent="0.25">
      <c r="A86" s="2" t="str">
        <f t="shared" si="13"/>
        <v>3</v>
      </c>
      <c r="B86" s="14">
        <v>320</v>
      </c>
      <c r="C86" s="14" t="s">
        <v>78</v>
      </c>
      <c r="D86" s="15">
        <v>-137924.57</v>
      </c>
      <c r="E86" s="11">
        <v>-137924.57</v>
      </c>
      <c r="F86" s="10">
        <v>-137924.57</v>
      </c>
      <c r="G86" s="10">
        <f t="shared" si="9"/>
        <v>0</v>
      </c>
      <c r="H86" s="10">
        <f t="shared" si="10"/>
        <v>0</v>
      </c>
      <c r="I86" s="10">
        <f t="shared" si="11"/>
        <v>0</v>
      </c>
      <c r="J86" s="2">
        <f t="shared" si="12"/>
        <v>3</v>
      </c>
    </row>
    <row r="87" spans="1:10" s="2" customFormat="1" x14ac:dyDescent="0.25">
      <c r="A87" s="2" t="str">
        <f t="shared" si="13"/>
        <v>3</v>
      </c>
      <c r="B87" s="14">
        <v>3200</v>
      </c>
      <c r="C87" s="14" t="s">
        <v>12</v>
      </c>
      <c r="D87" s="15">
        <v>-137924.57</v>
      </c>
      <c r="E87" s="11">
        <v>-137924.57</v>
      </c>
      <c r="F87" s="10">
        <v>-137924.57</v>
      </c>
      <c r="G87" s="10">
        <f t="shared" si="9"/>
        <v>0</v>
      </c>
      <c r="H87" s="10">
        <f t="shared" si="10"/>
        <v>0</v>
      </c>
      <c r="I87" s="10">
        <f t="shared" si="11"/>
        <v>0</v>
      </c>
      <c r="J87" s="2">
        <f t="shared" si="12"/>
        <v>4</v>
      </c>
    </row>
    <row r="88" spans="1:10" s="2" customFormat="1" x14ac:dyDescent="0.25">
      <c r="A88" s="2" t="str">
        <f t="shared" si="13"/>
        <v>3</v>
      </c>
      <c r="B88" s="14">
        <v>3200000</v>
      </c>
      <c r="C88" s="14" t="s">
        <v>12</v>
      </c>
      <c r="D88" s="15">
        <v>-137924.57</v>
      </c>
      <c r="E88" s="11">
        <v>-137924.57</v>
      </c>
      <c r="F88" s="10">
        <v>-137924.57</v>
      </c>
      <c r="G88" s="10">
        <f t="shared" si="9"/>
        <v>0</v>
      </c>
      <c r="H88" s="10">
        <f t="shared" si="10"/>
        <v>0</v>
      </c>
      <c r="I88" s="10">
        <f t="shared" si="11"/>
        <v>0</v>
      </c>
      <c r="J88" s="2">
        <f t="shared" si="12"/>
        <v>7</v>
      </c>
    </row>
    <row r="89" spans="1:10" s="2" customFormat="1" x14ac:dyDescent="0.25">
      <c r="A89" s="2" t="str">
        <f t="shared" si="13"/>
        <v>3</v>
      </c>
      <c r="B89" s="14">
        <v>320000001</v>
      </c>
      <c r="C89" s="14" t="s">
        <v>12</v>
      </c>
      <c r="D89" s="15">
        <v>-137924.57</v>
      </c>
      <c r="E89" s="11">
        <v>-137924.57</v>
      </c>
      <c r="F89" s="10">
        <v>-137924.57</v>
      </c>
      <c r="G89" s="10">
        <f t="shared" si="9"/>
        <v>0</v>
      </c>
      <c r="H89" s="10">
        <f t="shared" si="10"/>
        <v>0</v>
      </c>
      <c r="I89" s="10">
        <f t="shared" si="11"/>
        <v>0</v>
      </c>
      <c r="J89" s="2">
        <f t="shared" si="12"/>
        <v>9</v>
      </c>
    </row>
    <row r="90" spans="1:10" s="2" customFormat="1" x14ac:dyDescent="0.25">
      <c r="A90" s="2" t="str">
        <f t="shared" si="13"/>
        <v>3</v>
      </c>
      <c r="B90" s="14">
        <v>34</v>
      </c>
      <c r="C90" s="14" t="s">
        <v>79</v>
      </c>
      <c r="D90" s="15">
        <v>-372106.2</v>
      </c>
      <c r="E90" s="11">
        <v>-372106.2</v>
      </c>
      <c r="F90" s="10">
        <v>-372106.2</v>
      </c>
      <c r="G90" s="10">
        <f t="shared" si="9"/>
        <v>0</v>
      </c>
      <c r="H90" s="10">
        <f t="shared" si="10"/>
        <v>0</v>
      </c>
      <c r="I90" s="10">
        <f t="shared" si="11"/>
        <v>0</v>
      </c>
      <c r="J90" s="2">
        <f t="shared" si="12"/>
        <v>2</v>
      </c>
    </row>
    <row r="91" spans="1:10" s="2" customFormat="1" x14ac:dyDescent="0.25">
      <c r="A91" s="2" t="str">
        <f t="shared" si="13"/>
        <v>3</v>
      </c>
      <c r="B91" s="14">
        <v>340</v>
      </c>
      <c r="C91" s="14" t="s">
        <v>80</v>
      </c>
      <c r="D91" s="15">
        <v>-372106.2</v>
      </c>
      <c r="E91" s="11">
        <v>-372106.2</v>
      </c>
      <c r="F91" s="10">
        <v>-372106.2</v>
      </c>
      <c r="G91" s="10">
        <f t="shared" si="9"/>
        <v>0</v>
      </c>
      <c r="H91" s="10">
        <f t="shared" si="10"/>
        <v>0</v>
      </c>
      <c r="I91" s="10">
        <f t="shared" si="11"/>
        <v>0</v>
      </c>
      <c r="J91" s="2">
        <f t="shared" si="12"/>
        <v>3</v>
      </c>
    </row>
    <row r="92" spans="1:10" s="2" customFormat="1" x14ac:dyDescent="0.25">
      <c r="A92" s="2" t="str">
        <f t="shared" si="13"/>
        <v>3</v>
      </c>
      <c r="B92" s="14">
        <v>3400</v>
      </c>
      <c r="C92" s="14" t="s">
        <v>81</v>
      </c>
      <c r="D92" s="15">
        <v>-611852.68000000005</v>
      </c>
      <c r="E92" s="11">
        <v>-611852.68000000005</v>
      </c>
      <c r="F92" s="10">
        <v>-611852.68000000005</v>
      </c>
      <c r="G92" s="10">
        <f t="shared" si="9"/>
        <v>0</v>
      </c>
      <c r="H92" s="10">
        <f t="shared" si="10"/>
        <v>0</v>
      </c>
      <c r="I92" s="10">
        <f t="shared" si="11"/>
        <v>0</v>
      </c>
      <c r="J92" s="2">
        <f t="shared" si="12"/>
        <v>4</v>
      </c>
    </row>
    <row r="93" spans="1:10" s="2" customFormat="1" x14ac:dyDescent="0.25">
      <c r="A93" s="2" t="str">
        <f t="shared" si="13"/>
        <v>3</v>
      </c>
      <c r="B93" s="14">
        <v>3400000</v>
      </c>
      <c r="C93" s="14" t="s">
        <v>82</v>
      </c>
      <c r="D93" s="15">
        <v>-611852.68000000005</v>
      </c>
      <c r="E93" s="11">
        <v>-611852.68000000005</v>
      </c>
      <c r="F93" s="10">
        <v>-611852.68000000005</v>
      </c>
      <c r="G93" s="10">
        <f t="shared" si="9"/>
        <v>0</v>
      </c>
      <c r="H93" s="10">
        <f t="shared" si="10"/>
        <v>0</v>
      </c>
      <c r="I93" s="10">
        <f t="shared" si="11"/>
        <v>0</v>
      </c>
      <c r="J93" s="2">
        <f t="shared" si="12"/>
        <v>7</v>
      </c>
    </row>
    <row r="94" spans="1:10" s="2" customFormat="1" x14ac:dyDescent="0.25">
      <c r="A94" s="2" t="str">
        <f t="shared" si="13"/>
        <v>3</v>
      </c>
      <c r="B94" s="14">
        <v>340000013</v>
      </c>
      <c r="C94" s="14" t="s">
        <v>83</v>
      </c>
      <c r="D94" s="15">
        <v>-95350.28</v>
      </c>
      <c r="E94" s="11">
        <v>-95350.28</v>
      </c>
      <c r="F94" s="10">
        <v>-95350.28</v>
      </c>
      <c r="G94" s="10">
        <f t="shared" si="9"/>
        <v>0</v>
      </c>
      <c r="H94" s="10">
        <f t="shared" si="10"/>
        <v>0</v>
      </c>
      <c r="I94" s="10">
        <f t="shared" si="11"/>
        <v>0</v>
      </c>
      <c r="J94" s="2">
        <f t="shared" si="12"/>
        <v>9</v>
      </c>
    </row>
    <row r="95" spans="1:10" s="2" customFormat="1" x14ac:dyDescent="0.25">
      <c r="A95" s="2" t="str">
        <f t="shared" si="13"/>
        <v>3</v>
      </c>
      <c r="B95" s="14">
        <v>340000014</v>
      </c>
      <c r="C95" s="14" t="s">
        <v>84</v>
      </c>
      <c r="D95" s="15">
        <v>-261668.9</v>
      </c>
      <c r="E95" s="11">
        <v>-261668.9</v>
      </c>
      <c r="F95" s="10">
        <v>-261668.9</v>
      </c>
      <c r="G95" s="10">
        <f t="shared" si="9"/>
        <v>0</v>
      </c>
      <c r="H95" s="10">
        <f t="shared" si="10"/>
        <v>0</v>
      </c>
      <c r="I95" s="10">
        <f t="shared" si="11"/>
        <v>0</v>
      </c>
      <c r="J95" s="2">
        <f t="shared" si="12"/>
        <v>9</v>
      </c>
    </row>
    <row r="96" spans="1:10" s="2" customFormat="1" x14ac:dyDescent="0.25">
      <c r="A96" s="2" t="str">
        <f t="shared" si="13"/>
        <v>3</v>
      </c>
      <c r="B96" s="14">
        <v>340000015</v>
      </c>
      <c r="C96" s="14" t="s">
        <v>85</v>
      </c>
      <c r="D96" s="15">
        <v>-174065.4</v>
      </c>
      <c r="E96" s="11">
        <v>-174065.4</v>
      </c>
      <c r="F96" s="10">
        <v>-174065.4</v>
      </c>
      <c r="G96" s="10">
        <f t="shared" si="9"/>
        <v>0</v>
      </c>
      <c r="H96" s="10">
        <f t="shared" si="10"/>
        <v>0</v>
      </c>
      <c r="I96" s="10">
        <f t="shared" si="11"/>
        <v>0</v>
      </c>
      <c r="J96" s="2">
        <f t="shared" si="12"/>
        <v>9</v>
      </c>
    </row>
    <row r="97" spans="1:10" s="2" customFormat="1" x14ac:dyDescent="0.25">
      <c r="A97" s="2" t="str">
        <f t="shared" si="13"/>
        <v>3</v>
      </c>
      <c r="B97" s="14">
        <v>340000016</v>
      </c>
      <c r="C97" s="14" t="s">
        <v>86</v>
      </c>
      <c r="D97" s="15">
        <v>-3177.24</v>
      </c>
      <c r="E97" s="11">
        <v>-3177.24</v>
      </c>
      <c r="F97" s="10">
        <v>-3177.24</v>
      </c>
      <c r="G97" s="10">
        <f t="shared" si="9"/>
        <v>0</v>
      </c>
      <c r="H97" s="10">
        <f t="shared" si="10"/>
        <v>0</v>
      </c>
      <c r="I97" s="10">
        <f t="shared" si="11"/>
        <v>0</v>
      </c>
      <c r="J97" s="2">
        <f t="shared" si="12"/>
        <v>9</v>
      </c>
    </row>
    <row r="98" spans="1:10" s="2" customFormat="1" x14ac:dyDescent="0.25">
      <c r="A98" s="2" t="str">
        <f t="shared" si="13"/>
        <v>3</v>
      </c>
      <c r="B98" s="14">
        <v>340000017</v>
      </c>
      <c r="C98" s="14" t="s">
        <v>87</v>
      </c>
      <c r="D98" s="15">
        <v>-77590.86</v>
      </c>
      <c r="E98" s="11">
        <v>-77590.86</v>
      </c>
      <c r="F98" s="10">
        <v>-77590.86</v>
      </c>
      <c r="G98" s="10">
        <f t="shared" si="9"/>
        <v>0</v>
      </c>
      <c r="H98" s="10">
        <f t="shared" si="10"/>
        <v>0</v>
      </c>
      <c r="I98" s="10">
        <f t="shared" si="11"/>
        <v>0</v>
      </c>
      <c r="J98" s="2">
        <f t="shared" si="12"/>
        <v>9</v>
      </c>
    </row>
    <row r="99" spans="1:10" s="2" customFormat="1" x14ac:dyDescent="0.25">
      <c r="A99" s="2" t="str">
        <f t="shared" si="13"/>
        <v>3</v>
      </c>
      <c r="B99" s="14">
        <v>3401</v>
      </c>
      <c r="C99" s="14" t="s">
        <v>88</v>
      </c>
      <c r="D99" s="15">
        <v>239746.48</v>
      </c>
      <c r="E99" s="11">
        <v>239746.48</v>
      </c>
      <c r="F99" s="10">
        <v>239746.48</v>
      </c>
      <c r="G99" s="10">
        <f t="shared" si="9"/>
        <v>0</v>
      </c>
      <c r="H99" s="10">
        <f t="shared" si="10"/>
        <v>0</v>
      </c>
      <c r="I99" s="10">
        <f t="shared" si="11"/>
        <v>0</v>
      </c>
      <c r="J99" s="2">
        <f t="shared" si="12"/>
        <v>4</v>
      </c>
    </row>
    <row r="100" spans="1:10" s="2" customFormat="1" x14ac:dyDescent="0.25">
      <c r="A100" s="2" t="str">
        <f t="shared" si="13"/>
        <v>3</v>
      </c>
      <c r="B100" s="14">
        <v>3401000</v>
      </c>
      <c r="C100" s="14" t="s">
        <v>89</v>
      </c>
      <c r="D100" s="15">
        <v>239746.48</v>
      </c>
      <c r="E100" s="11">
        <v>239746.48</v>
      </c>
      <c r="F100" s="10">
        <v>239746.48</v>
      </c>
      <c r="G100" s="10">
        <f t="shared" si="9"/>
        <v>0</v>
      </c>
      <c r="H100" s="10">
        <f t="shared" si="10"/>
        <v>0</v>
      </c>
      <c r="I100" s="10">
        <f t="shared" si="11"/>
        <v>0</v>
      </c>
      <c r="J100" s="2">
        <f t="shared" si="12"/>
        <v>7</v>
      </c>
    </row>
    <row r="101" spans="1:10" s="2" customFormat="1" x14ac:dyDescent="0.25">
      <c r="A101" s="2" t="str">
        <f t="shared" si="13"/>
        <v>3</v>
      </c>
      <c r="B101" s="14">
        <v>340100002</v>
      </c>
      <c r="C101" s="14" t="s">
        <v>90</v>
      </c>
      <c r="D101" s="15">
        <v>172294.2</v>
      </c>
      <c r="E101" s="11">
        <v>172294.2</v>
      </c>
      <c r="F101" s="10">
        <v>172294.2</v>
      </c>
      <c r="G101" s="10">
        <f t="shared" si="9"/>
        <v>0</v>
      </c>
      <c r="H101" s="10">
        <f t="shared" si="10"/>
        <v>0</v>
      </c>
      <c r="I101" s="10">
        <f t="shared" si="11"/>
        <v>0</v>
      </c>
      <c r="J101" s="2">
        <f t="shared" si="12"/>
        <v>9</v>
      </c>
    </row>
    <row r="102" spans="1:10" s="2" customFormat="1" x14ac:dyDescent="0.25">
      <c r="A102" s="2" t="str">
        <f t="shared" si="13"/>
        <v>3</v>
      </c>
      <c r="B102" s="14">
        <v>340100003</v>
      </c>
      <c r="C102" s="14" t="s">
        <v>91</v>
      </c>
      <c r="D102" s="15">
        <v>23265.8</v>
      </c>
      <c r="E102" s="11">
        <v>23265.8</v>
      </c>
      <c r="F102" s="10">
        <v>23265.8</v>
      </c>
      <c r="G102" s="10">
        <f t="shared" si="9"/>
        <v>0</v>
      </c>
      <c r="H102" s="10">
        <f t="shared" si="10"/>
        <v>0</v>
      </c>
      <c r="I102" s="10">
        <f t="shared" si="11"/>
        <v>0</v>
      </c>
      <c r="J102" s="2">
        <f t="shared" si="12"/>
        <v>9</v>
      </c>
    </row>
    <row r="103" spans="1:10" s="2" customFormat="1" x14ac:dyDescent="0.25">
      <c r="A103" s="2" t="str">
        <f t="shared" si="13"/>
        <v>3</v>
      </c>
      <c r="B103" s="14">
        <v>340100004</v>
      </c>
      <c r="C103" s="14" t="s">
        <v>92</v>
      </c>
      <c r="D103" s="15">
        <v>3875.01</v>
      </c>
      <c r="E103" s="11">
        <v>3875.01</v>
      </c>
      <c r="F103" s="10">
        <v>3875.01</v>
      </c>
      <c r="G103" s="10">
        <f t="shared" si="9"/>
        <v>0</v>
      </c>
      <c r="H103" s="10">
        <f t="shared" si="10"/>
        <v>0</v>
      </c>
      <c r="I103" s="10">
        <f t="shared" si="11"/>
        <v>0</v>
      </c>
      <c r="J103" s="2">
        <f t="shared" si="12"/>
        <v>9</v>
      </c>
    </row>
    <row r="104" spans="1:10" s="2" customFormat="1" x14ac:dyDescent="0.25">
      <c r="A104" s="2" t="str">
        <f t="shared" si="13"/>
        <v>3</v>
      </c>
      <c r="B104" s="14">
        <v>340100005</v>
      </c>
      <c r="C104" s="14" t="s">
        <v>93</v>
      </c>
      <c r="D104" s="15">
        <v>8811.08</v>
      </c>
      <c r="E104" s="11">
        <v>8811.08</v>
      </c>
      <c r="F104" s="10">
        <v>8811.08</v>
      </c>
      <c r="G104" s="10">
        <f t="shared" si="9"/>
        <v>0</v>
      </c>
      <c r="H104" s="10">
        <f t="shared" si="10"/>
        <v>0</v>
      </c>
      <c r="I104" s="10">
        <f t="shared" si="11"/>
        <v>0</v>
      </c>
      <c r="J104" s="2">
        <f t="shared" si="12"/>
        <v>9</v>
      </c>
    </row>
    <row r="105" spans="1:10" s="2" customFormat="1" x14ac:dyDescent="0.25">
      <c r="A105" s="2" t="str">
        <f t="shared" si="13"/>
        <v>3</v>
      </c>
      <c r="B105" s="14">
        <v>340100006</v>
      </c>
      <c r="C105" s="14" t="s">
        <v>94</v>
      </c>
      <c r="D105" s="15">
        <v>20604.28</v>
      </c>
      <c r="E105" s="11">
        <v>20604.28</v>
      </c>
      <c r="F105" s="10">
        <v>20604.28</v>
      </c>
      <c r="G105" s="10">
        <f t="shared" si="9"/>
        <v>0</v>
      </c>
      <c r="H105" s="10">
        <f t="shared" si="10"/>
        <v>0</v>
      </c>
      <c r="I105" s="10">
        <f t="shared" si="11"/>
        <v>0</v>
      </c>
      <c r="J105" s="2">
        <f t="shared" si="12"/>
        <v>9</v>
      </c>
    </row>
    <row r="106" spans="1:10" s="2" customFormat="1" x14ac:dyDescent="0.25">
      <c r="A106" s="2" t="str">
        <f t="shared" si="13"/>
        <v>3</v>
      </c>
      <c r="B106" s="14">
        <v>340100007</v>
      </c>
      <c r="C106" s="14" t="s">
        <v>95</v>
      </c>
      <c r="D106" s="15">
        <v>10896.11</v>
      </c>
      <c r="E106" s="11">
        <v>10896.11</v>
      </c>
      <c r="F106" s="10">
        <v>10896.11</v>
      </c>
      <c r="G106" s="10">
        <f t="shared" si="9"/>
        <v>0</v>
      </c>
      <c r="H106" s="10">
        <f t="shared" si="10"/>
        <v>0</v>
      </c>
      <c r="I106" s="10">
        <f t="shared" si="11"/>
        <v>0</v>
      </c>
      <c r="J106" s="2">
        <f t="shared" si="12"/>
        <v>9</v>
      </c>
    </row>
    <row r="107" spans="1:10" s="2" customFormat="1" x14ac:dyDescent="0.25">
      <c r="A107" s="2" t="str">
        <f t="shared" si="13"/>
        <v>4</v>
      </c>
      <c r="B107" s="14">
        <v>4</v>
      </c>
      <c r="C107" s="14" t="s">
        <v>96</v>
      </c>
      <c r="D107" s="15">
        <v>62512.29</v>
      </c>
      <c r="E107" s="11">
        <v>53834.69</v>
      </c>
      <c r="F107" s="10">
        <v>44843.92</v>
      </c>
      <c r="G107" s="10">
        <f t="shared" si="9"/>
        <v>8677.5999999999985</v>
      </c>
      <c r="H107" s="10">
        <f t="shared" si="10"/>
        <v>8990.7700000000041</v>
      </c>
      <c r="I107" s="10">
        <f t="shared" si="11"/>
        <v>-313.17000000000553</v>
      </c>
      <c r="J107" s="2">
        <f t="shared" si="12"/>
        <v>1</v>
      </c>
    </row>
    <row r="108" spans="1:10" s="2" customFormat="1" x14ac:dyDescent="0.25">
      <c r="A108" s="2" t="str">
        <f t="shared" si="13"/>
        <v>4</v>
      </c>
      <c r="B108" s="14">
        <v>41</v>
      </c>
      <c r="C108" s="14" t="s">
        <v>97</v>
      </c>
      <c r="D108" s="15">
        <v>24086.5</v>
      </c>
      <c r="E108" s="11">
        <v>23045.89</v>
      </c>
      <c r="F108" s="10">
        <v>21049.4</v>
      </c>
      <c r="G108" s="10">
        <f t="shared" si="9"/>
        <v>1040.6100000000006</v>
      </c>
      <c r="H108" s="10">
        <f t="shared" si="10"/>
        <v>1996.489999999998</v>
      </c>
      <c r="I108" s="10">
        <f t="shared" si="11"/>
        <v>-955.87999999999738</v>
      </c>
      <c r="J108" s="2">
        <f t="shared" si="12"/>
        <v>2</v>
      </c>
    </row>
    <row r="109" spans="1:10" s="2" customFormat="1" x14ac:dyDescent="0.25">
      <c r="A109" s="2" t="str">
        <f t="shared" si="13"/>
        <v>4</v>
      </c>
      <c r="B109" s="14">
        <v>410</v>
      </c>
      <c r="C109" s="14" t="s">
        <v>98</v>
      </c>
      <c r="D109" s="15">
        <v>4068</v>
      </c>
      <c r="E109" s="11">
        <v>3729</v>
      </c>
      <c r="F109" s="10">
        <v>3390</v>
      </c>
      <c r="G109" s="10">
        <f t="shared" si="9"/>
        <v>339</v>
      </c>
      <c r="H109" s="10">
        <f t="shared" si="10"/>
        <v>339</v>
      </c>
      <c r="I109" s="10">
        <f t="shared" si="11"/>
        <v>0</v>
      </c>
      <c r="J109" s="2">
        <f t="shared" si="12"/>
        <v>3</v>
      </c>
    </row>
    <row r="110" spans="1:10" s="2" customFormat="1" x14ac:dyDescent="0.25">
      <c r="A110" s="2" t="str">
        <f t="shared" si="13"/>
        <v>4</v>
      </c>
      <c r="B110" s="14">
        <v>4101</v>
      </c>
      <c r="C110" s="14" t="s">
        <v>99</v>
      </c>
      <c r="D110" s="15">
        <v>4068</v>
      </c>
      <c r="E110" s="11">
        <v>3729</v>
      </c>
      <c r="F110" s="10">
        <v>3390</v>
      </c>
      <c r="G110" s="10">
        <f t="shared" si="9"/>
        <v>339</v>
      </c>
      <c r="H110" s="10">
        <f t="shared" si="10"/>
        <v>339</v>
      </c>
      <c r="I110" s="10">
        <f t="shared" si="11"/>
        <v>0</v>
      </c>
      <c r="J110" s="2">
        <f t="shared" si="12"/>
        <v>4</v>
      </c>
    </row>
    <row r="111" spans="1:10" s="2" customFormat="1" x14ac:dyDescent="0.25">
      <c r="A111" s="2" t="str">
        <f t="shared" si="13"/>
        <v>4</v>
      </c>
      <c r="B111" s="14">
        <v>4101020</v>
      </c>
      <c r="C111" s="14" t="s">
        <v>100</v>
      </c>
      <c r="D111" s="15">
        <v>4068</v>
      </c>
      <c r="E111" s="11">
        <v>3729</v>
      </c>
      <c r="F111" s="10">
        <v>3390</v>
      </c>
      <c r="G111" s="10">
        <f t="shared" si="9"/>
        <v>339</v>
      </c>
      <c r="H111" s="10">
        <f t="shared" si="10"/>
        <v>339</v>
      </c>
      <c r="I111" s="10">
        <f t="shared" si="11"/>
        <v>0</v>
      </c>
      <c r="J111" s="2">
        <f t="shared" si="12"/>
        <v>7</v>
      </c>
    </row>
    <row r="112" spans="1:10" s="2" customFormat="1" x14ac:dyDescent="0.25">
      <c r="A112" s="2" t="str">
        <f t="shared" si="13"/>
        <v>4</v>
      </c>
      <c r="B112" s="14">
        <v>410102000</v>
      </c>
      <c r="C112" s="14" t="s">
        <v>100</v>
      </c>
      <c r="D112" s="15">
        <v>4068</v>
      </c>
      <c r="E112" s="11">
        <v>3729</v>
      </c>
      <c r="F112" s="10">
        <v>3390</v>
      </c>
      <c r="G112" s="10">
        <f t="shared" si="9"/>
        <v>339</v>
      </c>
      <c r="H112" s="10">
        <f t="shared" si="10"/>
        <v>339</v>
      </c>
      <c r="I112" s="10">
        <f t="shared" si="11"/>
        <v>0</v>
      </c>
      <c r="J112" s="2">
        <f t="shared" si="12"/>
        <v>9</v>
      </c>
    </row>
    <row r="113" spans="1:10" s="2" customFormat="1" x14ac:dyDescent="0.25">
      <c r="A113" s="2" t="str">
        <f t="shared" si="13"/>
        <v>4</v>
      </c>
      <c r="B113" s="14">
        <v>412</v>
      </c>
      <c r="C113" s="14" t="s">
        <v>101</v>
      </c>
      <c r="D113" s="15">
        <v>19875.7</v>
      </c>
      <c r="E113" s="11">
        <v>19185.990000000002</v>
      </c>
      <c r="F113" s="10">
        <v>17540.400000000001</v>
      </c>
      <c r="G113" s="10">
        <f t="shared" ref="G113:G179" si="14">D113-E113</f>
        <v>689.70999999999913</v>
      </c>
      <c r="H113" s="10">
        <f t="shared" ref="H113:H179" si="15">E113-F113</f>
        <v>1645.5900000000001</v>
      </c>
      <c r="I113" s="10">
        <f t="shared" ref="I113:I179" si="16">G113-H113</f>
        <v>-955.88000000000102</v>
      </c>
      <c r="J113" s="2">
        <f t="shared" ref="J113:J179" si="17">LEN(B113)</f>
        <v>3</v>
      </c>
    </row>
    <row r="114" spans="1:10" s="2" customFormat="1" x14ac:dyDescent="0.25">
      <c r="A114" s="2" t="str">
        <f t="shared" si="13"/>
        <v>4</v>
      </c>
      <c r="B114" s="14">
        <v>4122</v>
      </c>
      <c r="C114" s="14" t="s">
        <v>102</v>
      </c>
      <c r="D114" s="15">
        <v>12899.47</v>
      </c>
      <c r="E114" s="11">
        <v>13024.2</v>
      </c>
      <c r="F114" s="10">
        <v>11989.33</v>
      </c>
      <c r="G114" s="10">
        <f t="shared" si="14"/>
        <v>-124.73000000000138</v>
      </c>
      <c r="H114" s="10">
        <f t="shared" si="15"/>
        <v>1034.8700000000008</v>
      </c>
      <c r="I114" s="10">
        <f t="shared" si="16"/>
        <v>-1159.6000000000022</v>
      </c>
      <c r="J114" s="2">
        <f t="shared" si="17"/>
        <v>4</v>
      </c>
    </row>
    <row r="115" spans="1:10" s="2" customFormat="1" x14ac:dyDescent="0.25">
      <c r="A115" s="2" t="str">
        <f t="shared" si="13"/>
        <v>4</v>
      </c>
      <c r="B115" s="14">
        <v>4122020</v>
      </c>
      <c r="C115" s="14" t="s">
        <v>103</v>
      </c>
      <c r="D115" s="15">
        <v>91.55</v>
      </c>
      <c r="E115" s="11">
        <v>86.8</v>
      </c>
      <c r="F115" s="10">
        <v>81.83</v>
      </c>
      <c r="G115" s="10">
        <f t="shared" si="14"/>
        <v>4.75</v>
      </c>
      <c r="H115" s="10">
        <f t="shared" si="15"/>
        <v>4.9699999999999989</v>
      </c>
      <c r="I115" s="10">
        <f t="shared" si="16"/>
        <v>-0.21999999999999886</v>
      </c>
      <c r="J115" s="2">
        <f t="shared" si="17"/>
        <v>7</v>
      </c>
    </row>
    <row r="116" spans="1:10" s="2" customFormat="1" x14ac:dyDescent="0.25">
      <c r="A116" s="2" t="str">
        <f t="shared" si="13"/>
        <v>4</v>
      </c>
      <c r="B116" s="14">
        <v>412202001</v>
      </c>
      <c r="C116" s="14" t="s">
        <v>104</v>
      </c>
      <c r="D116" s="15">
        <v>91.55</v>
      </c>
      <c r="E116" s="11">
        <v>86.8</v>
      </c>
      <c r="F116" s="10">
        <v>81.83</v>
      </c>
      <c r="G116" s="10">
        <f t="shared" si="14"/>
        <v>4.75</v>
      </c>
      <c r="H116" s="10">
        <f t="shared" si="15"/>
        <v>4.9699999999999989</v>
      </c>
      <c r="I116" s="10">
        <f t="shared" si="16"/>
        <v>-0.21999999999999886</v>
      </c>
      <c r="J116" s="2">
        <f t="shared" si="17"/>
        <v>9</v>
      </c>
    </row>
    <row r="117" spans="1:10" s="2" customFormat="1" x14ac:dyDescent="0.25">
      <c r="A117" s="2" t="str">
        <f t="shared" si="13"/>
        <v>4</v>
      </c>
      <c r="B117" s="14">
        <v>4122030</v>
      </c>
      <c r="C117" s="14" t="s">
        <v>105</v>
      </c>
      <c r="D117" s="15">
        <v>1028.3</v>
      </c>
      <c r="E117" s="11">
        <v>960.5</v>
      </c>
      <c r="F117" s="10">
        <v>904</v>
      </c>
      <c r="G117" s="10">
        <f t="shared" si="14"/>
        <v>67.799999999999955</v>
      </c>
      <c r="H117" s="10">
        <f t="shared" si="15"/>
        <v>56.5</v>
      </c>
      <c r="I117" s="10">
        <f t="shared" si="16"/>
        <v>11.299999999999955</v>
      </c>
      <c r="J117" s="2">
        <f t="shared" si="17"/>
        <v>7</v>
      </c>
    </row>
    <row r="118" spans="1:10" s="2" customFormat="1" x14ac:dyDescent="0.25">
      <c r="A118" s="2" t="str">
        <f t="shared" si="13"/>
        <v>4</v>
      </c>
      <c r="B118" s="14">
        <v>412203000</v>
      </c>
      <c r="C118" s="14" t="s">
        <v>105</v>
      </c>
      <c r="D118" s="15">
        <v>1028.3</v>
      </c>
      <c r="E118" s="11">
        <v>960.5</v>
      </c>
      <c r="F118" s="10">
        <v>904</v>
      </c>
      <c r="G118" s="10">
        <f t="shared" si="14"/>
        <v>67.799999999999955</v>
      </c>
      <c r="H118" s="10">
        <f t="shared" si="15"/>
        <v>56.5</v>
      </c>
      <c r="I118" s="10">
        <f t="shared" si="16"/>
        <v>11.299999999999955</v>
      </c>
      <c r="J118" s="2">
        <f t="shared" si="17"/>
        <v>9</v>
      </c>
    </row>
    <row r="119" spans="1:10" s="2" customFormat="1" x14ac:dyDescent="0.25">
      <c r="A119" s="2" t="str">
        <f t="shared" si="13"/>
        <v>4</v>
      </c>
      <c r="B119" s="14">
        <v>4122040</v>
      </c>
      <c r="C119" s="14" t="s">
        <v>106</v>
      </c>
      <c r="D119" s="15">
        <v>1239.2</v>
      </c>
      <c r="E119" s="11">
        <v>1171.4000000000001</v>
      </c>
      <c r="F119" s="10">
        <v>1103.5999999999999</v>
      </c>
      <c r="G119" s="10">
        <f t="shared" si="14"/>
        <v>67.799999999999955</v>
      </c>
      <c r="H119" s="10">
        <f t="shared" si="15"/>
        <v>67.800000000000182</v>
      </c>
      <c r="I119" s="10">
        <f t="shared" si="16"/>
        <v>-2.2737367544323206E-13</v>
      </c>
      <c r="J119" s="2">
        <f t="shared" si="17"/>
        <v>7</v>
      </c>
    </row>
    <row r="120" spans="1:10" s="2" customFormat="1" x14ac:dyDescent="0.25">
      <c r="A120" s="2" t="str">
        <f t="shared" si="13"/>
        <v>4</v>
      </c>
      <c r="B120" s="14">
        <v>412204000</v>
      </c>
      <c r="C120" s="14" t="s">
        <v>106</v>
      </c>
      <c r="D120" s="15">
        <v>1239.2</v>
      </c>
      <c r="E120" s="11">
        <v>1171.4000000000001</v>
      </c>
      <c r="F120" s="10">
        <v>1103.5999999999999</v>
      </c>
      <c r="G120" s="10">
        <f t="shared" si="14"/>
        <v>67.799999999999955</v>
      </c>
      <c r="H120" s="10">
        <f t="shared" si="15"/>
        <v>67.800000000000182</v>
      </c>
      <c r="I120" s="10">
        <f t="shared" si="16"/>
        <v>-2.2737367544323206E-13</v>
      </c>
      <c r="J120" s="2">
        <f t="shared" si="17"/>
        <v>9</v>
      </c>
    </row>
    <row r="121" spans="1:10" s="2" customFormat="1" x14ac:dyDescent="0.25">
      <c r="A121" s="2" t="str">
        <f t="shared" si="13"/>
        <v>4</v>
      </c>
      <c r="B121" s="14">
        <v>4122060</v>
      </c>
      <c r="C121" s="14" t="s">
        <v>107</v>
      </c>
      <c r="D121" s="15">
        <v>23.5</v>
      </c>
      <c r="E121" s="11">
        <v>23.5</v>
      </c>
      <c r="F121" s="10">
        <v>23.5</v>
      </c>
      <c r="G121" s="10">
        <f t="shared" si="14"/>
        <v>0</v>
      </c>
      <c r="H121" s="10">
        <f t="shared" si="15"/>
        <v>0</v>
      </c>
      <c r="I121" s="10">
        <f t="shared" si="16"/>
        <v>0</v>
      </c>
      <c r="J121" s="2">
        <f t="shared" si="17"/>
        <v>7</v>
      </c>
    </row>
    <row r="122" spans="1:10" s="2" customFormat="1" x14ac:dyDescent="0.25">
      <c r="A122" s="2" t="str">
        <f t="shared" si="13"/>
        <v>4</v>
      </c>
      <c r="B122" s="14">
        <v>412206000</v>
      </c>
      <c r="C122" s="14" t="s">
        <v>107</v>
      </c>
      <c r="D122" s="15">
        <v>23.5</v>
      </c>
      <c r="E122" s="11">
        <v>23.5</v>
      </c>
      <c r="F122" s="10">
        <v>23.5</v>
      </c>
      <c r="G122" s="10">
        <f t="shared" si="14"/>
        <v>0</v>
      </c>
      <c r="H122" s="10">
        <f t="shared" si="15"/>
        <v>0</v>
      </c>
      <c r="I122" s="10">
        <f t="shared" si="16"/>
        <v>0</v>
      </c>
      <c r="J122" s="2">
        <f t="shared" si="17"/>
        <v>9</v>
      </c>
    </row>
    <row r="123" spans="1:10" s="2" customFormat="1" x14ac:dyDescent="0.25">
      <c r="A123" s="2" t="str">
        <f t="shared" si="13"/>
        <v>4</v>
      </c>
      <c r="B123" s="14">
        <v>4122080</v>
      </c>
      <c r="C123" s="14" t="s">
        <v>108</v>
      </c>
      <c r="D123" s="15">
        <v>4005.88</v>
      </c>
      <c r="E123" s="11">
        <v>4707.8900000000003</v>
      </c>
      <c r="F123" s="10">
        <v>4279.8999999999996</v>
      </c>
      <c r="G123" s="10">
        <f t="shared" si="14"/>
        <v>-702.01000000000022</v>
      </c>
      <c r="H123" s="10">
        <f t="shared" si="15"/>
        <v>427.99000000000069</v>
      </c>
      <c r="I123" s="10">
        <f t="shared" si="16"/>
        <v>-1130.0000000000009</v>
      </c>
      <c r="J123" s="2">
        <f t="shared" si="17"/>
        <v>7</v>
      </c>
    </row>
    <row r="124" spans="1:10" s="2" customFormat="1" x14ac:dyDescent="0.25">
      <c r="A124" s="2" t="str">
        <f t="shared" si="13"/>
        <v>4</v>
      </c>
      <c r="B124" s="14">
        <v>412208001</v>
      </c>
      <c r="C124" s="14" t="s">
        <v>109</v>
      </c>
      <c r="D124" s="15">
        <v>2423.88</v>
      </c>
      <c r="E124" s="11">
        <v>2221.89</v>
      </c>
      <c r="F124" s="10">
        <v>2019.9</v>
      </c>
      <c r="G124" s="10">
        <f t="shared" si="14"/>
        <v>201.99000000000024</v>
      </c>
      <c r="H124" s="10">
        <f t="shared" si="15"/>
        <v>201.98999999999978</v>
      </c>
      <c r="I124" s="10">
        <f t="shared" si="16"/>
        <v>4.5474735088646412E-13</v>
      </c>
      <c r="J124" s="2">
        <f t="shared" si="17"/>
        <v>9</v>
      </c>
    </row>
    <row r="125" spans="1:10" s="2" customFormat="1" x14ac:dyDescent="0.25">
      <c r="A125" s="2" t="str">
        <f t="shared" si="13"/>
        <v>4</v>
      </c>
      <c r="B125" s="14">
        <v>412208002</v>
      </c>
      <c r="C125" s="14" t="s">
        <v>110</v>
      </c>
      <c r="D125" s="15">
        <v>1017</v>
      </c>
      <c r="E125" s="11">
        <v>1968.12</v>
      </c>
      <c r="F125" s="10">
        <v>1789.2</v>
      </c>
      <c r="G125" s="10">
        <f t="shared" si="14"/>
        <v>-951.11999999999989</v>
      </c>
      <c r="H125" s="10">
        <f t="shared" si="15"/>
        <v>178.91999999999985</v>
      </c>
      <c r="I125" s="10">
        <f t="shared" si="16"/>
        <v>-1130.0399999999997</v>
      </c>
      <c r="J125" s="2">
        <f t="shared" si="17"/>
        <v>9</v>
      </c>
    </row>
    <row r="126" spans="1:10" s="2" customFormat="1" x14ac:dyDescent="0.25">
      <c r="A126" s="2" t="str">
        <f t="shared" si="13"/>
        <v>4</v>
      </c>
      <c r="B126" s="14">
        <v>412208003</v>
      </c>
      <c r="C126" s="14" t="s">
        <v>111</v>
      </c>
      <c r="D126" s="15">
        <v>565</v>
      </c>
      <c r="E126" s="11">
        <v>517.88</v>
      </c>
      <c r="F126" s="10">
        <v>470.8</v>
      </c>
      <c r="G126" s="10">
        <f t="shared" si="14"/>
        <v>47.120000000000005</v>
      </c>
      <c r="H126" s="10">
        <f t="shared" si="15"/>
        <v>47.079999999999984</v>
      </c>
      <c r="I126" s="10">
        <f t="shared" si="16"/>
        <v>4.0000000000020464E-2</v>
      </c>
      <c r="J126" s="2">
        <f t="shared" si="17"/>
        <v>9</v>
      </c>
    </row>
    <row r="127" spans="1:10" s="2" customFormat="1" x14ac:dyDescent="0.25">
      <c r="A127" s="2" t="str">
        <f t="shared" si="13"/>
        <v>4</v>
      </c>
      <c r="B127" s="14">
        <v>4122090</v>
      </c>
      <c r="C127" s="14" t="s">
        <v>112</v>
      </c>
      <c r="D127" s="15">
        <v>6511.04</v>
      </c>
      <c r="E127" s="11">
        <v>6074.11</v>
      </c>
      <c r="F127" s="10">
        <v>5596.5</v>
      </c>
      <c r="G127" s="10">
        <f t="shared" si="14"/>
        <v>436.93000000000029</v>
      </c>
      <c r="H127" s="10">
        <f t="shared" si="15"/>
        <v>477.60999999999967</v>
      </c>
      <c r="I127" s="10">
        <f t="shared" si="16"/>
        <v>-40.679999999999382</v>
      </c>
      <c r="J127" s="2">
        <f t="shared" si="17"/>
        <v>7</v>
      </c>
    </row>
    <row r="128" spans="1:10" s="2" customFormat="1" x14ac:dyDescent="0.25">
      <c r="A128" s="2" t="str">
        <f t="shared" si="13"/>
        <v>4</v>
      </c>
      <c r="B128" s="14">
        <v>412209000</v>
      </c>
      <c r="C128" s="14" t="s">
        <v>112</v>
      </c>
      <c r="D128" s="15">
        <v>6511.04</v>
      </c>
      <c r="E128" s="11">
        <v>6074.11</v>
      </c>
      <c r="F128" s="10">
        <v>5596.5</v>
      </c>
      <c r="G128" s="10">
        <f t="shared" si="14"/>
        <v>436.93000000000029</v>
      </c>
      <c r="H128" s="10">
        <f t="shared" si="15"/>
        <v>477.60999999999967</v>
      </c>
      <c r="I128" s="10">
        <f t="shared" si="16"/>
        <v>-40.679999999999382</v>
      </c>
      <c r="J128" s="2">
        <f t="shared" si="17"/>
        <v>9</v>
      </c>
    </row>
    <row r="129" spans="1:10" s="2" customFormat="1" x14ac:dyDescent="0.25">
      <c r="A129" s="2" t="str">
        <f t="shared" si="13"/>
        <v>4</v>
      </c>
      <c r="B129" s="14">
        <v>4123</v>
      </c>
      <c r="C129" s="14" t="s">
        <v>213</v>
      </c>
      <c r="D129" s="15">
        <v>151.97</v>
      </c>
      <c r="E129" s="11">
        <v>0</v>
      </c>
      <c r="F129" s="10">
        <v>0</v>
      </c>
      <c r="G129" s="10">
        <f t="shared" si="14"/>
        <v>151.97</v>
      </c>
      <c r="H129" s="10">
        <f t="shared" si="15"/>
        <v>0</v>
      </c>
      <c r="I129" s="10">
        <f t="shared" si="16"/>
        <v>151.97</v>
      </c>
      <c r="J129" s="2">
        <f t="shared" si="17"/>
        <v>4</v>
      </c>
    </row>
    <row r="130" spans="1:10" s="2" customFormat="1" x14ac:dyDescent="0.25">
      <c r="A130" s="2" t="str">
        <f t="shared" si="13"/>
        <v>4</v>
      </c>
      <c r="B130" s="14">
        <v>4123030</v>
      </c>
      <c r="C130" s="14" t="s">
        <v>214</v>
      </c>
      <c r="D130" s="15">
        <v>151.97</v>
      </c>
      <c r="E130" s="11">
        <v>0</v>
      </c>
      <c r="F130" s="10">
        <v>0</v>
      </c>
      <c r="G130" s="10">
        <f t="shared" si="14"/>
        <v>151.97</v>
      </c>
      <c r="H130" s="10">
        <f t="shared" si="15"/>
        <v>0</v>
      </c>
      <c r="I130" s="10">
        <f t="shared" si="16"/>
        <v>151.97</v>
      </c>
      <c r="J130" s="2">
        <f t="shared" si="17"/>
        <v>7</v>
      </c>
    </row>
    <row r="131" spans="1:10" s="2" customFormat="1" x14ac:dyDescent="0.25">
      <c r="A131" s="2" t="str">
        <f t="shared" si="13"/>
        <v>4</v>
      </c>
      <c r="B131" s="14">
        <v>412303000</v>
      </c>
      <c r="C131" s="14" t="s">
        <v>215</v>
      </c>
      <c r="D131" s="15">
        <v>151.97</v>
      </c>
      <c r="E131" s="11">
        <v>0</v>
      </c>
      <c r="F131" s="10">
        <v>0</v>
      </c>
      <c r="G131" s="10">
        <f t="shared" si="14"/>
        <v>151.97</v>
      </c>
      <c r="H131" s="10">
        <f t="shared" si="15"/>
        <v>0</v>
      </c>
      <c r="I131" s="10">
        <f t="shared" si="16"/>
        <v>151.97</v>
      </c>
      <c r="J131" s="2">
        <f t="shared" si="17"/>
        <v>9</v>
      </c>
    </row>
    <row r="132" spans="1:10" s="2" customFormat="1" x14ac:dyDescent="0.25">
      <c r="A132" s="2" t="str">
        <f t="shared" si="13"/>
        <v>4</v>
      </c>
      <c r="B132" s="14">
        <v>4124</v>
      </c>
      <c r="C132" s="14" t="s">
        <v>113</v>
      </c>
      <c r="D132" s="15">
        <v>6824.26</v>
      </c>
      <c r="E132" s="11">
        <v>6161.79</v>
      </c>
      <c r="F132" s="10">
        <v>5551.07</v>
      </c>
      <c r="G132" s="10">
        <f t="shared" si="14"/>
        <v>662.47000000000025</v>
      </c>
      <c r="H132" s="10">
        <f t="shared" si="15"/>
        <v>610.72000000000025</v>
      </c>
      <c r="I132" s="10">
        <f t="shared" si="16"/>
        <v>51.75</v>
      </c>
      <c r="J132" s="2">
        <f t="shared" si="17"/>
        <v>4</v>
      </c>
    </row>
    <row r="133" spans="1:10" s="2" customFormat="1" x14ac:dyDescent="0.25">
      <c r="A133" s="2" t="str">
        <f t="shared" si="13"/>
        <v>4</v>
      </c>
      <c r="B133" s="14">
        <v>4124000</v>
      </c>
      <c r="C133" s="14" t="s">
        <v>13</v>
      </c>
      <c r="D133" s="15">
        <v>6107.24</v>
      </c>
      <c r="E133" s="11">
        <v>5496.48</v>
      </c>
      <c r="F133" s="10">
        <v>4885.76</v>
      </c>
      <c r="G133" s="10">
        <f t="shared" si="14"/>
        <v>610.76000000000022</v>
      </c>
      <c r="H133" s="10">
        <f t="shared" si="15"/>
        <v>610.71999999999935</v>
      </c>
      <c r="I133" s="10">
        <f t="shared" si="16"/>
        <v>4.0000000000873115E-2</v>
      </c>
      <c r="J133" s="2">
        <f t="shared" si="17"/>
        <v>7</v>
      </c>
    </row>
    <row r="134" spans="1:10" s="2" customFormat="1" x14ac:dyDescent="0.25">
      <c r="A134" s="2" t="str">
        <f t="shared" si="13"/>
        <v>4</v>
      </c>
      <c r="B134" s="14">
        <v>412400000</v>
      </c>
      <c r="C134" s="14" t="s">
        <v>13</v>
      </c>
      <c r="D134" s="15">
        <v>6107.24</v>
      </c>
      <c r="E134" s="11">
        <v>5496.48</v>
      </c>
      <c r="F134" s="10">
        <v>4885.76</v>
      </c>
      <c r="G134" s="10">
        <f t="shared" si="14"/>
        <v>610.76000000000022</v>
      </c>
      <c r="H134" s="10">
        <f t="shared" si="15"/>
        <v>610.71999999999935</v>
      </c>
      <c r="I134" s="10">
        <f t="shared" si="16"/>
        <v>4.0000000000873115E-2</v>
      </c>
      <c r="J134" s="2">
        <f t="shared" si="17"/>
        <v>9</v>
      </c>
    </row>
    <row r="135" spans="1:10" s="2" customFormat="1" x14ac:dyDescent="0.25">
      <c r="A135" s="2" t="str">
        <f t="shared" si="13"/>
        <v>4</v>
      </c>
      <c r="B135" s="14">
        <v>4124020</v>
      </c>
      <c r="C135" s="14" t="s">
        <v>114</v>
      </c>
      <c r="D135" s="15">
        <v>717.02</v>
      </c>
      <c r="E135" s="11">
        <v>665.31</v>
      </c>
      <c r="F135" s="10">
        <v>665.31</v>
      </c>
      <c r="G135" s="10">
        <f t="shared" si="14"/>
        <v>51.710000000000036</v>
      </c>
      <c r="H135" s="10">
        <f t="shared" si="15"/>
        <v>0</v>
      </c>
      <c r="I135" s="10">
        <f t="shared" si="16"/>
        <v>51.710000000000036</v>
      </c>
      <c r="J135" s="2">
        <f t="shared" si="17"/>
        <v>7</v>
      </c>
    </row>
    <row r="136" spans="1:10" s="2" customFormat="1" x14ac:dyDescent="0.25">
      <c r="A136" s="2" t="str">
        <f t="shared" si="13"/>
        <v>4</v>
      </c>
      <c r="B136" s="14">
        <v>412402000</v>
      </c>
      <c r="C136" s="14" t="s">
        <v>114</v>
      </c>
      <c r="D136" s="15">
        <v>717.02</v>
      </c>
      <c r="E136" s="11">
        <v>665.31</v>
      </c>
      <c r="F136" s="10">
        <v>665.31</v>
      </c>
      <c r="G136" s="10">
        <f t="shared" si="14"/>
        <v>51.710000000000036</v>
      </c>
      <c r="H136" s="10">
        <f t="shared" si="15"/>
        <v>0</v>
      </c>
      <c r="I136" s="10">
        <f t="shared" si="16"/>
        <v>51.710000000000036</v>
      </c>
      <c r="J136" s="2">
        <f t="shared" si="17"/>
        <v>9</v>
      </c>
    </row>
    <row r="137" spans="1:10" s="2" customFormat="1" x14ac:dyDescent="0.25">
      <c r="A137" s="2" t="str">
        <f t="shared" si="13"/>
        <v>4</v>
      </c>
      <c r="B137" s="14">
        <v>413</v>
      </c>
      <c r="C137" s="14" t="s">
        <v>115</v>
      </c>
      <c r="D137" s="15">
        <v>142.80000000000001</v>
      </c>
      <c r="E137" s="11">
        <v>130.9</v>
      </c>
      <c r="F137" s="10">
        <v>119</v>
      </c>
      <c r="G137" s="10">
        <f t="shared" si="14"/>
        <v>11.900000000000006</v>
      </c>
      <c r="H137" s="10">
        <f t="shared" si="15"/>
        <v>11.900000000000006</v>
      </c>
      <c r="I137" s="10">
        <f t="shared" si="16"/>
        <v>0</v>
      </c>
      <c r="J137" s="2">
        <f t="shared" si="17"/>
        <v>3</v>
      </c>
    </row>
    <row r="138" spans="1:10" s="2" customFormat="1" x14ac:dyDescent="0.25">
      <c r="A138" s="2" t="str">
        <f t="shared" si="13"/>
        <v>4</v>
      </c>
      <c r="B138" s="14">
        <v>4132</v>
      </c>
      <c r="C138" s="14" t="s">
        <v>116</v>
      </c>
      <c r="D138" s="15">
        <v>142.80000000000001</v>
      </c>
      <c r="E138" s="11">
        <v>130.9</v>
      </c>
      <c r="F138" s="10">
        <v>119</v>
      </c>
      <c r="G138" s="10">
        <f t="shared" si="14"/>
        <v>11.900000000000006</v>
      </c>
      <c r="H138" s="10">
        <f t="shared" si="15"/>
        <v>11.900000000000006</v>
      </c>
      <c r="I138" s="10">
        <f t="shared" si="16"/>
        <v>0</v>
      </c>
      <c r="J138" s="2">
        <f t="shared" si="17"/>
        <v>4</v>
      </c>
    </row>
    <row r="139" spans="1:10" s="2" customFormat="1" x14ac:dyDescent="0.25">
      <c r="A139" s="2" t="str">
        <f t="shared" si="13"/>
        <v>4</v>
      </c>
      <c r="B139" s="14">
        <v>4132000</v>
      </c>
      <c r="C139" s="14" t="s">
        <v>117</v>
      </c>
      <c r="D139" s="15">
        <v>142.80000000000001</v>
      </c>
      <c r="E139" s="11">
        <v>130.9</v>
      </c>
      <c r="F139" s="10">
        <v>119</v>
      </c>
      <c r="G139" s="10">
        <f t="shared" si="14"/>
        <v>11.900000000000006</v>
      </c>
      <c r="H139" s="10">
        <f t="shared" si="15"/>
        <v>11.900000000000006</v>
      </c>
      <c r="I139" s="10">
        <f t="shared" si="16"/>
        <v>0</v>
      </c>
      <c r="J139" s="2">
        <f t="shared" si="17"/>
        <v>7</v>
      </c>
    </row>
    <row r="140" spans="1:10" s="2" customFormat="1" x14ac:dyDescent="0.25">
      <c r="A140" s="2" t="str">
        <f t="shared" si="13"/>
        <v>4</v>
      </c>
      <c r="B140" s="14">
        <v>413200000</v>
      </c>
      <c r="C140" s="14" t="s">
        <v>117</v>
      </c>
      <c r="D140" s="15">
        <v>142.80000000000001</v>
      </c>
      <c r="E140" s="11">
        <v>130.9</v>
      </c>
      <c r="F140" s="10">
        <v>119</v>
      </c>
      <c r="G140" s="10">
        <f t="shared" si="14"/>
        <v>11.900000000000006</v>
      </c>
      <c r="H140" s="10">
        <f t="shared" si="15"/>
        <v>11.900000000000006</v>
      </c>
      <c r="I140" s="10">
        <f t="shared" si="16"/>
        <v>0</v>
      </c>
      <c r="J140" s="2">
        <f t="shared" si="17"/>
        <v>9</v>
      </c>
    </row>
    <row r="141" spans="1:10" s="2" customFormat="1" x14ac:dyDescent="0.25">
      <c r="A141" s="2" t="str">
        <f t="shared" si="13"/>
        <v>4</v>
      </c>
      <c r="B141" s="14">
        <v>42</v>
      </c>
      <c r="C141" s="14" t="s">
        <v>118</v>
      </c>
      <c r="D141" s="15">
        <v>34198.51</v>
      </c>
      <c r="E141" s="11">
        <v>27540.880000000001</v>
      </c>
      <c r="F141" s="10">
        <v>21293.16</v>
      </c>
      <c r="G141" s="10">
        <f t="shared" si="14"/>
        <v>6657.630000000001</v>
      </c>
      <c r="H141" s="10">
        <f t="shared" si="15"/>
        <v>6247.7200000000012</v>
      </c>
      <c r="I141" s="10">
        <f t="shared" si="16"/>
        <v>409.90999999999985</v>
      </c>
      <c r="J141" s="2">
        <f t="shared" si="17"/>
        <v>2</v>
      </c>
    </row>
    <row r="142" spans="1:10" s="2" customFormat="1" x14ac:dyDescent="0.25">
      <c r="A142" s="2" t="str">
        <f t="shared" si="13"/>
        <v>4</v>
      </c>
      <c r="B142" s="14">
        <v>425</v>
      </c>
      <c r="C142" s="14" t="s">
        <v>119</v>
      </c>
      <c r="D142" s="15">
        <v>34198.51</v>
      </c>
      <c r="E142" s="11">
        <v>27540.880000000001</v>
      </c>
      <c r="F142" s="10">
        <v>21293.16</v>
      </c>
      <c r="G142" s="10">
        <f t="shared" si="14"/>
        <v>6657.630000000001</v>
      </c>
      <c r="H142" s="10">
        <f t="shared" si="15"/>
        <v>6247.7200000000012</v>
      </c>
      <c r="I142" s="10">
        <f t="shared" si="16"/>
        <v>409.90999999999985</v>
      </c>
      <c r="J142" s="2">
        <f t="shared" si="17"/>
        <v>3</v>
      </c>
    </row>
    <row r="143" spans="1:10" s="2" customFormat="1" x14ac:dyDescent="0.25">
      <c r="A143" s="2" t="str">
        <f t="shared" ref="A143:A180" si="18">LEFT(B143)</f>
        <v>4</v>
      </c>
      <c r="B143" s="14">
        <v>4250</v>
      </c>
      <c r="C143" s="14" t="s">
        <v>120</v>
      </c>
      <c r="D143" s="15">
        <v>34198.51</v>
      </c>
      <c r="E143" s="11">
        <v>27540.880000000001</v>
      </c>
      <c r="F143" s="10">
        <v>21293.16</v>
      </c>
      <c r="G143" s="10">
        <f t="shared" si="14"/>
        <v>6657.630000000001</v>
      </c>
      <c r="H143" s="10">
        <f t="shared" si="15"/>
        <v>6247.7200000000012</v>
      </c>
      <c r="I143" s="10">
        <f t="shared" si="16"/>
        <v>409.90999999999985</v>
      </c>
      <c r="J143" s="2">
        <f t="shared" si="17"/>
        <v>4</v>
      </c>
    </row>
    <row r="144" spans="1:10" s="2" customFormat="1" x14ac:dyDescent="0.25">
      <c r="A144" s="2" t="str">
        <f t="shared" si="18"/>
        <v>4</v>
      </c>
      <c r="B144" s="14">
        <v>4250000</v>
      </c>
      <c r="C144" s="14" t="s">
        <v>121</v>
      </c>
      <c r="D144" s="15">
        <v>33196.839999999997</v>
      </c>
      <c r="E144" s="11">
        <v>26639.35</v>
      </c>
      <c r="F144" s="10">
        <v>20491.8</v>
      </c>
      <c r="G144" s="10">
        <f t="shared" si="14"/>
        <v>6557.489999999998</v>
      </c>
      <c r="H144" s="10">
        <f t="shared" si="15"/>
        <v>6147.5499999999993</v>
      </c>
      <c r="I144" s="10">
        <f t="shared" si="16"/>
        <v>409.93999999999869</v>
      </c>
      <c r="J144" s="2">
        <f t="shared" si="17"/>
        <v>7</v>
      </c>
    </row>
    <row r="145" spans="1:10" s="2" customFormat="1" x14ac:dyDescent="0.25">
      <c r="A145" s="2" t="str">
        <f t="shared" si="18"/>
        <v>4</v>
      </c>
      <c r="B145" s="14">
        <v>425000000</v>
      </c>
      <c r="C145" s="14" t="s">
        <v>121</v>
      </c>
      <c r="D145" s="15">
        <v>33196.839999999997</v>
      </c>
      <c r="E145" s="11">
        <v>26639.35</v>
      </c>
      <c r="F145" s="10">
        <v>20491.8</v>
      </c>
      <c r="G145" s="10">
        <f t="shared" si="14"/>
        <v>6557.489999999998</v>
      </c>
      <c r="H145" s="10">
        <f t="shared" si="15"/>
        <v>6147.5499999999993</v>
      </c>
      <c r="I145" s="10">
        <f t="shared" si="16"/>
        <v>409.93999999999869</v>
      </c>
      <c r="J145" s="2">
        <f t="shared" si="17"/>
        <v>9</v>
      </c>
    </row>
    <row r="146" spans="1:10" s="2" customFormat="1" x14ac:dyDescent="0.25">
      <c r="A146" s="2" t="str">
        <f t="shared" si="18"/>
        <v>4</v>
      </c>
      <c r="B146" s="14">
        <v>4250010</v>
      </c>
      <c r="C146" s="14" t="s">
        <v>122</v>
      </c>
      <c r="D146" s="15">
        <v>1001.67</v>
      </c>
      <c r="E146" s="11">
        <v>901.53</v>
      </c>
      <c r="F146" s="10">
        <v>801.36</v>
      </c>
      <c r="G146" s="10">
        <f t="shared" si="14"/>
        <v>100.13999999999999</v>
      </c>
      <c r="H146" s="10">
        <f t="shared" si="15"/>
        <v>100.16999999999996</v>
      </c>
      <c r="I146" s="10">
        <f t="shared" si="16"/>
        <v>-2.9999999999972715E-2</v>
      </c>
      <c r="J146" s="2">
        <f t="shared" si="17"/>
        <v>7</v>
      </c>
    </row>
    <row r="147" spans="1:10" s="2" customFormat="1" x14ac:dyDescent="0.25">
      <c r="A147" s="2" t="str">
        <f t="shared" si="18"/>
        <v>4</v>
      </c>
      <c r="B147" s="14">
        <v>425001000</v>
      </c>
      <c r="C147" s="14" t="s">
        <v>122</v>
      </c>
      <c r="D147" s="15">
        <v>1001.67</v>
      </c>
      <c r="E147" s="11">
        <v>901.53</v>
      </c>
      <c r="F147" s="10">
        <v>801.36</v>
      </c>
      <c r="G147" s="10">
        <f t="shared" si="14"/>
        <v>100.13999999999999</v>
      </c>
      <c r="H147" s="10">
        <f t="shared" si="15"/>
        <v>100.16999999999996</v>
      </c>
      <c r="I147" s="10">
        <f t="shared" si="16"/>
        <v>-2.9999999999972715E-2</v>
      </c>
      <c r="J147" s="2">
        <f t="shared" si="17"/>
        <v>9</v>
      </c>
    </row>
    <row r="148" spans="1:10" s="2" customFormat="1" x14ac:dyDescent="0.25">
      <c r="A148" s="2" t="str">
        <f t="shared" si="18"/>
        <v>4</v>
      </c>
      <c r="B148" s="14">
        <v>43</v>
      </c>
      <c r="C148" s="14" t="s">
        <v>123</v>
      </c>
      <c r="D148" s="15">
        <v>455.6</v>
      </c>
      <c r="E148" s="11">
        <v>455.6</v>
      </c>
      <c r="F148" s="10">
        <v>455.6</v>
      </c>
      <c r="G148" s="10">
        <f t="shared" si="14"/>
        <v>0</v>
      </c>
      <c r="H148" s="10">
        <f t="shared" si="15"/>
        <v>0</v>
      </c>
      <c r="I148" s="10">
        <f t="shared" si="16"/>
        <v>0</v>
      </c>
      <c r="J148" s="2">
        <f t="shared" si="17"/>
        <v>2</v>
      </c>
    </row>
    <row r="149" spans="1:10" s="2" customFormat="1" x14ac:dyDescent="0.25">
      <c r="A149" s="2" t="str">
        <f t="shared" si="18"/>
        <v>4</v>
      </c>
      <c r="B149" s="14">
        <v>430</v>
      </c>
      <c r="C149" s="14" t="s">
        <v>123</v>
      </c>
      <c r="D149" s="15">
        <v>455.6</v>
      </c>
      <c r="E149" s="11">
        <v>455.6</v>
      </c>
      <c r="F149" s="10">
        <v>455.6</v>
      </c>
      <c r="G149" s="10">
        <f t="shared" si="14"/>
        <v>0</v>
      </c>
      <c r="H149" s="10">
        <f t="shared" si="15"/>
        <v>0</v>
      </c>
      <c r="I149" s="10">
        <f t="shared" si="16"/>
        <v>0</v>
      </c>
      <c r="J149" s="2">
        <f t="shared" si="17"/>
        <v>3</v>
      </c>
    </row>
    <row r="150" spans="1:10" s="2" customFormat="1" x14ac:dyDescent="0.25">
      <c r="A150" s="2" t="str">
        <f t="shared" si="18"/>
        <v>4</v>
      </c>
      <c r="B150" s="14">
        <v>4300</v>
      </c>
      <c r="C150" s="14" t="s">
        <v>123</v>
      </c>
      <c r="D150" s="15">
        <v>455.6</v>
      </c>
      <c r="E150" s="11">
        <v>455.6</v>
      </c>
      <c r="F150" s="10">
        <v>455.6</v>
      </c>
      <c r="G150" s="10">
        <f t="shared" si="14"/>
        <v>0</v>
      </c>
      <c r="H150" s="10">
        <f t="shared" si="15"/>
        <v>0</v>
      </c>
      <c r="I150" s="10">
        <f t="shared" si="16"/>
        <v>0</v>
      </c>
      <c r="J150" s="2">
        <f t="shared" si="17"/>
        <v>4</v>
      </c>
    </row>
    <row r="151" spans="1:10" s="2" customFormat="1" x14ac:dyDescent="0.25">
      <c r="A151" s="2" t="str">
        <f t="shared" si="18"/>
        <v>4</v>
      </c>
      <c r="B151" s="14">
        <v>4300030</v>
      </c>
      <c r="C151" s="14" t="s">
        <v>124</v>
      </c>
      <c r="D151" s="15">
        <v>455.6</v>
      </c>
      <c r="E151" s="11">
        <v>455.6</v>
      </c>
      <c r="F151" s="10">
        <v>455.6</v>
      </c>
      <c r="G151" s="10">
        <f t="shared" si="14"/>
        <v>0</v>
      </c>
      <c r="H151" s="10">
        <f t="shared" si="15"/>
        <v>0</v>
      </c>
      <c r="I151" s="10">
        <f t="shared" si="16"/>
        <v>0</v>
      </c>
      <c r="J151" s="2">
        <f t="shared" si="17"/>
        <v>7</v>
      </c>
    </row>
    <row r="152" spans="1:10" s="2" customFormat="1" x14ac:dyDescent="0.25">
      <c r="A152" s="2" t="str">
        <f t="shared" si="18"/>
        <v>4</v>
      </c>
      <c r="B152" s="14">
        <v>430003000</v>
      </c>
      <c r="C152" s="14" t="s">
        <v>124</v>
      </c>
      <c r="D152" s="15">
        <v>455.6</v>
      </c>
      <c r="E152" s="11">
        <v>455.6</v>
      </c>
      <c r="F152" s="10">
        <v>455.6</v>
      </c>
      <c r="G152" s="10">
        <f t="shared" si="14"/>
        <v>0</v>
      </c>
      <c r="H152" s="10">
        <f t="shared" si="15"/>
        <v>0</v>
      </c>
      <c r="I152" s="10">
        <f t="shared" si="16"/>
        <v>0</v>
      </c>
      <c r="J152" s="2">
        <f t="shared" si="17"/>
        <v>9</v>
      </c>
    </row>
    <row r="153" spans="1:10" s="2" customFormat="1" x14ac:dyDescent="0.25">
      <c r="A153" s="2" t="str">
        <f t="shared" si="18"/>
        <v>4</v>
      </c>
      <c r="B153" s="14">
        <v>44</v>
      </c>
      <c r="C153" s="14" t="s">
        <v>18</v>
      </c>
      <c r="D153" s="15">
        <v>3771.68</v>
      </c>
      <c r="E153" s="11">
        <v>2792.32</v>
      </c>
      <c r="F153" s="10">
        <v>2045.76</v>
      </c>
      <c r="G153" s="10">
        <f t="shared" si="14"/>
        <v>979.35999999999967</v>
      </c>
      <c r="H153" s="10">
        <f t="shared" si="15"/>
        <v>746.56000000000017</v>
      </c>
      <c r="I153" s="10">
        <f t="shared" si="16"/>
        <v>232.7999999999995</v>
      </c>
      <c r="J153" s="2">
        <f t="shared" si="17"/>
        <v>2</v>
      </c>
    </row>
    <row r="154" spans="1:10" s="2" customFormat="1" x14ac:dyDescent="0.25">
      <c r="A154" s="2" t="str">
        <f t="shared" si="18"/>
        <v>4</v>
      </c>
      <c r="B154" s="14">
        <v>440</v>
      </c>
      <c r="C154" s="14" t="s">
        <v>18</v>
      </c>
      <c r="D154" s="15">
        <v>3771.68</v>
      </c>
      <c r="E154" s="11">
        <v>2792.32</v>
      </c>
      <c r="F154" s="10">
        <v>2045.76</v>
      </c>
      <c r="G154" s="10">
        <f t="shared" si="14"/>
        <v>979.35999999999967</v>
      </c>
      <c r="H154" s="10">
        <f t="shared" si="15"/>
        <v>746.56000000000017</v>
      </c>
      <c r="I154" s="10">
        <f t="shared" si="16"/>
        <v>232.7999999999995</v>
      </c>
      <c r="J154" s="2">
        <f t="shared" si="17"/>
        <v>3</v>
      </c>
    </row>
    <row r="155" spans="1:10" s="2" customFormat="1" x14ac:dyDescent="0.25">
      <c r="A155" s="2" t="str">
        <f t="shared" si="18"/>
        <v>4</v>
      </c>
      <c r="B155" s="14">
        <v>4400</v>
      </c>
      <c r="C155" s="14" t="s">
        <v>18</v>
      </c>
      <c r="D155" s="15">
        <v>3771.68</v>
      </c>
      <c r="E155" s="11">
        <v>2792.32</v>
      </c>
      <c r="F155" s="10">
        <v>2045.76</v>
      </c>
      <c r="G155" s="10">
        <f t="shared" si="14"/>
        <v>979.35999999999967</v>
      </c>
      <c r="H155" s="10">
        <f t="shared" si="15"/>
        <v>746.56000000000017</v>
      </c>
      <c r="I155" s="10">
        <f t="shared" si="16"/>
        <v>232.7999999999995</v>
      </c>
      <c r="J155" s="2">
        <f t="shared" si="17"/>
        <v>4</v>
      </c>
    </row>
    <row r="156" spans="1:10" s="2" customFormat="1" x14ac:dyDescent="0.25">
      <c r="A156" s="2" t="str">
        <f t="shared" si="18"/>
        <v>4</v>
      </c>
      <c r="B156" s="14">
        <v>4400000</v>
      </c>
      <c r="C156" s="14" t="s">
        <v>18</v>
      </c>
      <c r="D156" s="15">
        <v>3771.68</v>
      </c>
      <c r="E156" s="11">
        <v>2792.32</v>
      </c>
      <c r="F156" s="10">
        <v>2045.76</v>
      </c>
      <c r="G156" s="10">
        <f t="shared" si="14"/>
        <v>979.35999999999967</v>
      </c>
      <c r="H156" s="10">
        <f t="shared" si="15"/>
        <v>746.56000000000017</v>
      </c>
      <c r="I156" s="10">
        <f t="shared" si="16"/>
        <v>232.7999999999995</v>
      </c>
      <c r="J156" s="2">
        <f t="shared" si="17"/>
        <v>7</v>
      </c>
    </row>
    <row r="157" spans="1:10" s="2" customFormat="1" x14ac:dyDescent="0.25">
      <c r="A157" s="2" t="str">
        <f t="shared" si="18"/>
        <v>4</v>
      </c>
      <c r="B157" s="14">
        <v>440000000</v>
      </c>
      <c r="C157" s="14" t="s">
        <v>18</v>
      </c>
      <c r="D157" s="15">
        <v>3771.68</v>
      </c>
      <c r="E157" s="11">
        <v>2792.32</v>
      </c>
      <c r="F157" s="10">
        <v>2045.76</v>
      </c>
      <c r="G157" s="10">
        <f t="shared" si="14"/>
        <v>979.35999999999967</v>
      </c>
      <c r="H157" s="10">
        <f t="shared" si="15"/>
        <v>746.56000000000017</v>
      </c>
      <c r="I157" s="10">
        <f t="shared" si="16"/>
        <v>232.7999999999995</v>
      </c>
      <c r="J157" s="2">
        <f t="shared" si="17"/>
        <v>9</v>
      </c>
    </row>
    <row r="158" spans="1:10" s="2" customFormat="1" x14ac:dyDescent="0.25">
      <c r="A158" s="2" t="str">
        <f t="shared" si="18"/>
        <v>5</v>
      </c>
      <c r="B158" s="14">
        <v>5</v>
      </c>
      <c r="C158" s="14" t="s">
        <v>21</v>
      </c>
      <c r="D158" s="15">
        <v>-73228.95</v>
      </c>
      <c r="E158" s="11">
        <v>-61625.13</v>
      </c>
      <c r="F158" s="10">
        <v>-50406.59</v>
      </c>
      <c r="G158" s="10">
        <f t="shared" si="14"/>
        <v>-11603.82</v>
      </c>
      <c r="H158" s="10">
        <f t="shared" si="15"/>
        <v>-11218.54</v>
      </c>
      <c r="I158" s="10">
        <f t="shared" si="16"/>
        <v>-385.27999999999884</v>
      </c>
      <c r="J158" s="2">
        <f t="shared" si="17"/>
        <v>1</v>
      </c>
    </row>
    <row r="159" spans="1:10" s="2" customFormat="1" x14ac:dyDescent="0.25">
      <c r="A159" s="2" t="str">
        <f t="shared" si="18"/>
        <v>5</v>
      </c>
      <c r="B159" s="14">
        <v>52</v>
      </c>
      <c r="C159" s="14" t="s">
        <v>125</v>
      </c>
      <c r="D159" s="15">
        <v>-73228.95</v>
      </c>
      <c r="E159" s="11">
        <v>-61625.13</v>
      </c>
      <c r="F159" s="10">
        <v>-50406.59</v>
      </c>
      <c r="G159" s="10">
        <f t="shared" si="14"/>
        <v>-11603.82</v>
      </c>
      <c r="H159" s="10">
        <f t="shared" si="15"/>
        <v>-11218.54</v>
      </c>
      <c r="I159" s="10">
        <f t="shared" si="16"/>
        <v>-385.27999999999884</v>
      </c>
      <c r="J159" s="2">
        <f t="shared" si="17"/>
        <v>2</v>
      </c>
    </row>
    <row r="160" spans="1:10" s="2" customFormat="1" x14ac:dyDescent="0.25">
      <c r="A160" s="2" t="str">
        <f t="shared" si="18"/>
        <v>5</v>
      </c>
      <c r="B160" s="14">
        <v>521</v>
      </c>
      <c r="C160" s="14" t="s">
        <v>126</v>
      </c>
      <c r="D160" s="15">
        <v>-5</v>
      </c>
      <c r="E160" s="11">
        <v>-5</v>
      </c>
      <c r="F160" s="10">
        <v>-5</v>
      </c>
      <c r="G160" s="10">
        <f t="shared" si="14"/>
        <v>0</v>
      </c>
      <c r="H160" s="10">
        <f t="shared" si="15"/>
        <v>0</v>
      </c>
      <c r="I160" s="10">
        <f t="shared" si="16"/>
        <v>0</v>
      </c>
      <c r="J160" s="2">
        <f t="shared" si="17"/>
        <v>3</v>
      </c>
    </row>
    <row r="161" spans="1:10" s="2" customFormat="1" x14ac:dyDescent="0.25">
      <c r="A161" s="2" t="str">
        <f t="shared" si="18"/>
        <v>5</v>
      </c>
      <c r="B161" s="14">
        <v>5210</v>
      </c>
      <c r="C161" s="14" t="s">
        <v>127</v>
      </c>
      <c r="D161" s="15">
        <v>-5</v>
      </c>
      <c r="E161" s="11">
        <v>-5</v>
      </c>
      <c r="F161" s="10">
        <v>-5</v>
      </c>
      <c r="G161" s="10">
        <f t="shared" si="14"/>
        <v>0</v>
      </c>
      <c r="H161" s="10">
        <f t="shared" si="15"/>
        <v>0</v>
      </c>
      <c r="I161" s="10">
        <f t="shared" si="16"/>
        <v>0</v>
      </c>
      <c r="J161" s="2">
        <f t="shared" si="17"/>
        <v>4</v>
      </c>
    </row>
    <row r="162" spans="1:10" s="2" customFormat="1" x14ac:dyDescent="0.25">
      <c r="A162" s="2" t="str">
        <f t="shared" si="18"/>
        <v>5</v>
      </c>
      <c r="B162" s="14">
        <v>5210010</v>
      </c>
      <c r="C162" s="14" t="s">
        <v>128</v>
      </c>
      <c r="D162" s="15">
        <v>-5</v>
      </c>
      <c r="E162" s="11">
        <v>-5</v>
      </c>
      <c r="F162" s="10">
        <v>-5</v>
      </c>
      <c r="G162" s="10">
        <f t="shared" si="14"/>
        <v>0</v>
      </c>
      <c r="H162" s="10">
        <f t="shared" si="15"/>
        <v>0</v>
      </c>
      <c r="I162" s="10">
        <f t="shared" si="16"/>
        <v>0</v>
      </c>
      <c r="J162" s="2">
        <f t="shared" si="17"/>
        <v>7</v>
      </c>
    </row>
    <row r="163" spans="1:10" s="2" customFormat="1" x14ac:dyDescent="0.25">
      <c r="A163" s="2" t="str">
        <f t="shared" si="18"/>
        <v>5</v>
      </c>
      <c r="B163" s="14">
        <v>521001000</v>
      </c>
      <c r="C163" s="14" t="s">
        <v>129</v>
      </c>
      <c r="D163" s="15">
        <v>-5</v>
      </c>
      <c r="E163" s="11">
        <v>-5</v>
      </c>
      <c r="F163" s="10">
        <v>-5</v>
      </c>
      <c r="G163" s="10">
        <f t="shared" si="14"/>
        <v>0</v>
      </c>
      <c r="H163" s="10">
        <f t="shared" si="15"/>
        <v>0</v>
      </c>
      <c r="I163" s="10">
        <f t="shared" si="16"/>
        <v>0</v>
      </c>
      <c r="J163" s="2">
        <f t="shared" si="17"/>
        <v>9</v>
      </c>
    </row>
    <row r="164" spans="1:10" s="2" customFormat="1" x14ac:dyDescent="0.25">
      <c r="A164" s="2" t="str">
        <f t="shared" si="18"/>
        <v>5</v>
      </c>
      <c r="B164" s="14">
        <v>524</v>
      </c>
      <c r="C164" s="14" t="s">
        <v>130</v>
      </c>
      <c r="D164" s="15">
        <v>-73223.95</v>
      </c>
      <c r="E164" s="11">
        <v>-61620.13</v>
      </c>
      <c r="F164" s="10">
        <v>-50401.59</v>
      </c>
      <c r="G164" s="10">
        <f t="shared" si="14"/>
        <v>-11603.82</v>
      </c>
      <c r="H164" s="10">
        <f t="shared" si="15"/>
        <v>-11218.54</v>
      </c>
      <c r="I164" s="10">
        <f t="shared" si="16"/>
        <v>-385.27999999999884</v>
      </c>
      <c r="J164" s="2">
        <f t="shared" si="17"/>
        <v>3</v>
      </c>
    </row>
    <row r="165" spans="1:10" s="2" customFormat="1" x14ac:dyDescent="0.25">
      <c r="A165" s="2" t="str">
        <f t="shared" si="18"/>
        <v>5</v>
      </c>
      <c r="B165" s="14">
        <v>5240</v>
      </c>
      <c r="C165" s="14" t="s">
        <v>130</v>
      </c>
      <c r="D165" s="15">
        <v>-73223.95</v>
      </c>
      <c r="E165" s="11">
        <v>-61620.13</v>
      </c>
      <c r="F165" s="10">
        <v>-50401.59</v>
      </c>
      <c r="G165" s="10">
        <f t="shared" si="14"/>
        <v>-11603.82</v>
      </c>
      <c r="H165" s="10">
        <f t="shared" si="15"/>
        <v>-11218.54</v>
      </c>
      <c r="I165" s="10">
        <f t="shared" si="16"/>
        <v>-385.27999999999884</v>
      </c>
      <c r="J165" s="2">
        <f t="shared" si="17"/>
        <v>4</v>
      </c>
    </row>
    <row r="166" spans="1:10" s="2" customFormat="1" x14ac:dyDescent="0.25">
      <c r="A166" s="2" t="str">
        <f t="shared" si="18"/>
        <v>5</v>
      </c>
      <c r="B166" s="14">
        <v>5240000</v>
      </c>
      <c r="C166" s="14" t="s">
        <v>130</v>
      </c>
      <c r="D166" s="15">
        <v>-73223.95</v>
      </c>
      <c r="E166" s="11">
        <v>-61620.13</v>
      </c>
      <c r="F166" s="10">
        <v>-50401.59</v>
      </c>
      <c r="G166" s="10">
        <f t="shared" si="14"/>
        <v>-11603.82</v>
      </c>
      <c r="H166" s="10">
        <f t="shared" si="15"/>
        <v>-11218.54</v>
      </c>
      <c r="I166" s="10">
        <f t="shared" si="16"/>
        <v>-385.27999999999884</v>
      </c>
      <c r="J166" s="2">
        <f t="shared" si="17"/>
        <v>7</v>
      </c>
    </row>
    <row r="167" spans="1:10" s="2" customFormat="1" x14ac:dyDescent="0.25">
      <c r="A167" s="2" t="str">
        <f t="shared" si="18"/>
        <v>5</v>
      </c>
      <c r="B167" s="14">
        <v>524000001</v>
      </c>
      <c r="C167" s="14" t="s">
        <v>131</v>
      </c>
      <c r="D167" s="15">
        <v>-14068.21</v>
      </c>
      <c r="E167" s="11">
        <v>-13771.76</v>
      </c>
      <c r="F167" s="10">
        <v>-13495.84</v>
      </c>
      <c r="G167" s="10">
        <f t="shared" si="14"/>
        <v>-296.44999999999891</v>
      </c>
      <c r="H167" s="10">
        <f t="shared" si="15"/>
        <v>-275.92000000000007</v>
      </c>
      <c r="I167" s="10">
        <f t="shared" si="16"/>
        <v>-20.529999999998836</v>
      </c>
      <c r="J167" s="2">
        <f t="shared" si="17"/>
        <v>9</v>
      </c>
    </row>
    <row r="168" spans="1:10" s="2" customFormat="1" x14ac:dyDescent="0.25">
      <c r="A168" s="2" t="str">
        <f t="shared" si="18"/>
        <v>5</v>
      </c>
      <c r="B168" s="14">
        <v>524000002</v>
      </c>
      <c r="C168" s="14" t="s">
        <v>132</v>
      </c>
      <c r="D168" s="15">
        <v>-59155.74</v>
      </c>
      <c r="E168" s="11">
        <v>-47848.37</v>
      </c>
      <c r="F168" s="10">
        <v>-36905.75</v>
      </c>
      <c r="G168" s="10">
        <f t="shared" si="14"/>
        <v>-11307.369999999995</v>
      </c>
      <c r="H168" s="10">
        <f t="shared" si="15"/>
        <v>-10942.620000000003</v>
      </c>
      <c r="I168" s="10">
        <f t="shared" si="16"/>
        <v>-364.74999999999272</v>
      </c>
      <c r="J168" s="2">
        <f t="shared" si="17"/>
        <v>9</v>
      </c>
    </row>
    <row r="169" spans="1:10" s="2" customFormat="1" x14ac:dyDescent="0.25">
      <c r="A169" s="2" t="str">
        <f t="shared" si="18"/>
        <v>6</v>
      </c>
      <c r="B169" s="41">
        <v>6</v>
      </c>
      <c r="C169" s="41" t="s">
        <v>133</v>
      </c>
      <c r="D169" s="42">
        <v>114285.71</v>
      </c>
      <c r="E169" s="11">
        <v>114285.71</v>
      </c>
      <c r="F169" s="10">
        <v>114285.71</v>
      </c>
      <c r="G169" s="10">
        <f t="shared" si="14"/>
        <v>0</v>
      </c>
      <c r="H169" s="10">
        <f t="shared" si="15"/>
        <v>0</v>
      </c>
      <c r="I169" s="10">
        <f t="shared" si="16"/>
        <v>0</v>
      </c>
      <c r="J169" s="2">
        <f t="shared" si="17"/>
        <v>1</v>
      </c>
    </row>
    <row r="170" spans="1:10" s="2" customFormat="1" x14ac:dyDescent="0.25">
      <c r="A170" s="2" t="str">
        <f t="shared" si="18"/>
        <v>6</v>
      </c>
      <c r="B170" s="41">
        <v>61</v>
      </c>
      <c r="C170" s="41" t="s">
        <v>134</v>
      </c>
      <c r="D170" s="42">
        <v>114285.71</v>
      </c>
      <c r="E170" s="11">
        <v>114285.71</v>
      </c>
      <c r="F170" s="10">
        <v>114285.71</v>
      </c>
      <c r="G170" s="10">
        <f t="shared" si="14"/>
        <v>0</v>
      </c>
      <c r="H170" s="10">
        <f t="shared" si="15"/>
        <v>0</v>
      </c>
      <c r="I170" s="10">
        <f t="shared" si="16"/>
        <v>0</v>
      </c>
      <c r="J170" s="2">
        <f t="shared" si="17"/>
        <v>2</v>
      </c>
    </row>
    <row r="171" spans="1:10" s="2" customFormat="1" x14ac:dyDescent="0.25">
      <c r="A171" s="2" t="str">
        <f t="shared" si="18"/>
        <v>6</v>
      </c>
      <c r="B171" s="41">
        <v>610</v>
      </c>
      <c r="C171" s="41" t="s">
        <v>135</v>
      </c>
      <c r="D171" s="42">
        <v>114285.71</v>
      </c>
      <c r="E171" s="11">
        <v>114285.71</v>
      </c>
      <c r="F171" s="10">
        <v>114285.71</v>
      </c>
      <c r="G171" s="10">
        <f t="shared" si="14"/>
        <v>0</v>
      </c>
      <c r="H171" s="10">
        <f t="shared" si="15"/>
        <v>0</v>
      </c>
      <c r="I171" s="10">
        <f t="shared" si="16"/>
        <v>0</v>
      </c>
      <c r="J171" s="2">
        <f t="shared" si="17"/>
        <v>3</v>
      </c>
    </row>
    <row r="172" spans="1:10" s="2" customFormat="1" x14ac:dyDescent="0.25">
      <c r="A172" s="2" t="str">
        <f t="shared" si="18"/>
        <v>6</v>
      </c>
      <c r="B172" s="41">
        <v>6100</v>
      </c>
      <c r="C172" s="41" t="s">
        <v>136</v>
      </c>
      <c r="D172" s="42">
        <v>114285.71</v>
      </c>
      <c r="E172" s="11">
        <v>114285.71</v>
      </c>
      <c r="F172" s="10">
        <v>114285.71</v>
      </c>
      <c r="G172" s="10">
        <f t="shared" si="14"/>
        <v>0</v>
      </c>
      <c r="H172" s="10">
        <f t="shared" si="15"/>
        <v>0</v>
      </c>
      <c r="I172" s="10">
        <f t="shared" si="16"/>
        <v>0</v>
      </c>
      <c r="J172" s="2">
        <f t="shared" si="17"/>
        <v>4</v>
      </c>
    </row>
    <row r="173" spans="1:10" s="2" customFormat="1" x14ac:dyDescent="0.25">
      <c r="A173" s="2" t="str">
        <f t="shared" si="18"/>
        <v>6</v>
      </c>
      <c r="B173" s="41">
        <v>6100000</v>
      </c>
      <c r="C173" s="41" t="s">
        <v>136</v>
      </c>
      <c r="D173" s="42">
        <v>114285.71</v>
      </c>
      <c r="E173" s="11">
        <v>114285.71</v>
      </c>
      <c r="F173" s="10">
        <v>114285.71</v>
      </c>
      <c r="G173" s="10">
        <f t="shared" si="14"/>
        <v>0</v>
      </c>
      <c r="H173" s="10">
        <f t="shared" si="15"/>
        <v>0</v>
      </c>
      <c r="I173" s="10">
        <f t="shared" si="16"/>
        <v>0</v>
      </c>
      <c r="J173" s="2">
        <f t="shared" si="17"/>
        <v>7</v>
      </c>
    </row>
    <row r="174" spans="1:10" s="2" customFormat="1" x14ac:dyDescent="0.25">
      <c r="A174" s="2" t="str">
        <f t="shared" si="18"/>
        <v>6</v>
      </c>
      <c r="B174" s="41">
        <v>610000001</v>
      </c>
      <c r="C174" s="41" t="s">
        <v>137</v>
      </c>
      <c r="D174" s="42">
        <v>114285.71</v>
      </c>
      <c r="E174" s="11">
        <v>114285.71</v>
      </c>
      <c r="F174" s="10">
        <v>114285.71</v>
      </c>
      <c r="G174" s="10">
        <f t="shared" si="14"/>
        <v>0</v>
      </c>
      <c r="H174" s="10">
        <f t="shared" si="15"/>
        <v>0</v>
      </c>
      <c r="I174" s="10">
        <f t="shared" si="16"/>
        <v>0</v>
      </c>
      <c r="J174" s="2">
        <f t="shared" si="17"/>
        <v>9</v>
      </c>
    </row>
    <row r="175" spans="1:10" s="2" customFormat="1" x14ac:dyDescent="0.25">
      <c r="A175" s="2" t="str">
        <f t="shared" si="18"/>
        <v>7</v>
      </c>
      <c r="B175" s="43">
        <v>7</v>
      </c>
      <c r="C175" s="43" t="s">
        <v>138</v>
      </c>
      <c r="D175" s="44">
        <v>-114285.71</v>
      </c>
      <c r="E175" s="11">
        <v>-114285.71</v>
      </c>
      <c r="F175" s="10">
        <v>-114285.71</v>
      </c>
      <c r="G175" s="10">
        <f t="shared" si="14"/>
        <v>0</v>
      </c>
      <c r="H175" s="10">
        <f t="shared" si="15"/>
        <v>0</v>
      </c>
      <c r="I175" s="10">
        <f t="shared" si="16"/>
        <v>0</v>
      </c>
      <c r="J175" s="2">
        <f t="shared" si="17"/>
        <v>1</v>
      </c>
    </row>
    <row r="176" spans="1:10" s="2" customFormat="1" x14ac:dyDescent="0.25">
      <c r="A176" s="2" t="str">
        <f t="shared" si="18"/>
        <v>7</v>
      </c>
      <c r="B176" s="43">
        <v>71</v>
      </c>
      <c r="C176" s="43" t="s">
        <v>139</v>
      </c>
      <c r="D176" s="44">
        <v>-114285.71</v>
      </c>
      <c r="E176" s="11">
        <v>-114285.71</v>
      </c>
      <c r="F176" s="10">
        <v>-114285.71</v>
      </c>
      <c r="G176" s="10">
        <f t="shared" si="14"/>
        <v>0</v>
      </c>
      <c r="H176" s="10">
        <f t="shared" si="15"/>
        <v>0</v>
      </c>
      <c r="I176" s="10">
        <f t="shared" si="16"/>
        <v>0</v>
      </c>
      <c r="J176" s="2">
        <f t="shared" si="17"/>
        <v>2</v>
      </c>
    </row>
    <row r="177" spans="1:10" s="2" customFormat="1" x14ac:dyDescent="0.25">
      <c r="A177" s="2" t="str">
        <f t="shared" si="18"/>
        <v>7</v>
      </c>
      <c r="B177" s="43">
        <v>710</v>
      </c>
      <c r="C177" s="43" t="s">
        <v>140</v>
      </c>
      <c r="D177" s="44">
        <v>-114285.71</v>
      </c>
      <c r="E177" s="11">
        <v>-114285.71</v>
      </c>
      <c r="F177" s="10">
        <v>-114285.71</v>
      </c>
      <c r="G177" s="10">
        <f t="shared" si="14"/>
        <v>0</v>
      </c>
      <c r="H177" s="10">
        <f t="shared" si="15"/>
        <v>0</v>
      </c>
      <c r="I177" s="10">
        <f t="shared" si="16"/>
        <v>0</v>
      </c>
      <c r="J177" s="2">
        <f t="shared" si="17"/>
        <v>3</v>
      </c>
    </row>
    <row r="178" spans="1:10" s="2" customFormat="1" x14ac:dyDescent="0.25">
      <c r="A178" s="2" t="str">
        <f t="shared" si="18"/>
        <v>7</v>
      </c>
      <c r="B178" s="43">
        <v>7101</v>
      </c>
      <c r="C178" s="43" t="s">
        <v>141</v>
      </c>
      <c r="D178" s="44">
        <v>-114285.71</v>
      </c>
      <c r="E178" s="11">
        <v>-114285.71</v>
      </c>
      <c r="F178" s="10">
        <v>-114285.71</v>
      </c>
      <c r="G178" s="10">
        <f t="shared" si="14"/>
        <v>0</v>
      </c>
      <c r="H178" s="10">
        <f t="shared" si="15"/>
        <v>0</v>
      </c>
      <c r="I178" s="10">
        <f t="shared" si="16"/>
        <v>0</v>
      </c>
      <c r="J178" s="2">
        <f t="shared" si="17"/>
        <v>4</v>
      </c>
    </row>
    <row r="179" spans="1:10" s="2" customFormat="1" x14ac:dyDescent="0.25">
      <c r="A179" s="2" t="str">
        <f t="shared" si="18"/>
        <v>7</v>
      </c>
      <c r="B179" s="43">
        <v>7101000</v>
      </c>
      <c r="C179" s="43" t="s">
        <v>141</v>
      </c>
      <c r="D179" s="44">
        <v>-114285.71</v>
      </c>
      <c r="E179" s="11">
        <v>-114285.71</v>
      </c>
      <c r="F179" s="10">
        <v>-114285.71</v>
      </c>
      <c r="G179" s="10">
        <f t="shared" si="14"/>
        <v>0</v>
      </c>
      <c r="H179" s="10">
        <f t="shared" si="15"/>
        <v>0</v>
      </c>
      <c r="I179" s="10">
        <f t="shared" si="16"/>
        <v>0</v>
      </c>
      <c r="J179" s="2">
        <f t="shared" si="17"/>
        <v>7</v>
      </c>
    </row>
    <row r="180" spans="1:10" s="2" customFormat="1" x14ac:dyDescent="0.25">
      <c r="A180" s="2" t="str">
        <f t="shared" si="18"/>
        <v>7</v>
      </c>
      <c r="B180" s="43">
        <v>710100003</v>
      </c>
      <c r="C180" s="43" t="s">
        <v>142</v>
      </c>
      <c r="D180" s="44">
        <v>-114285.71</v>
      </c>
      <c r="E180" s="11">
        <v>-114285.71</v>
      </c>
      <c r="F180" s="10">
        <v>-114285.71</v>
      </c>
      <c r="G180" s="10">
        <f t="shared" ref="G180" si="19">D180-E180</f>
        <v>0</v>
      </c>
      <c r="H180" s="10">
        <f t="shared" ref="H180" si="20">E180-F180</f>
        <v>0</v>
      </c>
      <c r="I180" s="10">
        <f t="shared" ref="I180" si="21">G180-H180</f>
        <v>0</v>
      </c>
      <c r="J180" s="2">
        <f t="shared" ref="J180" si="22">LEN(B180)</f>
        <v>9</v>
      </c>
    </row>
    <row r="181" spans="1:10" x14ac:dyDescent="0.25">
      <c r="D181" s="10">
        <f t="shared" ref="D181:I181" si="23">SUM(D6:D180)</f>
        <v>1.1845258995890617E-8</v>
      </c>
      <c r="E181" s="10">
        <f t="shared" si="23"/>
        <v>2.4156179279088974E-9</v>
      </c>
      <c r="F181" s="10">
        <f t="shared" si="23"/>
        <v>-6.0827005654573441E-9</v>
      </c>
      <c r="G181" s="10">
        <f t="shared" si="23"/>
        <v>4.5656634029000998E-10</v>
      </c>
      <c r="H181" s="10">
        <f t="shared" si="23"/>
        <v>2.8921931516379118E-10</v>
      </c>
      <c r="I181" s="10">
        <f t="shared" si="23"/>
        <v>1.5643308870494366E-10</v>
      </c>
    </row>
    <row r="182" spans="1:10" x14ac:dyDescent="0.25">
      <c r="D182" s="10"/>
      <c r="E182" s="10"/>
      <c r="F182" s="10"/>
      <c r="G182" s="10"/>
      <c r="H182" s="10"/>
      <c r="I182" s="10"/>
    </row>
    <row r="183" spans="1:10" x14ac:dyDescent="0.25">
      <c r="D183" s="10"/>
      <c r="E183" s="10"/>
      <c r="F183" s="10"/>
      <c r="G183" s="10"/>
      <c r="H183" s="10"/>
      <c r="I183" s="10"/>
    </row>
    <row r="184" spans="1:10" x14ac:dyDescent="0.25">
      <c r="B184" s="14">
        <v>1</v>
      </c>
      <c r="C184" s="14" t="s">
        <v>9</v>
      </c>
      <c r="D184" s="10">
        <f>D6</f>
        <v>3259760.9</v>
      </c>
      <c r="E184" s="10">
        <f>E6</f>
        <v>3250409.32</v>
      </c>
      <c r="F184" s="10">
        <f>F6</f>
        <v>3239913.57</v>
      </c>
      <c r="G184" s="10"/>
      <c r="H184" s="10"/>
      <c r="I184" s="10"/>
    </row>
    <row r="185" spans="1:10" x14ac:dyDescent="0.25">
      <c r="B185" s="14">
        <v>2</v>
      </c>
      <c r="C185" s="14" t="s">
        <v>10</v>
      </c>
      <c r="D185" s="10">
        <f>D48</f>
        <v>-2049013.47</v>
      </c>
      <c r="E185" s="10">
        <f>E48</f>
        <v>-2042588.11</v>
      </c>
      <c r="F185" s="10">
        <f>F48</f>
        <v>-2034320.13</v>
      </c>
      <c r="G185" s="10"/>
      <c r="H185" s="10"/>
      <c r="I185" s="10"/>
    </row>
    <row r="186" spans="1:10" s="2" customFormat="1" x14ac:dyDescent="0.25">
      <c r="B186" s="14">
        <v>3</v>
      </c>
      <c r="C186" s="14" t="s">
        <v>75</v>
      </c>
      <c r="D186" s="10">
        <f>D79</f>
        <v>-1200030.77</v>
      </c>
      <c r="E186" s="10">
        <f>E79</f>
        <v>-1200030.77</v>
      </c>
      <c r="F186" s="10">
        <f>F79</f>
        <v>-1200030.77</v>
      </c>
      <c r="G186" s="10"/>
      <c r="H186" s="10"/>
      <c r="I186" s="10"/>
    </row>
    <row r="187" spans="1:10" s="2" customFormat="1" x14ac:dyDescent="0.25">
      <c r="B187" s="14">
        <v>4</v>
      </c>
      <c r="C187" s="14" t="s">
        <v>96</v>
      </c>
      <c r="D187" s="10">
        <f>D107</f>
        <v>62512.29</v>
      </c>
      <c r="E187" s="10">
        <f>E107</f>
        <v>53834.69</v>
      </c>
      <c r="F187" s="10">
        <f>F107</f>
        <v>44843.92</v>
      </c>
      <c r="G187" s="10"/>
      <c r="H187" s="10"/>
      <c r="I187" s="10"/>
    </row>
    <row r="188" spans="1:10" x14ac:dyDescent="0.25">
      <c r="B188" s="14">
        <v>5</v>
      </c>
      <c r="C188" s="14" t="s">
        <v>21</v>
      </c>
      <c r="D188" s="10">
        <f>D158</f>
        <v>-73228.95</v>
      </c>
      <c r="E188" s="10">
        <f>E158</f>
        <v>-61625.13</v>
      </c>
      <c r="F188" s="10">
        <f>F158</f>
        <v>-50406.59</v>
      </c>
      <c r="G188" s="10"/>
      <c r="H188" s="10"/>
      <c r="I188" s="10"/>
    </row>
    <row r="189" spans="1:10" x14ac:dyDescent="0.25">
      <c r="B189" s="14">
        <v>6</v>
      </c>
      <c r="C189" s="14" t="s">
        <v>133</v>
      </c>
      <c r="D189" s="10">
        <f>D169</f>
        <v>114285.71</v>
      </c>
      <c r="E189" s="10">
        <f>E169</f>
        <v>114285.71</v>
      </c>
      <c r="F189" s="10">
        <f>F169</f>
        <v>114285.71</v>
      </c>
      <c r="G189" s="10"/>
      <c r="H189" s="10"/>
      <c r="I189" s="10"/>
    </row>
    <row r="190" spans="1:10" x14ac:dyDescent="0.25">
      <c r="B190" s="14">
        <v>7</v>
      </c>
      <c r="C190" s="14" t="s">
        <v>138</v>
      </c>
      <c r="D190" s="10">
        <f>D175</f>
        <v>-114285.71</v>
      </c>
      <c r="E190" s="10">
        <f>E175</f>
        <v>-114285.71</v>
      </c>
      <c r="F190" s="10">
        <f>F175</f>
        <v>-114285.71</v>
      </c>
      <c r="G190" s="10"/>
      <c r="H190" s="10"/>
      <c r="I190" s="10"/>
    </row>
    <row r="191" spans="1:10" s="2" customFormat="1" x14ac:dyDescent="0.25">
      <c r="D191" s="10">
        <f>SUM(D184:D190)</f>
        <v>0</v>
      </c>
      <c r="E191" s="10">
        <f>SUM(E184:E190)</f>
        <v>-2.7648638933897018E-10</v>
      </c>
      <c r="F191" s="10">
        <f>SUM(F184:F190)</f>
        <v>0</v>
      </c>
      <c r="G191" s="10"/>
      <c r="H191" s="10"/>
      <c r="I191" s="10"/>
    </row>
    <row r="192" spans="1:10" x14ac:dyDescent="0.25">
      <c r="D192" s="10"/>
      <c r="E192" s="10"/>
      <c r="F192" s="10"/>
      <c r="G192" s="10"/>
      <c r="H192" s="10"/>
      <c r="I192" s="10"/>
    </row>
    <row r="193" spans="3:9" x14ac:dyDescent="0.25">
      <c r="C193" s="8" t="s">
        <v>14</v>
      </c>
      <c r="D193" s="12">
        <f>-D188-D187</f>
        <v>10716.659999999996</v>
      </c>
      <c r="E193" s="12">
        <f>-E188-E187</f>
        <v>7790.4399999999951</v>
      </c>
      <c r="F193" s="12">
        <f>-F188-F187</f>
        <v>5562.6699999999983</v>
      </c>
      <c r="G193" s="12"/>
      <c r="H193" s="13"/>
      <c r="I193" s="13"/>
    </row>
    <row r="194" spans="3:9" x14ac:dyDescent="0.25">
      <c r="C194" s="2" t="s">
        <v>15</v>
      </c>
      <c r="D194" s="10">
        <f>D193-E193</f>
        <v>2926.2200000000012</v>
      </c>
      <c r="E194" s="10">
        <f>E193-F193</f>
        <v>2227.7699999999968</v>
      </c>
      <c r="F194" s="10"/>
      <c r="G194" s="10"/>
      <c r="H194" s="10"/>
      <c r="I194" s="10"/>
    </row>
  </sheetData>
  <autoFilter ref="A5:K18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5"/>
  <sheetViews>
    <sheetView tabSelected="1" view="pageBreakPreview" topLeftCell="C1" zoomScale="112" zoomScaleNormal="112" zoomScaleSheetLayoutView="112" workbookViewId="0">
      <selection activeCell="K11" sqref="J11:K12"/>
    </sheetView>
  </sheetViews>
  <sheetFormatPr baseColWidth="10" defaultRowHeight="12.75" x14ac:dyDescent="0.2"/>
  <cols>
    <col min="1" max="1" width="7" style="50" hidden="1" customWidth="1"/>
    <col min="2" max="2" width="8.140625" style="50" hidden="1" customWidth="1"/>
    <col min="3" max="3" width="5.28515625" style="50" customWidth="1"/>
    <col min="4" max="4" width="69.28515625" style="50" customWidth="1"/>
    <col min="5" max="5" width="6.28515625" style="50" customWidth="1"/>
    <col min="6" max="6" width="14.7109375" style="50" bestFit="1" customWidth="1"/>
    <col min="7" max="7" width="18.42578125" style="50" bestFit="1" customWidth="1"/>
    <col min="8" max="16384" width="11.42578125" style="50"/>
  </cols>
  <sheetData>
    <row r="2" spans="2:7" x14ac:dyDescent="0.2">
      <c r="B2" s="16"/>
      <c r="C2" s="16"/>
      <c r="D2" s="45" t="s">
        <v>179</v>
      </c>
      <c r="E2" s="25"/>
      <c r="F2" s="16"/>
      <c r="G2" s="17"/>
    </row>
    <row r="3" spans="2:7" x14ac:dyDescent="0.2">
      <c r="B3" s="16"/>
      <c r="C3" s="16"/>
      <c r="D3" s="45" t="s">
        <v>143</v>
      </c>
      <c r="E3" s="25"/>
      <c r="F3" s="16"/>
      <c r="G3" s="17"/>
    </row>
    <row r="4" spans="2:7" x14ac:dyDescent="0.2">
      <c r="B4" s="16"/>
      <c r="C4" s="16"/>
      <c r="D4" s="45" t="s">
        <v>144</v>
      </c>
      <c r="E4" s="25"/>
      <c r="F4" s="16"/>
      <c r="G4" s="17"/>
    </row>
    <row r="5" spans="2:7" x14ac:dyDescent="0.2">
      <c r="B5" s="16"/>
      <c r="C5" s="16"/>
      <c r="D5" s="17" t="s">
        <v>145</v>
      </c>
      <c r="E5" s="25"/>
      <c r="F5" s="16"/>
      <c r="G5" s="17"/>
    </row>
    <row r="6" spans="2:7" x14ac:dyDescent="0.2">
      <c r="B6" s="16"/>
      <c r="C6" s="16"/>
      <c r="D6" s="17" t="s">
        <v>146</v>
      </c>
      <c r="E6" s="25"/>
      <c r="F6" s="16"/>
      <c r="G6" s="17"/>
    </row>
    <row r="7" spans="2:7" x14ac:dyDescent="0.2">
      <c r="B7" s="16"/>
      <c r="C7" s="16"/>
      <c r="D7" s="16"/>
      <c r="E7" s="49"/>
      <c r="F7" s="16"/>
      <c r="G7" s="17"/>
    </row>
    <row r="8" spans="2:7" x14ac:dyDescent="0.2">
      <c r="B8" s="16"/>
      <c r="C8" s="16"/>
      <c r="D8" s="17" t="s">
        <v>9</v>
      </c>
      <c r="E8" s="49"/>
      <c r="F8" s="16"/>
      <c r="G8" s="16"/>
    </row>
    <row r="9" spans="2:7" x14ac:dyDescent="0.2">
      <c r="B9" s="16">
        <v>11</v>
      </c>
      <c r="C9" s="16"/>
      <c r="D9" s="17" t="s">
        <v>147</v>
      </c>
      <c r="E9" s="49"/>
      <c r="F9" s="16"/>
      <c r="G9" s="18">
        <f>SUM(F11:F18)</f>
        <v>3258160.68</v>
      </c>
    </row>
    <row r="10" spans="2:7" x14ac:dyDescent="0.2">
      <c r="B10" s="16"/>
      <c r="C10" s="16"/>
      <c r="D10" s="16"/>
      <c r="E10" s="49"/>
      <c r="F10" s="16"/>
      <c r="G10" s="16"/>
    </row>
    <row r="11" spans="2:7" x14ac:dyDescent="0.2">
      <c r="B11" s="16">
        <v>111</v>
      </c>
      <c r="C11" s="16"/>
      <c r="D11" s="16" t="s">
        <v>24</v>
      </c>
      <c r="E11" s="49"/>
      <c r="F11" s="19">
        <f>IFERROR(VLOOKUP(B11,Datos!$B$6:$D$180,3,FALSE),0)</f>
        <v>3220018.74</v>
      </c>
      <c r="G11" s="16"/>
    </row>
    <row r="12" spans="2:7" x14ac:dyDescent="0.2">
      <c r="B12" s="16">
        <v>112</v>
      </c>
      <c r="C12" s="16"/>
      <c r="D12" s="20" t="s">
        <v>148</v>
      </c>
      <c r="E12" s="49"/>
      <c r="F12" s="19">
        <f>IFERROR(VLOOKUP(B12,Datos!$B$6:$D$180,3,FALSE),0)</f>
        <v>0</v>
      </c>
      <c r="G12" s="16"/>
    </row>
    <row r="13" spans="2:7" x14ac:dyDescent="0.2">
      <c r="B13" s="16">
        <v>113</v>
      </c>
      <c r="C13" s="16"/>
      <c r="D13" s="16" t="s">
        <v>149</v>
      </c>
      <c r="E13" s="49"/>
      <c r="F13" s="19">
        <f>IFERROR(VLOOKUP(B13,Datos!$B$6:$D$180,3,FALSE),0)</f>
        <v>0</v>
      </c>
      <c r="G13" s="16"/>
    </row>
    <row r="14" spans="2:7" x14ac:dyDescent="0.2">
      <c r="B14" s="16">
        <v>114</v>
      </c>
      <c r="C14" s="16"/>
      <c r="D14" s="16" t="s">
        <v>150</v>
      </c>
      <c r="E14" s="49"/>
      <c r="F14" s="19">
        <f>IFERROR(VLOOKUP(B14,Datos!$B$6:$D$180,3,FALSE),0)</f>
        <v>7524.59</v>
      </c>
      <c r="G14" s="16"/>
    </row>
    <row r="15" spans="2:7" x14ac:dyDescent="0.2">
      <c r="B15" s="16">
        <v>115</v>
      </c>
      <c r="C15" s="16"/>
      <c r="D15" s="16" t="s">
        <v>151</v>
      </c>
      <c r="E15" s="49"/>
      <c r="F15" s="19">
        <f>IFERROR(VLOOKUP(B15,Datos!$B$6:$D$180,3,FALSE),0)</f>
        <v>0</v>
      </c>
      <c r="G15" s="16"/>
    </row>
    <row r="16" spans="2:7" x14ac:dyDescent="0.2">
      <c r="B16" s="16">
        <v>116</v>
      </c>
      <c r="C16" s="16"/>
      <c r="D16" s="16" t="s">
        <v>32</v>
      </c>
      <c r="E16" s="49"/>
      <c r="F16" s="19">
        <f>IFERROR(VLOOKUP(B16,Datos!$B$6:$D$180,3,FALSE),0)</f>
        <v>3581.96</v>
      </c>
      <c r="G16" s="16"/>
    </row>
    <row r="17" spans="2:7" x14ac:dyDescent="0.2">
      <c r="B17" s="16">
        <v>117</v>
      </c>
      <c r="C17" s="16"/>
      <c r="D17" s="16" t="s">
        <v>34</v>
      </c>
      <c r="E17" s="49"/>
      <c r="F17" s="19">
        <f>IFERROR(VLOOKUP(B17,Datos!$B$6:$D$180,3,FALSE),0)</f>
        <v>27035.39</v>
      </c>
      <c r="G17" s="16"/>
    </row>
    <row r="18" spans="2:7" x14ac:dyDescent="0.2">
      <c r="B18" s="16">
        <v>118</v>
      </c>
      <c r="C18" s="16"/>
      <c r="D18" s="16" t="s">
        <v>17</v>
      </c>
      <c r="E18" s="51"/>
      <c r="F18" s="21">
        <f>IFERROR(VLOOKUP(B18,Datos!$B$6:$D$180,3,FALSE),0)</f>
        <v>0</v>
      </c>
      <c r="G18" s="22"/>
    </row>
    <row r="19" spans="2:7" x14ac:dyDescent="0.2">
      <c r="B19" s="16"/>
      <c r="C19" s="16"/>
      <c r="D19" s="16"/>
      <c r="E19" s="49"/>
      <c r="F19" s="16"/>
      <c r="G19" s="16"/>
    </row>
    <row r="20" spans="2:7" x14ac:dyDescent="0.2">
      <c r="B20" s="16">
        <v>12</v>
      </c>
      <c r="C20" s="16"/>
      <c r="D20" s="17" t="s">
        <v>152</v>
      </c>
      <c r="E20" s="49"/>
      <c r="F20" s="16"/>
      <c r="G20" s="18">
        <f>SUM(F22:F25)</f>
        <v>1600.22</v>
      </c>
    </row>
    <row r="21" spans="2:7" x14ac:dyDescent="0.2">
      <c r="B21" s="16"/>
      <c r="C21" s="16"/>
      <c r="D21" s="16"/>
      <c r="E21" s="49"/>
      <c r="F21" s="16"/>
      <c r="G21" s="16"/>
    </row>
    <row r="22" spans="2:7" hidden="1" x14ac:dyDescent="0.2">
      <c r="B22" s="16">
        <v>120</v>
      </c>
      <c r="C22" s="16"/>
      <c r="D22" s="16" t="s">
        <v>153</v>
      </c>
      <c r="E22" s="49"/>
      <c r="F22" s="19">
        <f>IFERROR(VLOOKUP(B22,Datos!$B$6:$D$180,3,FALSE),0)</f>
        <v>0</v>
      </c>
      <c r="G22" s="16"/>
    </row>
    <row r="23" spans="2:7" hidden="1" x14ac:dyDescent="0.2">
      <c r="B23" s="16">
        <v>121</v>
      </c>
      <c r="C23" s="16"/>
      <c r="D23" s="16" t="s">
        <v>154</v>
      </c>
      <c r="E23" s="49"/>
      <c r="F23" s="19">
        <f>IFERROR(VLOOKUP(B23,Datos!$B$6:$D$180,3,FALSE),0)</f>
        <v>0</v>
      </c>
      <c r="G23" s="16"/>
    </row>
    <row r="24" spans="2:7" x14ac:dyDescent="0.2">
      <c r="B24" s="16">
        <v>123</v>
      </c>
      <c r="C24" s="16"/>
      <c r="D24" s="16" t="s">
        <v>45</v>
      </c>
      <c r="E24" s="49"/>
      <c r="F24" s="19">
        <f>IFERROR(VLOOKUP(B24,Datos!$B$6:$D$180,3,FALSE),0)</f>
        <v>5.03</v>
      </c>
      <c r="G24" s="16"/>
    </row>
    <row r="25" spans="2:7" x14ac:dyDescent="0.2">
      <c r="B25" s="16">
        <v>126</v>
      </c>
      <c r="C25" s="16"/>
      <c r="D25" s="16" t="s">
        <v>49</v>
      </c>
      <c r="E25" s="49"/>
      <c r="F25" s="19">
        <f>IFERROR(VLOOKUP(B25,Datos!$B$6:$D$180,3,FALSE),0)</f>
        <v>1595.19</v>
      </c>
      <c r="G25" s="16"/>
    </row>
    <row r="26" spans="2:7" x14ac:dyDescent="0.2">
      <c r="B26" s="16"/>
      <c r="C26" s="16"/>
      <c r="D26" s="16"/>
      <c r="E26" s="51"/>
      <c r="F26" s="21"/>
      <c r="G26" s="22"/>
    </row>
    <row r="27" spans="2:7" ht="13.5" thickBot="1" x14ac:dyDescent="0.25">
      <c r="B27" s="16"/>
      <c r="C27" s="16"/>
      <c r="D27" s="17" t="s">
        <v>155</v>
      </c>
      <c r="E27" s="49"/>
      <c r="F27" s="16"/>
      <c r="G27" s="24">
        <f>+G9+G20</f>
        <v>3259760.9000000004</v>
      </c>
    </row>
    <row r="28" spans="2:7" ht="13.5" thickTop="1" x14ac:dyDescent="0.2">
      <c r="B28" s="16"/>
      <c r="C28" s="16"/>
      <c r="D28" s="16"/>
      <c r="E28" s="49"/>
      <c r="F28" s="16"/>
      <c r="G28" s="16"/>
    </row>
    <row r="29" spans="2:7" x14ac:dyDescent="0.2">
      <c r="B29" s="16"/>
      <c r="C29" s="16"/>
      <c r="D29" s="16"/>
      <c r="E29" s="49"/>
      <c r="F29" s="16"/>
      <c r="G29" s="16"/>
    </row>
    <row r="30" spans="2:7" x14ac:dyDescent="0.2">
      <c r="B30" s="16"/>
      <c r="C30" s="16"/>
      <c r="D30" s="16"/>
      <c r="E30" s="49"/>
      <c r="F30" s="16"/>
      <c r="G30" s="16"/>
    </row>
    <row r="31" spans="2:7" x14ac:dyDescent="0.2">
      <c r="B31" s="16">
        <v>21</v>
      </c>
      <c r="C31" s="16"/>
      <c r="D31" s="17" t="s">
        <v>147</v>
      </c>
      <c r="E31" s="49"/>
      <c r="F31" s="16"/>
      <c r="G31" s="18">
        <f>SUM(F33:F36)</f>
        <v>2049013.47</v>
      </c>
    </row>
    <row r="32" spans="2:7" x14ac:dyDescent="0.2">
      <c r="B32" s="16"/>
      <c r="C32" s="16"/>
      <c r="D32" s="16"/>
      <c r="E32" s="49"/>
      <c r="F32" s="16"/>
      <c r="G32" s="16"/>
    </row>
    <row r="33" spans="2:7" x14ac:dyDescent="0.2">
      <c r="B33" s="16">
        <v>212</v>
      </c>
      <c r="C33" s="16"/>
      <c r="D33" s="16" t="s">
        <v>52</v>
      </c>
      <c r="E33" s="49"/>
      <c r="F33" s="19">
        <f>-IFERROR(VLOOKUP(B33,Datos!$B$6:$D$180,3,FALSE),0)</f>
        <v>7045.88</v>
      </c>
      <c r="G33" s="16"/>
    </row>
    <row r="34" spans="2:7" x14ac:dyDescent="0.2">
      <c r="B34" s="16">
        <v>213</v>
      </c>
      <c r="C34" s="16"/>
      <c r="D34" s="16" t="s">
        <v>56</v>
      </c>
      <c r="E34" s="49"/>
      <c r="F34" s="19">
        <f>-IFERROR(VLOOKUP(B34,Datos!$B$6:$D$180,3,FALSE),0)</f>
        <v>38063.449999999997</v>
      </c>
      <c r="G34" s="16"/>
    </row>
    <row r="35" spans="2:7" x14ac:dyDescent="0.2">
      <c r="B35" s="16">
        <v>214</v>
      </c>
      <c r="C35" s="16"/>
      <c r="D35" s="16" t="s">
        <v>69</v>
      </c>
      <c r="E35" s="16"/>
      <c r="F35" s="19">
        <f>-IFERROR(VLOOKUP(B35,Datos!$B$6:$D$180,3,FALSE),0)</f>
        <v>2000132.46</v>
      </c>
      <c r="G35" s="16"/>
    </row>
    <row r="36" spans="2:7" x14ac:dyDescent="0.2">
      <c r="B36" s="16">
        <v>215</v>
      </c>
      <c r="C36" s="16"/>
      <c r="D36" s="16" t="s">
        <v>73</v>
      </c>
      <c r="E36" s="49"/>
      <c r="F36" s="19">
        <f>-IFERROR(VLOOKUP(B36,Datos!$B$6:$D$180,3,FALSE),0)</f>
        <v>3771.68</v>
      </c>
      <c r="G36" s="16"/>
    </row>
    <row r="37" spans="2:7" x14ac:dyDescent="0.2">
      <c r="B37" s="16"/>
      <c r="C37" s="16"/>
      <c r="D37" s="16"/>
      <c r="E37" s="49"/>
      <c r="F37" s="16"/>
      <c r="G37" s="16"/>
    </row>
    <row r="38" spans="2:7" x14ac:dyDescent="0.2">
      <c r="B38" s="16">
        <v>22</v>
      </c>
      <c r="C38" s="16"/>
      <c r="D38" s="17" t="s">
        <v>156</v>
      </c>
      <c r="E38" s="49"/>
      <c r="F38" s="16"/>
      <c r="G38" s="25">
        <f>SUM(F39:F41)</f>
        <v>0</v>
      </c>
    </row>
    <row r="39" spans="2:7" x14ac:dyDescent="0.2">
      <c r="B39" s="16"/>
      <c r="C39" s="16"/>
      <c r="D39" s="16"/>
      <c r="E39" s="49"/>
      <c r="F39" s="16"/>
      <c r="G39" s="16"/>
    </row>
    <row r="40" spans="2:7" hidden="1" x14ac:dyDescent="0.2">
      <c r="B40" s="16">
        <v>223</v>
      </c>
      <c r="C40" s="16"/>
      <c r="D40" s="16" t="s">
        <v>157</v>
      </c>
      <c r="E40" s="49"/>
      <c r="F40" s="19">
        <f>-IFERROR(VLOOKUP(B40,Datos!$B$6:$D$180,3,FALSE),0)</f>
        <v>0</v>
      </c>
      <c r="G40" s="16"/>
    </row>
    <row r="41" spans="2:7" hidden="1" x14ac:dyDescent="0.2">
      <c r="B41" s="16"/>
      <c r="C41" s="16"/>
      <c r="D41" s="16"/>
      <c r="E41" s="49"/>
      <c r="F41" s="16"/>
      <c r="G41" s="16"/>
    </row>
    <row r="42" spans="2:7" hidden="1" x14ac:dyDescent="0.2">
      <c r="B42" s="16"/>
      <c r="C42" s="16"/>
      <c r="D42" s="16"/>
      <c r="E42" s="49"/>
      <c r="F42" s="16"/>
      <c r="G42" s="16"/>
    </row>
    <row r="43" spans="2:7" hidden="1" x14ac:dyDescent="0.2">
      <c r="B43" s="16"/>
      <c r="C43" s="16"/>
      <c r="D43" s="16"/>
      <c r="E43" s="49"/>
      <c r="F43" s="16"/>
      <c r="G43" s="16"/>
    </row>
    <row r="44" spans="2:7" x14ac:dyDescent="0.2">
      <c r="B44" s="16"/>
      <c r="C44" s="16"/>
      <c r="D44" s="17" t="s">
        <v>158</v>
      </c>
      <c r="E44" s="49"/>
      <c r="F44" s="16"/>
      <c r="G44" s="16"/>
    </row>
    <row r="45" spans="2:7" x14ac:dyDescent="0.2">
      <c r="B45" s="16"/>
      <c r="C45" s="16"/>
      <c r="D45" s="17" t="s">
        <v>20</v>
      </c>
      <c r="E45" s="49"/>
      <c r="F45" s="16"/>
      <c r="G45" s="18">
        <f>+F47</f>
        <v>690000</v>
      </c>
    </row>
    <row r="46" spans="2:7" x14ac:dyDescent="0.2">
      <c r="B46" s="16"/>
      <c r="C46" s="16"/>
      <c r="D46" s="16"/>
      <c r="E46" s="49"/>
      <c r="F46" s="16"/>
      <c r="G46" s="16"/>
    </row>
    <row r="47" spans="2:7" x14ac:dyDescent="0.2">
      <c r="B47" s="16">
        <v>310</v>
      </c>
      <c r="C47" s="16"/>
      <c r="D47" s="16" t="s">
        <v>11</v>
      </c>
      <c r="E47" s="49"/>
      <c r="F47" s="19">
        <f>-IFERROR(VLOOKUP(B47,Datos!$B$6:$D$180,3,FALSE),0)</f>
        <v>690000</v>
      </c>
      <c r="G47" s="16"/>
    </row>
    <row r="48" spans="2:7" x14ac:dyDescent="0.2">
      <c r="B48" s="16"/>
      <c r="C48" s="16"/>
      <c r="D48" s="16"/>
      <c r="E48" s="49"/>
      <c r="F48" s="16"/>
      <c r="G48" s="16"/>
    </row>
    <row r="49" spans="2:7" x14ac:dyDescent="0.2">
      <c r="B49" s="16"/>
      <c r="C49" s="16"/>
      <c r="D49" s="17" t="s">
        <v>159</v>
      </c>
      <c r="E49" s="49"/>
      <c r="F49" s="16"/>
      <c r="G49" s="18">
        <f>+F51</f>
        <v>137924.57</v>
      </c>
    </row>
    <row r="50" spans="2:7" x14ac:dyDescent="0.2">
      <c r="B50" s="16"/>
      <c r="C50" s="16"/>
      <c r="D50" s="16"/>
      <c r="E50" s="49"/>
      <c r="F50" s="16"/>
      <c r="G50" s="16"/>
    </row>
    <row r="51" spans="2:7" x14ac:dyDescent="0.2">
      <c r="B51" s="16">
        <v>320</v>
      </c>
      <c r="C51" s="16"/>
      <c r="D51" s="16" t="s">
        <v>78</v>
      </c>
      <c r="E51" s="49"/>
      <c r="F51" s="19">
        <f>-IFERROR(VLOOKUP(B51,Datos!$B$6:$D$180,3,FALSE),0)</f>
        <v>137924.57</v>
      </c>
      <c r="G51" s="16"/>
    </row>
    <row r="52" spans="2:7" x14ac:dyDescent="0.2">
      <c r="B52" s="16"/>
      <c r="C52" s="16"/>
      <c r="D52" s="16"/>
      <c r="E52" s="49"/>
      <c r="F52" s="16"/>
      <c r="G52" s="16"/>
    </row>
    <row r="53" spans="2:7" x14ac:dyDescent="0.2">
      <c r="B53" s="16">
        <v>33</v>
      </c>
      <c r="C53" s="16"/>
      <c r="D53" s="17" t="s">
        <v>160</v>
      </c>
      <c r="E53" s="49"/>
      <c r="F53" s="16"/>
      <c r="G53" s="26">
        <v>0</v>
      </c>
    </row>
    <row r="54" spans="2:7" x14ac:dyDescent="0.2">
      <c r="B54" s="16"/>
      <c r="C54" s="16"/>
      <c r="D54" s="17"/>
      <c r="E54" s="49"/>
      <c r="F54" s="16"/>
      <c r="G54" s="26"/>
    </row>
    <row r="55" spans="2:7" x14ac:dyDescent="0.2">
      <c r="B55" s="16">
        <v>34</v>
      </c>
      <c r="C55" s="16"/>
      <c r="D55" s="17" t="s">
        <v>79</v>
      </c>
      <c r="E55" s="49"/>
      <c r="F55" s="16"/>
      <c r="G55" s="18">
        <f>SUM(F57:F58)</f>
        <v>382822.86</v>
      </c>
    </row>
    <row r="56" spans="2:7" x14ac:dyDescent="0.2">
      <c r="B56" s="16"/>
      <c r="C56" s="16"/>
      <c r="D56" s="16"/>
      <c r="E56" s="49"/>
      <c r="F56" s="16"/>
      <c r="G56" s="16"/>
    </row>
    <row r="57" spans="2:7" x14ac:dyDescent="0.2">
      <c r="B57" s="16">
        <v>340</v>
      </c>
      <c r="C57" s="16"/>
      <c r="D57" s="16" t="s">
        <v>14</v>
      </c>
      <c r="E57" s="49"/>
      <c r="F57" s="19">
        <f>-IFERROR(VLOOKUP(B57,Datos!$B$6:$D$180,3,FALSE),0)</f>
        <v>372106.2</v>
      </c>
      <c r="G57" s="16"/>
    </row>
    <row r="58" spans="2:7" x14ac:dyDescent="0.2">
      <c r="B58" s="16">
        <v>341</v>
      </c>
      <c r="C58" s="16"/>
      <c r="D58" s="16" t="s">
        <v>161</v>
      </c>
      <c r="E58" s="49"/>
      <c r="F58" s="19">
        <f>'Estado Resultados SSF'!H60</f>
        <v>10716.659999999994</v>
      </c>
      <c r="G58" s="16"/>
    </row>
    <row r="59" spans="2:7" x14ac:dyDescent="0.2">
      <c r="B59" s="16"/>
      <c r="C59" s="16"/>
      <c r="D59" s="16"/>
      <c r="E59" s="51"/>
      <c r="F59" s="22"/>
      <c r="G59" s="22"/>
    </row>
    <row r="60" spans="2:7" ht="13.5" thickBot="1" x14ac:dyDescent="0.25">
      <c r="B60" s="16"/>
      <c r="C60" s="16"/>
      <c r="D60" s="17" t="s">
        <v>162</v>
      </c>
      <c r="E60" s="49"/>
      <c r="F60" s="16"/>
      <c r="G60" s="28">
        <f>SUM(G31:G58)</f>
        <v>3259760.8999999994</v>
      </c>
    </row>
    <row r="61" spans="2:7" ht="13.5" thickTop="1" x14ac:dyDescent="0.2">
      <c r="B61" s="16"/>
      <c r="C61" s="16"/>
      <c r="D61" s="16"/>
      <c r="E61" s="49"/>
      <c r="F61" s="16"/>
      <c r="G61" s="16"/>
    </row>
    <row r="62" spans="2:7" hidden="1" x14ac:dyDescent="0.2">
      <c r="B62" s="16"/>
      <c r="C62" s="16"/>
      <c r="D62" s="16"/>
      <c r="E62" s="49"/>
      <c r="F62" s="16"/>
      <c r="G62" s="19">
        <f>+G27-G60</f>
        <v>0</v>
      </c>
    </row>
    <row r="63" spans="2:7" hidden="1" x14ac:dyDescent="0.2">
      <c r="B63" s="16"/>
      <c r="C63" s="16"/>
      <c r="D63" s="16"/>
      <c r="E63" s="49"/>
      <c r="F63" s="16"/>
      <c r="G63" s="16"/>
    </row>
    <row r="64" spans="2:7" ht="15" hidden="1" x14ac:dyDescent="0.35">
      <c r="B64" s="16"/>
      <c r="C64" s="16"/>
      <c r="D64" s="46" t="s">
        <v>163</v>
      </c>
      <c r="E64" s="47" t="s">
        <v>164</v>
      </c>
      <c r="F64" s="52"/>
      <c r="G64" s="16"/>
    </row>
    <row r="65" spans="2:7" hidden="1" x14ac:dyDescent="0.2">
      <c r="B65" s="16"/>
      <c r="C65" s="16"/>
      <c r="D65" s="16" t="s">
        <v>180</v>
      </c>
      <c r="E65" s="48" t="s">
        <v>178</v>
      </c>
      <c r="F65" s="16"/>
      <c r="G65" s="16"/>
    </row>
    <row r="66" spans="2:7" hidden="1" x14ac:dyDescent="0.2">
      <c r="B66" s="16"/>
      <c r="C66" s="16"/>
      <c r="D66" s="16" t="s">
        <v>165</v>
      </c>
      <c r="E66" s="48" t="s">
        <v>166</v>
      </c>
      <c r="F66" s="16"/>
      <c r="G66" s="16"/>
    </row>
    <row r="67" spans="2:7" hidden="1" x14ac:dyDescent="0.2">
      <c r="B67" s="16"/>
      <c r="C67" s="16"/>
      <c r="D67" s="16"/>
      <c r="E67" s="49"/>
      <c r="F67" s="16"/>
      <c r="G67" s="16"/>
    </row>
    <row r="68" spans="2:7" hidden="1" x14ac:dyDescent="0.2">
      <c r="B68" s="16"/>
      <c r="C68" s="16"/>
      <c r="D68" s="16"/>
      <c r="E68" s="49"/>
      <c r="F68" s="16"/>
      <c r="G68" s="16"/>
    </row>
    <row r="69" spans="2:7" hidden="1" x14ac:dyDescent="0.2">
      <c r="B69" s="16"/>
      <c r="C69" s="16"/>
      <c r="D69" s="16"/>
      <c r="E69" s="49"/>
      <c r="F69" s="16"/>
      <c r="G69" s="16"/>
    </row>
    <row r="70" spans="2:7" hidden="1" x14ac:dyDescent="0.2">
      <c r="B70" s="16"/>
      <c r="C70" s="16"/>
      <c r="D70" s="16"/>
      <c r="E70" s="49"/>
      <c r="F70" s="16"/>
      <c r="G70" s="16"/>
    </row>
    <row r="71" spans="2:7" hidden="1" x14ac:dyDescent="0.2">
      <c r="B71" s="16"/>
      <c r="C71" s="16"/>
      <c r="D71" s="16"/>
      <c r="E71" s="49"/>
      <c r="F71" s="16"/>
      <c r="G71" s="16"/>
    </row>
    <row r="72" spans="2:7" hidden="1" x14ac:dyDescent="0.2">
      <c r="B72" s="16"/>
      <c r="C72" s="16"/>
      <c r="D72" s="16"/>
      <c r="E72" s="49"/>
      <c r="F72" s="16"/>
      <c r="G72" s="16"/>
    </row>
    <row r="73" spans="2:7" x14ac:dyDescent="0.2">
      <c r="B73" s="16"/>
      <c r="C73" s="16"/>
      <c r="D73" s="16"/>
      <c r="E73" s="49"/>
      <c r="F73" s="16"/>
      <c r="G73" s="17"/>
    </row>
    <row r="74" spans="2:7" x14ac:dyDescent="0.2">
      <c r="B74" s="16"/>
      <c r="C74" s="16"/>
      <c r="D74" s="16"/>
      <c r="E74" s="49"/>
      <c r="F74" s="16"/>
      <c r="G74" s="17"/>
    </row>
    <row r="75" spans="2:7" x14ac:dyDescent="0.2">
      <c r="B75" s="16">
        <v>61</v>
      </c>
      <c r="C75" s="17"/>
      <c r="D75" s="17" t="s">
        <v>134</v>
      </c>
      <c r="E75" s="25"/>
      <c r="F75" s="17"/>
      <c r="G75" s="18">
        <f>SUM(F76:F79)</f>
        <v>114285.71</v>
      </c>
    </row>
    <row r="76" spans="2:7" x14ac:dyDescent="0.2">
      <c r="B76" s="16">
        <v>610</v>
      </c>
      <c r="C76" s="16"/>
      <c r="D76" s="16" t="s">
        <v>135</v>
      </c>
      <c r="E76" s="49"/>
      <c r="F76" s="19">
        <f>IFERROR(VLOOKUP(B76,Datos!$B$6:$D$180,3,FALSE),0)</f>
        <v>114285.71</v>
      </c>
      <c r="G76" s="17"/>
    </row>
    <row r="77" spans="2:7" x14ac:dyDescent="0.2">
      <c r="B77" s="16">
        <v>612</v>
      </c>
      <c r="C77" s="16"/>
      <c r="D77" s="27" t="s">
        <v>167</v>
      </c>
      <c r="E77" s="49"/>
      <c r="F77" s="19">
        <f>IFERROR(VLOOKUP(B77,Datos!$B$6:$D$180,3,FALSE),0)</f>
        <v>0</v>
      </c>
      <c r="G77" s="17"/>
    </row>
    <row r="78" spans="2:7" x14ac:dyDescent="0.2">
      <c r="B78" s="16">
        <v>613</v>
      </c>
      <c r="C78" s="16"/>
      <c r="D78" s="16" t="s">
        <v>168</v>
      </c>
      <c r="E78" s="49"/>
      <c r="F78" s="19">
        <f>IFERROR(VLOOKUP(B78,Datos!$B$6:$D$180,3,FALSE),0)</f>
        <v>0</v>
      </c>
      <c r="G78" s="17"/>
    </row>
    <row r="79" spans="2:7" hidden="1" x14ac:dyDescent="0.2">
      <c r="B79" s="16"/>
      <c r="C79" s="16"/>
      <c r="D79" s="16"/>
      <c r="E79" s="49"/>
      <c r="F79" s="19"/>
      <c r="G79" s="17"/>
    </row>
    <row r="80" spans="2:7" hidden="1" x14ac:dyDescent="0.2">
      <c r="B80" s="16">
        <v>62</v>
      </c>
      <c r="C80" s="17"/>
      <c r="D80" s="17" t="s">
        <v>169</v>
      </c>
      <c r="E80" s="25"/>
      <c r="F80" s="17"/>
      <c r="G80" s="18">
        <f>SUM(F81:F83)</f>
        <v>0</v>
      </c>
    </row>
    <row r="81" spans="2:7" hidden="1" x14ac:dyDescent="0.2">
      <c r="B81" s="16">
        <v>620</v>
      </c>
      <c r="C81" s="16"/>
      <c r="D81" s="16" t="s">
        <v>170</v>
      </c>
      <c r="E81" s="49"/>
      <c r="F81" s="19">
        <f>IFERROR(VLOOKUP(B81,Datos!$B$6:$D$180,3,FALSE),0)</f>
        <v>0</v>
      </c>
      <c r="G81" s="17"/>
    </row>
    <row r="82" spans="2:7" hidden="1" x14ac:dyDescent="0.2">
      <c r="B82" s="16">
        <v>621</v>
      </c>
      <c r="C82" s="16"/>
      <c r="D82" s="16" t="s">
        <v>171</v>
      </c>
      <c r="E82" s="49"/>
      <c r="F82" s="19">
        <f>IFERROR(VLOOKUP(B82,Datos!$B$6:$D$180,3,FALSE),0)</f>
        <v>0</v>
      </c>
      <c r="G82" s="17"/>
    </row>
    <row r="83" spans="2:7" x14ac:dyDescent="0.2">
      <c r="B83" s="16"/>
      <c r="C83" s="16"/>
      <c r="D83" s="16"/>
      <c r="E83" s="51"/>
      <c r="F83" s="22"/>
      <c r="G83" s="29"/>
    </row>
    <row r="84" spans="2:7" ht="13.5" thickBot="1" x14ac:dyDescent="0.25">
      <c r="B84" s="16"/>
      <c r="C84" s="17"/>
      <c r="D84" s="17" t="s">
        <v>172</v>
      </c>
      <c r="E84" s="25"/>
      <c r="F84" s="17"/>
      <c r="G84" s="28">
        <f>SUM(G75:G83)</f>
        <v>114285.71</v>
      </c>
    </row>
    <row r="85" spans="2:7" ht="13.5" thickTop="1" x14ac:dyDescent="0.2">
      <c r="B85" s="16"/>
      <c r="C85" s="16"/>
      <c r="D85" s="16"/>
      <c r="E85" s="49"/>
      <c r="F85" s="16"/>
      <c r="G85" s="17"/>
    </row>
    <row r="86" spans="2:7" hidden="1" x14ac:dyDescent="0.2">
      <c r="B86" s="16"/>
      <c r="C86" s="16"/>
      <c r="D86" s="16"/>
      <c r="E86" s="49"/>
      <c r="F86" s="16"/>
      <c r="G86" s="17"/>
    </row>
    <row r="87" spans="2:7" hidden="1" x14ac:dyDescent="0.2">
      <c r="B87" s="16"/>
      <c r="C87" s="16"/>
      <c r="D87" s="16"/>
      <c r="E87" s="49"/>
      <c r="F87" s="16"/>
      <c r="G87" s="17"/>
    </row>
    <row r="88" spans="2:7" hidden="1" x14ac:dyDescent="0.2">
      <c r="B88" s="16"/>
      <c r="C88" s="16"/>
      <c r="D88" s="16"/>
      <c r="E88" s="49"/>
      <c r="F88" s="16"/>
      <c r="G88" s="17"/>
    </row>
    <row r="89" spans="2:7" hidden="1" x14ac:dyDescent="0.2">
      <c r="B89" s="16"/>
      <c r="C89" s="16"/>
      <c r="D89" s="16"/>
      <c r="E89" s="49"/>
      <c r="F89" s="16"/>
      <c r="G89" s="17"/>
    </row>
    <row r="90" spans="2:7" hidden="1" x14ac:dyDescent="0.2">
      <c r="B90" s="16"/>
      <c r="C90" s="16"/>
      <c r="D90" s="16"/>
      <c r="E90" s="49"/>
      <c r="F90" s="16"/>
      <c r="G90" s="17"/>
    </row>
    <row r="91" spans="2:7" x14ac:dyDescent="0.2">
      <c r="B91" s="16"/>
      <c r="C91" s="16"/>
      <c r="D91" s="16"/>
      <c r="E91" s="49"/>
      <c r="F91" s="16"/>
      <c r="G91" s="17"/>
    </row>
    <row r="92" spans="2:7" x14ac:dyDescent="0.2">
      <c r="B92" s="16">
        <v>71</v>
      </c>
      <c r="C92" s="17"/>
      <c r="D92" s="17" t="s">
        <v>173</v>
      </c>
      <c r="E92" s="25"/>
      <c r="F92" s="17"/>
      <c r="G92" s="18">
        <f>SUM(F93:F95)</f>
        <v>114285.71</v>
      </c>
    </row>
    <row r="93" spans="2:7" x14ac:dyDescent="0.2">
      <c r="B93" s="16">
        <v>710</v>
      </c>
      <c r="C93" s="16"/>
      <c r="D93" s="16" t="s">
        <v>140</v>
      </c>
      <c r="E93" s="49"/>
      <c r="F93" s="19">
        <f>-IFERROR(VLOOKUP(B93,Datos!$B$6:$D$180,3,FALSE),0)</f>
        <v>114285.71</v>
      </c>
      <c r="G93" s="17"/>
    </row>
    <row r="94" spans="2:7" x14ac:dyDescent="0.2">
      <c r="B94" s="16">
        <v>713</v>
      </c>
      <c r="C94" s="16"/>
      <c r="D94" s="16" t="s">
        <v>174</v>
      </c>
      <c r="E94" s="49"/>
      <c r="F94" s="19">
        <f>-IFERROR(VLOOKUP(B94,Datos!$B$6:$D$180,3,FALSE),0)</f>
        <v>0</v>
      </c>
      <c r="G94" s="17"/>
    </row>
    <row r="95" spans="2:7" x14ac:dyDescent="0.2">
      <c r="B95" s="16"/>
      <c r="C95" s="16"/>
      <c r="D95" s="16"/>
      <c r="E95" s="49"/>
      <c r="F95" s="19"/>
      <c r="G95" s="17"/>
    </row>
    <row r="96" spans="2:7" hidden="1" x14ac:dyDescent="0.2">
      <c r="B96" s="16">
        <v>72</v>
      </c>
      <c r="C96" s="17"/>
      <c r="D96" s="17" t="s">
        <v>169</v>
      </c>
      <c r="E96" s="25"/>
      <c r="F96" s="17"/>
      <c r="G96" s="18">
        <f>SUM(F97:F99)</f>
        <v>0</v>
      </c>
    </row>
    <row r="97" spans="2:7" hidden="1" x14ac:dyDescent="0.2">
      <c r="B97" s="16">
        <v>720</v>
      </c>
      <c r="C97" s="16"/>
      <c r="D97" s="16" t="s">
        <v>175</v>
      </c>
      <c r="E97" s="49"/>
      <c r="F97" s="19">
        <f>-IFERROR(VLOOKUP(B97,Datos!$B$6:$D$180,3,FALSE),0)</f>
        <v>0</v>
      </c>
      <c r="G97" s="17"/>
    </row>
    <row r="98" spans="2:7" hidden="1" x14ac:dyDescent="0.2">
      <c r="B98" s="16">
        <v>721</v>
      </c>
      <c r="C98" s="16"/>
      <c r="D98" s="16" t="s">
        <v>176</v>
      </c>
      <c r="E98" s="49"/>
      <c r="F98" s="19">
        <f>-IFERROR(VLOOKUP(B98,Datos!$B$6:$D$180,3,FALSE),0)</f>
        <v>0</v>
      </c>
      <c r="G98" s="17"/>
    </row>
    <row r="99" spans="2:7" x14ac:dyDescent="0.2">
      <c r="B99" s="16"/>
      <c r="C99" s="16"/>
      <c r="D99" s="16"/>
      <c r="E99" s="51"/>
      <c r="F99" s="22"/>
      <c r="G99" s="29"/>
    </row>
    <row r="100" spans="2:7" ht="13.5" thickBot="1" x14ac:dyDescent="0.25">
      <c r="B100" s="16"/>
      <c r="C100" s="17"/>
      <c r="D100" s="17" t="s">
        <v>177</v>
      </c>
      <c r="E100" s="25"/>
      <c r="F100" s="17"/>
      <c r="G100" s="28">
        <f>SUM(G92:G99)</f>
        <v>114285.71</v>
      </c>
    </row>
    <row r="101" spans="2:7" ht="13.5" thickTop="1" x14ac:dyDescent="0.2">
      <c r="B101" s="16"/>
      <c r="C101" s="16"/>
      <c r="D101" s="16"/>
      <c r="E101" s="49"/>
      <c r="F101" s="16"/>
      <c r="G101" s="18">
        <f>+G84-G100</f>
        <v>0</v>
      </c>
    </row>
    <row r="102" spans="2:7" ht="34.5" customHeight="1" x14ac:dyDescent="0.2">
      <c r="B102" s="16"/>
      <c r="C102" s="16"/>
      <c r="D102" s="16"/>
      <c r="E102" s="49"/>
      <c r="F102" s="16"/>
      <c r="G102" s="18"/>
    </row>
    <row r="103" spans="2:7" x14ac:dyDescent="0.2">
      <c r="B103" s="16"/>
      <c r="C103" s="16"/>
      <c r="D103" s="16"/>
      <c r="E103" s="49"/>
      <c r="F103" s="16"/>
      <c r="G103" s="18"/>
    </row>
    <row r="104" spans="2:7" x14ac:dyDescent="0.2">
      <c r="B104" s="16"/>
      <c r="C104" s="16"/>
      <c r="D104" s="16"/>
      <c r="E104" s="49"/>
      <c r="F104" s="16"/>
      <c r="G104" s="18"/>
    </row>
    <row r="105" spans="2:7" x14ac:dyDescent="0.2">
      <c r="B105" s="16"/>
      <c r="C105" s="16"/>
      <c r="D105" s="16" t="s">
        <v>225</v>
      </c>
      <c r="E105" s="49"/>
      <c r="F105" s="16"/>
      <c r="G105" s="18"/>
    </row>
    <row r="106" spans="2:7" x14ac:dyDescent="0.2">
      <c r="B106" s="16"/>
      <c r="C106" s="16"/>
      <c r="D106" s="16" t="s">
        <v>224</v>
      </c>
      <c r="E106" s="49"/>
      <c r="F106" s="16"/>
      <c r="G106" s="18"/>
    </row>
    <row r="107" spans="2:7" x14ac:dyDescent="0.2">
      <c r="B107" s="16"/>
      <c r="C107" s="16"/>
      <c r="D107" s="16"/>
      <c r="E107" s="49"/>
      <c r="F107" s="16"/>
      <c r="G107" s="16"/>
    </row>
    <row r="108" spans="2:7" x14ac:dyDescent="0.2">
      <c r="B108" s="16"/>
      <c r="C108" s="16"/>
      <c r="D108" s="16"/>
      <c r="E108" s="49"/>
      <c r="F108" s="16"/>
      <c r="G108" s="18"/>
    </row>
    <row r="109" spans="2:7" x14ac:dyDescent="0.2">
      <c r="B109" s="16"/>
      <c r="C109" s="16"/>
      <c r="D109" s="16"/>
      <c r="E109" s="49"/>
      <c r="F109" s="16"/>
      <c r="G109" s="18"/>
    </row>
    <row r="110" spans="2:7" x14ac:dyDescent="0.2">
      <c r="B110" s="16"/>
      <c r="C110" s="16"/>
      <c r="D110" s="16"/>
      <c r="E110" s="49"/>
      <c r="F110" s="16"/>
      <c r="G110" s="18"/>
    </row>
    <row r="111" spans="2:7" x14ac:dyDescent="0.2">
      <c r="B111" s="16"/>
      <c r="C111" s="16"/>
      <c r="D111" s="16"/>
      <c r="E111" s="49"/>
      <c r="F111" s="16"/>
      <c r="G111" s="16"/>
    </row>
    <row r="114" spans="4:4" x14ac:dyDescent="0.2">
      <c r="D114" s="16" t="s">
        <v>226</v>
      </c>
    </row>
    <row r="115" spans="4:4" x14ac:dyDescent="0.2">
      <c r="D115" s="16" t="s">
        <v>223</v>
      </c>
    </row>
  </sheetData>
  <pageMargins left="0.70866141732283461" right="0.70866141732283461" top="0.74803149606299213" bottom="0.19685039370078741" header="0.31496062992125984" footer="0.31496062992125984"/>
  <pageSetup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7"/>
  <sheetViews>
    <sheetView view="pageBreakPreview" zoomScale="60" zoomScaleNormal="85" workbookViewId="0">
      <selection sqref="A1:XFD1048576"/>
    </sheetView>
  </sheetViews>
  <sheetFormatPr baseColWidth="10" defaultRowHeight="12.75" x14ac:dyDescent="0.2"/>
  <cols>
    <col min="1" max="1" width="5.85546875" style="50" customWidth="1"/>
    <col min="2" max="2" width="3.7109375" style="50" customWidth="1"/>
    <col min="3" max="3" width="6.5703125" style="50" customWidth="1"/>
    <col min="4" max="4" width="4.7109375" style="50" customWidth="1"/>
    <col min="5" max="5" width="20.7109375" style="50" customWidth="1"/>
    <col min="6" max="6" width="65.7109375" style="50" customWidth="1"/>
    <col min="7" max="7" width="22" style="50" customWidth="1"/>
    <col min="8" max="8" width="18.140625" style="50" customWidth="1"/>
    <col min="9" max="16384" width="11.42578125" style="50"/>
  </cols>
  <sheetData>
    <row r="1" spans="2:8" x14ac:dyDescent="0.2">
      <c r="B1" s="16"/>
      <c r="C1" s="30"/>
      <c r="D1" s="16"/>
      <c r="E1" s="16"/>
      <c r="F1" s="49"/>
      <c r="G1" s="16"/>
      <c r="H1" s="17"/>
    </row>
    <row r="2" spans="2:8" x14ac:dyDescent="0.2">
      <c r="B2" s="16"/>
      <c r="C2" s="30"/>
      <c r="D2" s="16"/>
      <c r="E2" s="45" t="s">
        <v>179</v>
      </c>
      <c r="F2" s="25"/>
      <c r="G2" s="16"/>
      <c r="H2" s="17"/>
    </row>
    <row r="3" spans="2:8" x14ac:dyDescent="0.2">
      <c r="B3" s="16"/>
      <c r="C3" s="30"/>
      <c r="D3" s="16"/>
      <c r="E3" s="45" t="s">
        <v>143</v>
      </c>
      <c r="F3" s="25"/>
      <c r="G3" s="16"/>
      <c r="H3" s="17"/>
    </row>
    <row r="4" spans="2:8" x14ac:dyDescent="0.2">
      <c r="B4" s="16"/>
      <c r="C4" s="30"/>
      <c r="D4" s="16"/>
      <c r="E4" s="45" t="s">
        <v>144</v>
      </c>
      <c r="F4" s="25"/>
      <c r="G4" s="16"/>
      <c r="H4" s="17"/>
    </row>
    <row r="5" spans="2:8" x14ac:dyDescent="0.2">
      <c r="B5" s="16"/>
      <c r="C5" s="30"/>
      <c r="D5" s="16"/>
      <c r="E5" s="17" t="s">
        <v>181</v>
      </c>
      <c r="F5" s="25"/>
      <c r="G5" s="16"/>
      <c r="H5" s="17"/>
    </row>
    <row r="6" spans="2:8" x14ac:dyDescent="0.2">
      <c r="B6" s="16"/>
      <c r="C6" s="30"/>
      <c r="D6" s="16"/>
      <c r="E6" s="17" t="s">
        <v>182</v>
      </c>
      <c r="F6" s="25"/>
      <c r="G6" s="16"/>
      <c r="H6" s="17"/>
    </row>
    <row r="7" spans="2:8" x14ac:dyDescent="0.2">
      <c r="B7" s="16"/>
      <c r="C7" s="30"/>
      <c r="D7" s="16"/>
      <c r="E7" s="17" t="s">
        <v>146</v>
      </c>
      <c r="F7" s="25"/>
      <c r="G7" s="16"/>
      <c r="H7" s="17"/>
    </row>
    <row r="8" spans="2:8" x14ac:dyDescent="0.2">
      <c r="B8" s="16"/>
      <c r="C8" s="30"/>
      <c r="D8" s="16"/>
      <c r="E8" s="16"/>
      <c r="F8" s="49"/>
      <c r="G8" s="16"/>
      <c r="H8" s="17"/>
    </row>
    <row r="9" spans="2:8" x14ac:dyDescent="0.2">
      <c r="B9" s="17"/>
      <c r="C9" s="37">
        <v>5</v>
      </c>
      <c r="D9" s="17"/>
      <c r="E9" s="17" t="s">
        <v>21</v>
      </c>
      <c r="F9" s="16"/>
      <c r="G9" s="16"/>
      <c r="H9" s="16"/>
    </row>
    <row r="10" spans="2:8" x14ac:dyDescent="0.2">
      <c r="B10" s="16"/>
      <c r="C10" s="34"/>
      <c r="D10" s="16"/>
      <c r="E10" s="16"/>
      <c r="F10" s="49"/>
      <c r="G10" s="16"/>
      <c r="H10" s="17"/>
    </row>
    <row r="11" spans="2:8" x14ac:dyDescent="0.2">
      <c r="B11" s="16"/>
      <c r="C11" s="34">
        <v>51</v>
      </c>
      <c r="D11" s="16"/>
      <c r="E11" s="17" t="s">
        <v>183</v>
      </c>
      <c r="F11" s="49"/>
      <c r="G11" s="16"/>
      <c r="H11" s="18">
        <f>SUM(G12:G14)</f>
        <v>0</v>
      </c>
    </row>
    <row r="12" spans="2:8" x14ac:dyDescent="0.2">
      <c r="B12" s="16"/>
      <c r="C12" s="34"/>
      <c r="D12" s="16"/>
      <c r="E12" s="16"/>
      <c r="F12" s="49"/>
      <c r="G12" s="16"/>
      <c r="H12" s="17"/>
    </row>
    <row r="13" spans="2:8" x14ac:dyDescent="0.2">
      <c r="B13" s="16"/>
      <c r="C13" s="35">
        <v>510</v>
      </c>
      <c r="D13" s="16"/>
      <c r="E13" s="16" t="s">
        <v>184</v>
      </c>
      <c r="F13" s="49"/>
      <c r="G13" s="19">
        <f>-IFERROR(VLOOKUP(C13,Datos!$B$6:$D$180,3,FALSE),0)</f>
        <v>0</v>
      </c>
      <c r="H13" s="17"/>
    </row>
    <row r="14" spans="2:8" x14ac:dyDescent="0.2">
      <c r="B14" s="16"/>
      <c r="C14" s="35">
        <v>512</v>
      </c>
      <c r="D14" s="16"/>
      <c r="E14" s="16" t="s">
        <v>185</v>
      </c>
      <c r="F14" s="49"/>
      <c r="G14" s="19">
        <f>-IFERROR(VLOOKUP(C14,Datos!$B$6:$D$180,3,FALSE),0)</f>
        <v>0</v>
      </c>
      <c r="H14" s="17"/>
    </row>
    <row r="15" spans="2:8" x14ac:dyDescent="0.2">
      <c r="B15" s="16"/>
      <c r="C15" s="34"/>
      <c r="D15" s="16"/>
      <c r="E15" s="16"/>
      <c r="F15" s="49"/>
      <c r="G15" s="16"/>
      <c r="H15" s="17"/>
    </row>
    <row r="16" spans="2:8" x14ac:dyDescent="0.2">
      <c r="B16" s="16"/>
      <c r="C16" s="34">
        <v>41</v>
      </c>
      <c r="D16" s="16"/>
      <c r="E16" s="17" t="s">
        <v>186</v>
      </c>
      <c r="F16" s="49"/>
      <c r="G16" s="16"/>
      <c r="H16" s="25">
        <f>SUM(G16:G21)</f>
        <v>24086.5</v>
      </c>
    </row>
    <row r="17" spans="2:8" x14ac:dyDescent="0.2">
      <c r="B17" s="16"/>
      <c r="C17" s="34"/>
      <c r="D17" s="16"/>
      <c r="E17" s="16"/>
      <c r="F17" s="49"/>
      <c r="G17" s="16"/>
      <c r="H17" s="17"/>
    </row>
    <row r="18" spans="2:8" x14ac:dyDescent="0.2">
      <c r="B18" s="16"/>
      <c r="C18" s="35">
        <v>410</v>
      </c>
      <c r="D18" s="16"/>
      <c r="E18" s="16" t="s">
        <v>187</v>
      </c>
      <c r="F18" s="16"/>
      <c r="G18" s="19">
        <f>IFERROR(VLOOKUP(C18,Datos!$B$6:$D$180,3,FALSE),0)</f>
        <v>4068</v>
      </c>
      <c r="H18" s="25"/>
    </row>
    <row r="19" spans="2:8" x14ac:dyDescent="0.2">
      <c r="B19" s="16"/>
      <c r="C19" s="35">
        <v>411</v>
      </c>
      <c r="D19" s="16"/>
      <c r="E19" s="16" t="s">
        <v>188</v>
      </c>
      <c r="F19" s="23"/>
      <c r="G19" s="19">
        <f>IFERROR(VLOOKUP(C19,Datos!$B$6:$D$180,3,FALSE),0)</f>
        <v>0</v>
      </c>
      <c r="H19" s="31"/>
    </row>
    <row r="20" spans="2:8" x14ac:dyDescent="0.2">
      <c r="B20" s="16"/>
      <c r="C20" s="35">
        <v>412</v>
      </c>
      <c r="D20" s="16"/>
      <c r="E20" s="16" t="s">
        <v>189</v>
      </c>
      <c r="F20" s="23"/>
      <c r="G20" s="19">
        <f>IFERROR(VLOOKUP(C20,Datos!$B$6:$D$180,3,FALSE),0)</f>
        <v>19875.7</v>
      </c>
      <c r="H20" s="31"/>
    </row>
    <row r="21" spans="2:8" x14ac:dyDescent="0.2">
      <c r="B21" s="16"/>
      <c r="C21" s="35">
        <v>413</v>
      </c>
      <c r="D21" s="16"/>
      <c r="E21" s="16" t="s">
        <v>216</v>
      </c>
      <c r="F21" s="23"/>
      <c r="G21" s="21">
        <f>IFERROR(VLOOKUP(C21,Datos!$B$6:$D$180,3,FALSE),0)</f>
        <v>142.80000000000001</v>
      </c>
      <c r="H21" s="36"/>
    </row>
    <row r="22" spans="2:8" x14ac:dyDescent="0.2">
      <c r="B22" s="16"/>
      <c r="C22" s="34"/>
      <c r="D22" s="16"/>
      <c r="E22" s="16"/>
      <c r="F22" s="49"/>
      <c r="G22" s="16"/>
      <c r="H22" s="17"/>
    </row>
    <row r="23" spans="2:8" x14ac:dyDescent="0.2">
      <c r="B23" s="16"/>
      <c r="C23" s="34"/>
      <c r="D23" s="16"/>
      <c r="E23" s="17" t="s">
        <v>190</v>
      </c>
      <c r="F23" s="49"/>
      <c r="G23" s="16"/>
      <c r="H23" s="18">
        <f>+H11-H16</f>
        <v>-24086.5</v>
      </c>
    </row>
    <row r="24" spans="2:8" x14ac:dyDescent="0.2">
      <c r="B24" s="16"/>
      <c r="C24" s="34"/>
      <c r="D24" s="16"/>
      <c r="F24" s="49"/>
      <c r="G24" s="16"/>
      <c r="H24" s="18"/>
    </row>
    <row r="25" spans="2:8" x14ac:dyDescent="0.2">
      <c r="B25" s="16"/>
      <c r="C25" s="34"/>
      <c r="D25" s="16"/>
      <c r="E25" s="17"/>
      <c r="F25" s="49"/>
      <c r="G25" s="16"/>
      <c r="H25" s="18"/>
    </row>
    <row r="26" spans="2:8" x14ac:dyDescent="0.2">
      <c r="B26" s="16"/>
      <c r="C26" s="34"/>
      <c r="D26" s="16"/>
      <c r="E26" s="17" t="s">
        <v>191</v>
      </c>
      <c r="F26" s="49"/>
      <c r="G26" s="16"/>
      <c r="H26" s="17"/>
    </row>
    <row r="27" spans="2:8" x14ac:dyDescent="0.2">
      <c r="B27" s="16"/>
      <c r="C27" s="34"/>
      <c r="D27" s="16"/>
      <c r="E27" s="16"/>
      <c r="F27" s="49"/>
      <c r="G27" s="16"/>
      <c r="H27" s="17"/>
    </row>
    <row r="28" spans="2:8" x14ac:dyDescent="0.2">
      <c r="B28" s="16"/>
      <c r="C28" s="37">
        <v>52</v>
      </c>
      <c r="D28" s="16"/>
      <c r="E28" s="17" t="s">
        <v>125</v>
      </c>
      <c r="F28" s="49"/>
      <c r="G28" s="16"/>
      <c r="H28" s="18">
        <f>SUM(G28:G32)</f>
        <v>73228.95</v>
      </c>
    </row>
    <row r="29" spans="2:8" x14ac:dyDescent="0.2">
      <c r="B29" s="16"/>
      <c r="C29" s="34"/>
      <c r="D29" s="16"/>
      <c r="E29" s="16"/>
      <c r="F29" s="49"/>
      <c r="G29" s="16"/>
      <c r="H29" s="17"/>
    </row>
    <row r="30" spans="2:8" x14ac:dyDescent="0.2">
      <c r="B30" s="16"/>
      <c r="C30" s="35">
        <v>521</v>
      </c>
      <c r="D30" s="16"/>
      <c r="E30" s="16" t="s">
        <v>192</v>
      </c>
      <c r="F30" s="31"/>
      <c r="G30" s="19">
        <f>-IFERROR(VLOOKUP(C30,Datos!$B$6:$D$180,3,FALSE),0)</f>
        <v>5</v>
      </c>
      <c r="H30" s="32"/>
    </row>
    <row r="31" spans="2:8" x14ac:dyDescent="0.2">
      <c r="B31" s="16"/>
      <c r="C31" s="35">
        <v>522</v>
      </c>
      <c r="D31" s="16"/>
      <c r="E31" s="16" t="s">
        <v>193</v>
      </c>
      <c r="F31" s="23"/>
      <c r="G31" s="19">
        <f>-IFERROR(VLOOKUP(C31,Datos!$B$6:$D$180,3,FALSE),0)</f>
        <v>0</v>
      </c>
      <c r="H31" s="32"/>
    </row>
    <row r="32" spans="2:8" x14ac:dyDescent="0.2">
      <c r="B32" s="16"/>
      <c r="C32" s="35">
        <v>524</v>
      </c>
      <c r="D32" s="16"/>
      <c r="E32" s="16" t="s">
        <v>130</v>
      </c>
      <c r="F32" s="23"/>
      <c r="G32" s="21">
        <f>-IFERROR(VLOOKUP(C32,Datos!$B$6:$D$180,3,FALSE),0)</f>
        <v>73223.95</v>
      </c>
      <c r="H32" s="36"/>
    </row>
    <row r="33" spans="2:8" x14ac:dyDescent="0.2">
      <c r="B33" s="16"/>
      <c r="C33" s="34"/>
      <c r="D33" s="16"/>
      <c r="E33" s="16"/>
      <c r="F33" s="49"/>
      <c r="G33" s="16"/>
      <c r="H33" s="17"/>
    </row>
    <row r="34" spans="2:8" x14ac:dyDescent="0.2">
      <c r="B34" s="16"/>
      <c r="C34" s="34"/>
      <c r="D34" s="16"/>
      <c r="E34" s="17" t="s">
        <v>194</v>
      </c>
      <c r="F34" s="49"/>
      <c r="G34" s="16"/>
      <c r="H34" s="18">
        <f>+H23+H28</f>
        <v>49142.45</v>
      </c>
    </row>
    <row r="35" spans="2:8" x14ac:dyDescent="0.2">
      <c r="B35" s="16"/>
      <c r="C35" s="34"/>
      <c r="D35" s="16"/>
      <c r="E35" s="16"/>
      <c r="F35" s="49"/>
      <c r="G35" s="16"/>
      <c r="H35" s="17"/>
    </row>
    <row r="36" spans="2:8" x14ac:dyDescent="0.2">
      <c r="B36" s="16"/>
      <c r="C36" s="34"/>
      <c r="D36" s="16"/>
      <c r="E36" s="16"/>
      <c r="F36" s="49"/>
      <c r="G36" s="16"/>
      <c r="H36" s="17"/>
    </row>
    <row r="37" spans="2:8" x14ac:dyDescent="0.2">
      <c r="B37" s="16"/>
      <c r="C37" s="37">
        <v>42</v>
      </c>
      <c r="D37" s="17"/>
      <c r="E37" s="17" t="s">
        <v>118</v>
      </c>
      <c r="F37" s="49"/>
      <c r="G37" s="16"/>
      <c r="H37" s="18">
        <f>SUM(G37:G41)</f>
        <v>34198.51</v>
      </c>
    </row>
    <row r="38" spans="2:8" x14ac:dyDescent="0.2">
      <c r="B38" s="16"/>
      <c r="C38" s="34"/>
      <c r="D38" s="16"/>
      <c r="E38" s="16"/>
      <c r="F38" s="49"/>
      <c r="G38" s="16"/>
      <c r="H38" s="17"/>
    </row>
    <row r="39" spans="2:8" x14ac:dyDescent="0.2">
      <c r="B39" s="16"/>
      <c r="C39" s="35">
        <v>421</v>
      </c>
      <c r="D39" s="16"/>
      <c r="E39" s="16" t="s">
        <v>195</v>
      </c>
      <c r="F39" s="49"/>
      <c r="G39" s="19">
        <f>IFERROR(VLOOKUP(C39,Datos!$B$6:$D$180,3,FALSE),0)</f>
        <v>0</v>
      </c>
      <c r="H39" s="16"/>
    </row>
    <row r="40" spans="2:8" x14ac:dyDescent="0.2">
      <c r="B40" s="16"/>
      <c r="C40" s="35">
        <v>422</v>
      </c>
      <c r="D40" s="16"/>
      <c r="E40" s="16" t="s">
        <v>196</v>
      </c>
      <c r="F40" s="49"/>
      <c r="G40" s="19">
        <f>IFERROR(VLOOKUP(C40,Datos!$B$6:$D$180,3,FALSE),0)</f>
        <v>0</v>
      </c>
      <c r="H40" s="16"/>
    </row>
    <row r="41" spans="2:8" x14ac:dyDescent="0.2">
      <c r="B41" s="16"/>
      <c r="C41" s="35">
        <v>425</v>
      </c>
      <c r="D41" s="16"/>
      <c r="E41" s="16" t="s">
        <v>119</v>
      </c>
      <c r="F41" s="23"/>
      <c r="G41" s="21">
        <f>IFERROR(VLOOKUP(C41,Datos!$B$6:$D$180,3,FALSE),0)</f>
        <v>34198.51</v>
      </c>
      <c r="H41" s="36"/>
    </row>
    <row r="42" spans="2:8" x14ac:dyDescent="0.2">
      <c r="B42" s="16"/>
      <c r="C42" s="34"/>
      <c r="D42" s="16"/>
      <c r="E42" s="16"/>
      <c r="F42" s="49"/>
      <c r="G42" s="16"/>
      <c r="H42" s="17"/>
    </row>
    <row r="43" spans="2:8" x14ac:dyDescent="0.2">
      <c r="B43" s="16"/>
      <c r="C43" s="34"/>
      <c r="D43" s="16"/>
      <c r="E43" s="16" t="s">
        <v>197</v>
      </c>
      <c r="F43" s="49"/>
      <c r="G43" s="16"/>
      <c r="H43" s="18">
        <f>+H34-H37</f>
        <v>14943.939999999995</v>
      </c>
    </row>
    <row r="44" spans="2:8" x14ac:dyDescent="0.2">
      <c r="B44" s="16"/>
      <c r="C44" s="34"/>
      <c r="D44" s="16"/>
      <c r="E44" s="16"/>
      <c r="F44" s="49"/>
      <c r="G44" s="16"/>
      <c r="H44" s="17"/>
    </row>
    <row r="45" spans="2:8" x14ac:dyDescent="0.2">
      <c r="B45" s="16"/>
      <c r="C45" s="37">
        <v>44</v>
      </c>
      <c r="D45" s="17"/>
      <c r="E45" s="17" t="s">
        <v>18</v>
      </c>
      <c r="F45" s="49"/>
      <c r="G45" s="16"/>
      <c r="H45" s="18">
        <f>SUM(G45:G47)</f>
        <v>3771.68</v>
      </c>
    </row>
    <row r="46" spans="2:8" x14ac:dyDescent="0.2">
      <c r="B46" s="16"/>
      <c r="C46" s="34"/>
      <c r="D46" s="16"/>
      <c r="E46" s="16"/>
      <c r="F46" s="49"/>
      <c r="G46" s="16"/>
      <c r="H46" s="17"/>
    </row>
    <row r="47" spans="2:8" x14ac:dyDescent="0.2">
      <c r="B47" s="16"/>
      <c r="C47" s="35">
        <v>440</v>
      </c>
      <c r="D47" s="16"/>
      <c r="E47" s="16" t="s">
        <v>18</v>
      </c>
      <c r="F47" s="23"/>
      <c r="G47" s="21">
        <f>IFERROR(VLOOKUP(C47,Datos!$B$6:$D$180,3,FALSE),0)</f>
        <v>3771.68</v>
      </c>
      <c r="H47" s="36"/>
    </row>
    <row r="48" spans="2:8" x14ac:dyDescent="0.2">
      <c r="B48" s="16"/>
      <c r="C48" s="34"/>
      <c r="D48" s="16"/>
      <c r="E48" s="16"/>
      <c r="F48" s="53"/>
      <c r="G48" s="53"/>
      <c r="H48" s="31"/>
    </row>
    <row r="49" spans="2:8" x14ac:dyDescent="0.2">
      <c r="B49" s="16"/>
      <c r="C49" s="34"/>
      <c r="D49" s="16"/>
      <c r="E49" s="16" t="s">
        <v>198</v>
      </c>
      <c r="F49" s="49"/>
      <c r="G49" s="16"/>
      <c r="H49" s="18">
        <f>+H43-H45</f>
        <v>11172.259999999995</v>
      </c>
    </row>
    <row r="50" spans="2:8" x14ac:dyDescent="0.2">
      <c r="B50" s="16"/>
      <c r="C50" s="34"/>
      <c r="D50" s="16"/>
      <c r="E50" s="16"/>
      <c r="F50" s="16"/>
      <c r="G50" s="16"/>
      <c r="H50" s="16"/>
    </row>
    <row r="51" spans="2:8" x14ac:dyDescent="0.2">
      <c r="B51" s="16"/>
      <c r="C51" s="37">
        <v>53</v>
      </c>
      <c r="D51" s="16"/>
      <c r="E51" s="17" t="s">
        <v>199</v>
      </c>
      <c r="F51" s="49"/>
      <c r="G51" s="16"/>
      <c r="H51" s="18">
        <f>SUM(G52:G54)</f>
        <v>0</v>
      </c>
    </row>
    <row r="52" spans="2:8" x14ac:dyDescent="0.2">
      <c r="B52" s="16"/>
      <c r="C52" s="34"/>
      <c r="D52" s="16"/>
      <c r="E52" s="16"/>
      <c r="F52" s="49"/>
      <c r="G52" s="16"/>
      <c r="H52" s="17"/>
    </row>
    <row r="53" spans="2:8" x14ac:dyDescent="0.2">
      <c r="B53" s="16"/>
      <c r="C53" s="35">
        <v>530</v>
      </c>
      <c r="D53" s="16"/>
      <c r="E53" s="16" t="s">
        <v>199</v>
      </c>
      <c r="F53" s="49"/>
      <c r="G53" s="19">
        <f>-IFERROR(VLOOKUP(C53,Datos!$B$6:$D$180,3,FALSE),0)</f>
        <v>0</v>
      </c>
      <c r="H53" s="17"/>
    </row>
    <row r="54" spans="2:8" x14ac:dyDescent="0.2">
      <c r="B54" s="16"/>
      <c r="C54" s="34"/>
      <c r="D54" s="16"/>
      <c r="E54" s="16"/>
      <c r="F54" s="49"/>
      <c r="G54" s="16"/>
      <c r="H54" s="17"/>
    </row>
    <row r="55" spans="2:8" x14ac:dyDescent="0.2">
      <c r="B55" s="16"/>
      <c r="C55" s="37">
        <v>43</v>
      </c>
      <c r="D55" s="16"/>
      <c r="E55" s="17" t="s">
        <v>123</v>
      </c>
      <c r="F55" s="49"/>
      <c r="G55" s="16"/>
      <c r="H55" s="18">
        <f>SUM(G56:G58)</f>
        <v>455.6</v>
      </c>
    </row>
    <row r="56" spans="2:8" x14ac:dyDescent="0.2">
      <c r="B56" s="16"/>
      <c r="C56" s="34"/>
      <c r="D56" s="16"/>
      <c r="E56" s="16"/>
      <c r="F56" s="49"/>
      <c r="G56" s="16"/>
      <c r="H56" s="17"/>
    </row>
    <row r="57" spans="2:8" x14ac:dyDescent="0.2">
      <c r="B57" s="16"/>
      <c r="C57" s="35">
        <v>430</v>
      </c>
      <c r="D57" s="16"/>
      <c r="E57" s="16" t="s">
        <v>123</v>
      </c>
      <c r="F57" s="49"/>
      <c r="G57" s="19">
        <f>IFERROR(VLOOKUP(C57,Datos!$B$6:$D$180,3,FALSE),0)</f>
        <v>455.6</v>
      </c>
      <c r="H57" s="17"/>
    </row>
    <row r="58" spans="2:8" x14ac:dyDescent="0.2">
      <c r="B58" s="16"/>
      <c r="C58" s="34"/>
      <c r="D58" s="16"/>
      <c r="E58" s="16"/>
      <c r="F58" s="49"/>
      <c r="G58" s="16"/>
      <c r="H58" s="17"/>
    </row>
    <row r="59" spans="2:8" x14ac:dyDescent="0.2">
      <c r="B59" s="16"/>
      <c r="C59" s="34"/>
      <c r="D59" s="16"/>
      <c r="E59" s="16"/>
      <c r="F59" s="23"/>
      <c r="G59" s="21"/>
      <c r="H59" s="36"/>
    </row>
    <row r="60" spans="2:8" ht="13.5" thickBot="1" x14ac:dyDescent="0.25">
      <c r="B60" s="16"/>
      <c r="C60" s="34"/>
      <c r="D60" s="16"/>
      <c r="E60" s="17" t="s">
        <v>200</v>
      </c>
      <c r="F60" s="49"/>
      <c r="G60" s="16"/>
      <c r="H60" s="33">
        <f>+H49+H51-H55</f>
        <v>10716.659999999994</v>
      </c>
    </row>
    <row r="61" spans="2:8" ht="13.5" thickTop="1" x14ac:dyDescent="0.2">
      <c r="B61" s="16"/>
      <c r="C61" s="34"/>
      <c r="D61" s="16"/>
      <c r="E61" s="16"/>
      <c r="F61" s="49"/>
      <c r="G61" s="16"/>
      <c r="H61" s="17"/>
    </row>
    <row r="62" spans="2:8" x14ac:dyDescent="0.2">
      <c r="B62" s="16"/>
      <c r="C62" s="34"/>
      <c r="D62" s="16"/>
      <c r="E62" s="16"/>
      <c r="F62" s="49"/>
      <c r="G62" s="16"/>
      <c r="H62" s="17"/>
    </row>
    <row r="63" spans="2:8" x14ac:dyDescent="0.2">
      <c r="B63" s="16"/>
      <c r="C63" s="34"/>
      <c r="D63" s="16"/>
      <c r="E63" s="16"/>
      <c r="F63" s="49"/>
      <c r="G63" s="16"/>
      <c r="H63" s="17"/>
    </row>
    <row r="64" spans="2:8" x14ac:dyDescent="0.2">
      <c r="B64" s="16"/>
      <c r="C64" s="34"/>
      <c r="D64" s="16"/>
      <c r="E64" s="17" t="s">
        <v>201</v>
      </c>
      <c r="F64" s="54"/>
      <c r="G64" s="16"/>
      <c r="H64" s="25">
        <f>'Balance General SSF'!F57</f>
        <v>372106.2</v>
      </c>
    </row>
    <row r="65" spans="2:8" x14ac:dyDescent="0.2">
      <c r="B65" s="16"/>
      <c r="C65" s="34"/>
      <c r="D65" s="16"/>
      <c r="E65" s="17" t="s">
        <v>202</v>
      </c>
      <c r="F65" s="54"/>
      <c r="G65" s="16"/>
      <c r="H65" s="48"/>
    </row>
    <row r="66" spans="2:8" x14ac:dyDescent="0.2">
      <c r="B66" s="16"/>
      <c r="C66" s="34"/>
      <c r="D66" s="16"/>
      <c r="E66" s="16" t="s">
        <v>203</v>
      </c>
      <c r="F66" s="54"/>
      <c r="G66" s="16"/>
      <c r="H66" s="48">
        <v>0</v>
      </c>
    </row>
    <row r="67" spans="2:8" x14ac:dyDescent="0.2">
      <c r="B67" s="16"/>
      <c r="C67" s="34"/>
      <c r="D67" s="16"/>
      <c r="E67" s="16" t="s">
        <v>12</v>
      </c>
      <c r="F67" s="54"/>
      <c r="G67" s="16"/>
      <c r="H67" s="48">
        <v>0</v>
      </c>
    </row>
    <row r="68" spans="2:8" x14ac:dyDescent="0.2">
      <c r="B68" s="16"/>
      <c r="C68" s="34"/>
      <c r="D68" s="16"/>
      <c r="E68" s="16"/>
      <c r="F68" s="54"/>
      <c r="G68" s="16"/>
      <c r="H68" s="48"/>
    </row>
    <row r="69" spans="2:8" ht="13.5" thickBot="1" x14ac:dyDescent="0.25">
      <c r="B69" s="16"/>
      <c r="C69" s="34"/>
      <c r="D69" s="16"/>
      <c r="E69" s="17" t="s">
        <v>204</v>
      </c>
      <c r="F69" s="55"/>
      <c r="G69" s="16"/>
      <c r="H69" s="56">
        <f>+H60+H64+H66+H67</f>
        <v>382822.86</v>
      </c>
    </row>
    <row r="70" spans="2:8" ht="13.5" thickTop="1" x14ac:dyDescent="0.2">
      <c r="B70" s="16"/>
      <c r="C70" s="34"/>
      <c r="D70" s="16"/>
      <c r="E70" s="16"/>
      <c r="F70" s="54"/>
      <c r="G70" s="16"/>
      <c r="H70" s="48"/>
    </row>
    <row r="71" spans="2:8" x14ac:dyDescent="0.2">
      <c r="B71" s="16"/>
      <c r="C71" s="34"/>
      <c r="D71" s="16"/>
      <c r="E71" s="16"/>
      <c r="F71" s="23"/>
      <c r="G71" s="16"/>
      <c r="H71" s="16"/>
    </row>
    <row r="72" spans="2:8" x14ac:dyDescent="0.2">
      <c r="B72" s="16"/>
      <c r="C72" s="34"/>
      <c r="D72" s="16"/>
      <c r="E72" s="17" t="s">
        <v>205</v>
      </c>
      <c r="F72" s="23"/>
      <c r="G72" s="16"/>
      <c r="H72" s="16"/>
    </row>
    <row r="73" spans="2:8" x14ac:dyDescent="0.2">
      <c r="B73" s="16"/>
      <c r="C73" s="34"/>
      <c r="D73" s="16"/>
      <c r="E73" s="16" t="s">
        <v>206</v>
      </c>
      <c r="F73" s="23"/>
      <c r="G73" s="16"/>
      <c r="H73" s="57">
        <f>+H34/$H$76</f>
        <v>0.71220942028985501</v>
      </c>
    </row>
    <row r="74" spans="2:8" x14ac:dyDescent="0.2">
      <c r="B74" s="16"/>
      <c r="C74" s="34"/>
      <c r="D74" s="16"/>
      <c r="E74" s="16" t="s">
        <v>207</v>
      </c>
      <c r="F74" s="23"/>
      <c r="G74" s="16"/>
      <c r="H74" s="57">
        <f>H34/H76</f>
        <v>0.71220942028985501</v>
      </c>
    </row>
    <row r="75" spans="2:8" x14ac:dyDescent="0.2">
      <c r="B75" s="16"/>
      <c r="C75" s="34"/>
      <c r="D75" s="16"/>
      <c r="E75" s="16" t="s">
        <v>208</v>
      </c>
      <c r="F75" s="23"/>
      <c r="G75" s="16"/>
      <c r="H75" s="57">
        <f>H60/H76</f>
        <v>0.15531391304347819</v>
      </c>
    </row>
    <row r="76" spans="2:8" x14ac:dyDescent="0.2">
      <c r="B76" s="16"/>
      <c r="C76" s="34"/>
      <c r="D76" s="16"/>
      <c r="E76" s="16" t="s">
        <v>209</v>
      </c>
      <c r="F76" s="23"/>
      <c r="G76" s="16"/>
      <c r="H76" s="58">
        <v>69000</v>
      </c>
    </row>
    <row r="77" spans="2:8" x14ac:dyDescent="0.2">
      <c r="B77" s="16"/>
      <c r="C77" s="34"/>
      <c r="D77" s="16"/>
      <c r="E77" s="17" t="s">
        <v>210</v>
      </c>
      <c r="F77" s="32"/>
      <c r="G77" s="16"/>
      <c r="H77" s="18">
        <v>10</v>
      </c>
    </row>
    <row r="78" spans="2:8" x14ac:dyDescent="0.2">
      <c r="B78" s="16"/>
      <c r="C78" s="34"/>
      <c r="D78" s="16"/>
      <c r="E78" s="16"/>
      <c r="F78" s="49"/>
      <c r="G78" s="16"/>
      <c r="H78" s="16"/>
    </row>
    <row r="79" spans="2:8" x14ac:dyDescent="0.2">
      <c r="B79" s="16"/>
      <c r="C79" s="34"/>
      <c r="D79" s="16"/>
      <c r="E79" s="16"/>
      <c r="F79" s="49"/>
      <c r="G79" s="16"/>
      <c r="H79" s="19"/>
    </row>
    <row r="80" spans="2:8" x14ac:dyDescent="0.2">
      <c r="B80" s="16"/>
      <c r="C80" s="34"/>
      <c r="D80" s="16"/>
      <c r="E80" s="16"/>
      <c r="F80" s="49"/>
      <c r="G80" s="16"/>
      <c r="H80" s="17"/>
    </row>
    <row r="81" spans="2:8" x14ac:dyDescent="0.2">
      <c r="B81" s="16"/>
      <c r="C81" s="34"/>
      <c r="D81" s="16"/>
      <c r="E81" s="16"/>
      <c r="F81" s="49"/>
      <c r="G81" s="16"/>
      <c r="H81" s="17"/>
    </row>
    <row r="82" spans="2:8" hidden="1" x14ac:dyDescent="0.2">
      <c r="B82" s="16"/>
      <c r="C82" s="34"/>
      <c r="D82" s="16"/>
      <c r="E82" s="46" t="s">
        <v>163</v>
      </c>
      <c r="G82" s="47" t="s">
        <v>164</v>
      </c>
      <c r="H82" s="16"/>
    </row>
    <row r="83" spans="2:8" hidden="1" x14ac:dyDescent="0.2">
      <c r="B83" s="16"/>
      <c r="C83" s="34"/>
      <c r="D83" s="16"/>
      <c r="E83" s="16" t="s">
        <v>180</v>
      </c>
      <c r="G83" s="48" t="s">
        <v>178</v>
      </c>
      <c r="H83" s="16"/>
    </row>
    <row r="84" spans="2:8" hidden="1" x14ac:dyDescent="0.2">
      <c r="B84" s="16"/>
      <c r="C84" s="34"/>
      <c r="D84" s="16"/>
      <c r="E84" s="16" t="s">
        <v>165</v>
      </c>
      <c r="G84" s="48" t="s">
        <v>166</v>
      </c>
      <c r="H84" s="16"/>
    </row>
    <row r="85" spans="2:8" hidden="1" x14ac:dyDescent="0.2">
      <c r="B85" s="16"/>
      <c r="C85" s="34"/>
      <c r="D85" s="16"/>
      <c r="E85" s="16"/>
      <c r="F85" s="48"/>
      <c r="G85" s="16"/>
      <c r="H85" s="16"/>
    </row>
    <row r="86" spans="2:8" x14ac:dyDescent="0.2">
      <c r="B86" s="16"/>
      <c r="C86" s="34"/>
      <c r="D86" s="16"/>
      <c r="E86" s="16"/>
      <c r="F86" s="48"/>
      <c r="G86" s="16"/>
      <c r="H86" s="16"/>
    </row>
    <row r="87" spans="2:8" x14ac:dyDescent="0.2">
      <c r="B87" s="16"/>
      <c r="C87" s="34"/>
      <c r="D87" s="16"/>
      <c r="E87" s="16" t="s">
        <v>230</v>
      </c>
      <c r="F87" s="49"/>
      <c r="G87" s="16"/>
      <c r="H87" s="18"/>
    </row>
    <row r="88" spans="2:8" x14ac:dyDescent="0.2">
      <c r="C88" s="59"/>
      <c r="E88" s="16" t="s">
        <v>227</v>
      </c>
      <c r="F88" s="49"/>
      <c r="G88" s="16"/>
      <c r="H88" s="18"/>
    </row>
    <row r="89" spans="2:8" x14ac:dyDescent="0.2">
      <c r="C89" s="59"/>
      <c r="E89" s="16"/>
      <c r="F89" s="49"/>
      <c r="G89" s="16"/>
      <c r="H89" s="16"/>
    </row>
    <row r="90" spans="2:8" x14ac:dyDescent="0.2">
      <c r="C90" s="59"/>
      <c r="E90" s="16"/>
      <c r="F90" s="49"/>
      <c r="G90" s="16"/>
      <c r="H90" s="18"/>
    </row>
    <row r="91" spans="2:8" x14ac:dyDescent="0.2">
      <c r="C91" s="59"/>
      <c r="E91" s="16"/>
      <c r="F91" s="49"/>
      <c r="G91" s="16"/>
      <c r="H91" s="18"/>
    </row>
    <row r="92" spans="2:8" x14ac:dyDescent="0.2">
      <c r="C92" s="59"/>
      <c r="E92" s="16"/>
      <c r="F92" s="49"/>
      <c r="G92" s="16"/>
      <c r="H92" s="18"/>
    </row>
    <row r="93" spans="2:8" x14ac:dyDescent="0.2">
      <c r="E93" s="16"/>
      <c r="F93" s="49"/>
      <c r="G93" s="16"/>
      <c r="H93" s="16"/>
    </row>
    <row r="96" spans="2:8" x14ac:dyDescent="0.2">
      <c r="E96" s="16" t="s">
        <v>226</v>
      </c>
    </row>
    <row r="97" spans="5:5" x14ac:dyDescent="0.2">
      <c r="E97" s="16" t="s">
        <v>223</v>
      </c>
    </row>
  </sheetData>
  <pageMargins left="0.7" right="0.7" top="0.75" bottom="0.75" header="0.3" footer="0.3"/>
  <pageSetup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I46"/>
  <sheetViews>
    <sheetView showGridLines="0" view="pageBreakPreview" topLeftCell="A18" zoomScale="60" zoomScaleNormal="85" workbookViewId="0">
      <selection activeCell="A18" sqref="A1:XFD1048576"/>
    </sheetView>
  </sheetViews>
  <sheetFormatPr baseColWidth="10" defaultRowHeight="12.75" x14ac:dyDescent="0.2"/>
  <cols>
    <col min="1" max="1" width="4" style="60" customWidth="1"/>
    <col min="2" max="2" width="6.85546875" style="60" customWidth="1"/>
    <col min="3" max="3" width="9.140625" style="60" customWidth="1"/>
    <col min="4" max="4" width="5.5703125" style="60" customWidth="1"/>
    <col min="5" max="6" width="11.42578125" style="60"/>
    <col min="7" max="7" width="27.85546875" style="60" customWidth="1"/>
    <col min="8" max="8" width="34.85546875" style="60" customWidth="1"/>
    <col min="9" max="9" width="17.5703125" style="60" customWidth="1"/>
    <col min="10" max="16384" width="11.42578125" style="60"/>
  </cols>
  <sheetData>
    <row r="2" spans="3:9" x14ac:dyDescent="0.2">
      <c r="E2" s="45" t="s">
        <v>179</v>
      </c>
    </row>
    <row r="3" spans="3:9" x14ac:dyDescent="0.2">
      <c r="E3" s="45" t="s">
        <v>143</v>
      </c>
    </row>
    <row r="4" spans="3:9" x14ac:dyDescent="0.2">
      <c r="E4" s="45" t="s">
        <v>144</v>
      </c>
    </row>
    <row r="5" spans="3:9" x14ac:dyDescent="0.2">
      <c r="E5" s="17" t="s">
        <v>222</v>
      </c>
    </row>
    <row r="6" spans="3:9" x14ac:dyDescent="0.2">
      <c r="E6" s="17" t="s">
        <v>146</v>
      </c>
    </row>
    <row r="11" spans="3:9" x14ac:dyDescent="0.2">
      <c r="C11" s="39">
        <v>6</v>
      </c>
      <c r="D11" s="39"/>
      <c r="E11" s="40" t="s">
        <v>133</v>
      </c>
      <c r="F11" s="17"/>
      <c r="G11" s="25"/>
      <c r="H11" s="18"/>
      <c r="I11" s="18">
        <f>+H14</f>
        <v>0</v>
      </c>
    </row>
    <row r="12" spans="3:9" x14ac:dyDescent="0.2">
      <c r="C12" s="39">
        <v>61</v>
      </c>
      <c r="D12" s="39"/>
      <c r="E12" s="39" t="s">
        <v>134</v>
      </c>
      <c r="F12" s="16"/>
      <c r="G12" s="38"/>
      <c r="H12" s="18"/>
      <c r="I12" s="17"/>
    </row>
    <row r="13" spans="3:9" x14ac:dyDescent="0.2">
      <c r="C13" s="39">
        <v>610</v>
      </c>
      <c r="D13" s="39"/>
      <c r="E13" s="39" t="s">
        <v>135</v>
      </c>
      <c r="F13" s="16"/>
      <c r="G13" s="38"/>
      <c r="H13" s="18"/>
      <c r="I13" s="17"/>
    </row>
    <row r="14" spans="3:9" x14ac:dyDescent="0.2">
      <c r="C14" s="39">
        <v>6100</v>
      </c>
      <c r="D14" s="39"/>
      <c r="E14" s="39" t="s">
        <v>136</v>
      </c>
      <c r="F14" s="16"/>
      <c r="G14" s="38"/>
      <c r="H14" s="18">
        <v>0</v>
      </c>
      <c r="I14" s="17"/>
    </row>
    <row r="15" spans="3:9" x14ac:dyDescent="0.2">
      <c r="C15" s="16"/>
      <c r="D15" s="16"/>
      <c r="E15" s="16"/>
      <c r="F15" s="16"/>
      <c r="G15" s="49"/>
      <c r="H15" s="16"/>
      <c r="I15" s="17"/>
    </row>
    <row r="16" spans="3:9" ht="13.5" thickBot="1" x14ac:dyDescent="0.25">
      <c r="C16" s="16"/>
      <c r="D16" s="16"/>
      <c r="E16" s="17"/>
      <c r="F16" s="17" t="s">
        <v>220</v>
      </c>
      <c r="G16" s="25"/>
      <c r="H16" s="17"/>
      <c r="I16" s="24">
        <f>SUM(I11:I15)</f>
        <v>0</v>
      </c>
    </row>
    <row r="17" spans="3:9" ht="13.5" thickTop="1" x14ac:dyDescent="0.2">
      <c r="C17" s="16"/>
      <c r="D17" s="16"/>
      <c r="E17" s="16"/>
      <c r="F17" s="16"/>
      <c r="G17" s="49"/>
      <c r="H17" s="16"/>
      <c r="I17" s="17"/>
    </row>
    <row r="18" spans="3:9" x14ac:dyDescent="0.2">
      <c r="C18" s="16"/>
      <c r="D18" s="16"/>
      <c r="E18" s="16"/>
      <c r="F18" s="16"/>
      <c r="G18" s="49"/>
      <c r="H18" s="16"/>
      <c r="I18" s="17"/>
    </row>
    <row r="19" spans="3:9" x14ac:dyDescent="0.2">
      <c r="C19" s="16"/>
      <c r="D19" s="16"/>
      <c r="E19" s="16"/>
      <c r="F19" s="16"/>
      <c r="G19" s="49"/>
      <c r="H19" s="16"/>
      <c r="I19" s="17"/>
    </row>
    <row r="20" spans="3:9" x14ac:dyDescent="0.2">
      <c r="C20" s="16"/>
      <c r="D20" s="16"/>
      <c r="E20" s="16"/>
      <c r="F20" s="16"/>
      <c r="G20" s="49"/>
      <c r="H20" s="16"/>
      <c r="I20" s="17"/>
    </row>
    <row r="21" spans="3:9" x14ac:dyDescent="0.2">
      <c r="C21" s="16"/>
      <c r="D21" s="16"/>
      <c r="E21" s="16"/>
      <c r="F21" s="16"/>
      <c r="G21" s="49"/>
      <c r="H21" s="19"/>
      <c r="I21" s="17"/>
    </row>
    <row r="22" spans="3:9" x14ac:dyDescent="0.2">
      <c r="C22" s="16"/>
      <c r="D22" s="16"/>
      <c r="E22" s="16"/>
      <c r="F22" s="16"/>
      <c r="G22" s="49"/>
      <c r="H22" s="19"/>
      <c r="I22" s="17"/>
    </row>
    <row r="23" spans="3:9" x14ac:dyDescent="0.2">
      <c r="C23" s="39">
        <v>7</v>
      </c>
      <c r="D23" s="39"/>
      <c r="E23" s="40" t="s">
        <v>138</v>
      </c>
      <c r="F23" s="17"/>
      <c r="G23" s="25"/>
      <c r="H23" s="18"/>
      <c r="I23" s="18">
        <f>+H26</f>
        <v>0</v>
      </c>
    </row>
    <row r="24" spans="3:9" x14ac:dyDescent="0.2">
      <c r="C24" s="39">
        <v>71</v>
      </c>
      <c r="D24" s="39"/>
      <c r="E24" s="39" t="s">
        <v>139</v>
      </c>
      <c r="F24" s="16"/>
      <c r="G24" s="49"/>
      <c r="H24" s="19"/>
      <c r="I24" s="17"/>
    </row>
    <row r="25" spans="3:9" x14ac:dyDescent="0.2">
      <c r="C25" s="39">
        <v>710</v>
      </c>
      <c r="D25" s="39"/>
      <c r="E25" s="39" t="s">
        <v>140</v>
      </c>
      <c r="F25" s="16"/>
      <c r="G25" s="49"/>
      <c r="H25" s="19"/>
      <c r="I25" s="17"/>
    </row>
    <row r="26" spans="3:9" x14ac:dyDescent="0.2">
      <c r="C26" s="39">
        <v>7101</v>
      </c>
      <c r="D26" s="39"/>
      <c r="E26" s="39" t="s">
        <v>141</v>
      </c>
      <c r="F26" s="16"/>
      <c r="G26" s="49"/>
      <c r="H26" s="19">
        <v>0</v>
      </c>
      <c r="I26" s="17"/>
    </row>
    <row r="27" spans="3:9" x14ac:dyDescent="0.2">
      <c r="C27" s="39"/>
      <c r="D27" s="39"/>
      <c r="E27" s="39"/>
      <c r="F27" s="16"/>
      <c r="G27" s="49"/>
      <c r="H27" s="19"/>
      <c r="I27" s="17"/>
    </row>
    <row r="28" spans="3:9" ht="13.5" thickBot="1" x14ac:dyDescent="0.25">
      <c r="C28" s="16"/>
      <c r="D28" s="16"/>
      <c r="E28" s="17"/>
      <c r="F28" s="17" t="s">
        <v>221</v>
      </c>
      <c r="G28" s="25"/>
      <c r="H28" s="17"/>
      <c r="I28" s="24">
        <f>SUM(I23:I27)</f>
        <v>0</v>
      </c>
    </row>
    <row r="29" spans="3:9" ht="13.5" thickTop="1" x14ac:dyDescent="0.2">
      <c r="C29" s="16"/>
      <c r="D29" s="16"/>
      <c r="E29" s="16"/>
      <c r="F29" s="16"/>
      <c r="G29" s="49"/>
      <c r="H29" s="16"/>
      <c r="I29" s="18"/>
    </row>
    <row r="36" spans="5:8" x14ac:dyDescent="0.2">
      <c r="E36" s="16" t="s">
        <v>229</v>
      </c>
      <c r="F36" s="49"/>
      <c r="G36" s="61"/>
      <c r="H36" s="61"/>
    </row>
    <row r="37" spans="5:8" x14ac:dyDescent="0.2">
      <c r="E37" s="16" t="s">
        <v>228</v>
      </c>
      <c r="F37" s="49"/>
      <c r="G37" s="61"/>
      <c r="H37" s="61"/>
    </row>
    <row r="38" spans="5:8" x14ac:dyDescent="0.2">
      <c r="E38" s="16"/>
      <c r="F38" s="49"/>
    </row>
    <row r="39" spans="5:8" x14ac:dyDescent="0.2">
      <c r="E39" s="16"/>
      <c r="F39" s="49"/>
    </row>
    <row r="40" spans="5:8" x14ac:dyDescent="0.2">
      <c r="E40" s="16"/>
      <c r="F40" s="49"/>
    </row>
    <row r="41" spans="5:8" x14ac:dyDescent="0.2">
      <c r="E41" s="16"/>
      <c r="F41" s="49"/>
    </row>
    <row r="42" spans="5:8" x14ac:dyDescent="0.2">
      <c r="E42" s="16"/>
      <c r="F42" s="49"/>
    </row>
    <row r="43" spans="5:8" x14ac:dyDescent="0.2">
      <c r="E43" s="50"/>
      <c r="F43" s="50"/>
    </row>
    <row r="44" spans="5:8" x14ac:dyDescent="0.2">
      <c r="E44" s="50"/>
      <c r="F44" s="50"/>
    </row>
    <row r="45" spans="5:8" x14ac:dyDescent="0.2">
      <c r="E45" s="16" t="s">
        <v>226</v>
      </c>
      <c r="F45" s="50"/>
    </row>
    <row r="46" spans="5:8" x14ac:dyDescent="0.2">
      <c r="E46" s="16" t="s">
        <v>223</v>
      </c>
      <c r="F46" s="50"/>
    </row>
  </sheetData>
  <pageMargins left="0.70866141732283461" right="0.70866141732283461" top="0.74803149606299213" bottom="0.19685039370078741" header="0.31496062992125984" footer="0.31496062992125984"/>
  <pageSetup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Datos</vt:lpstr>
      <vt:lpstr>Balance General SSF</vt:lpstr>
      <vt:lpstr>Estado Resultados SSF</vt:lpstr>
      <vt:lpstr>Operaciones Bursatiles SSF</vt:lpstr>
      <vt:lpstr>'Balance General SSF'!Área_de_impresión</vt:lpstr>
      <vt:lpstr>'Estado Resultados SSF'!Área_de_impresión</vt:lpstr>
      <vt:lpstr>'Operaciones Bursatiles SSF'!Área_de_impresión</vt:lpstr>
    </vt:vector>
  </TitlesOfParts>
  <Company>Banco Cuscatlan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Marquez Lainez, Shearlene Veronica [CUSCA]</dc:creator>
  <cp:lastModifiedBy>Marlene, Silvia [CUSCA]</cp:lastModifiedBy>
  <cp:lastPrinted>2021-01-25T20:24:49Z</cp:lastPrinted>
  <dcterms:created xsi:type="dcterms:W3CDTF">2021-01-06T22:48:34Z</dcterms:created>
  <dcterms:modified xsi:type="dcterms:W3CDTF">2021-01-28T15:45:16Z</dcterms:modified>
</cp:coreProperties>
</file>