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90" windowHeight="7665" tabRatio="893"/>
  </bookViews>
  <sheets>
    <sheet name="Balance" sheetId="73" r:id="rId1"/>
    <sheet name="ER" sheetId="71" r:id="rId2"/>
    <sheet name="Hoja1" sheetId="110" state="hidden" r:id="rId3"/>
    <sheet name="Diciembre 2015 " sheetId="136" state="hidden" r:id="rId4"/>
    <sheet name="Hoja5" sheetId="114" state="hidden" r:id="rId5"/>
  </sheets>
  <definedNames>
    <definedName name="_xlnm.Print_Area" localSheetId="0">Balance!$A$1:$I$40</definedName>
    <definedName name="_xlnm.Print_Area" localSheetId="3">'Diciembre 2015 '!$A$1:$H$38</definedName>
    <definedName name="_xlnm.Print_Area" localSheetId="1">ER!$A$1:$E$34</definedName>
  </definedNames>
  <calcPr calcId="162913"/>
</workbook>
</file>

<file path=xl/calcChain.xml><?xml version="1.0" encoding="utf-8"?>
<calcChain xmlns="http://schemas.openxmlformats.org/spreadsheetml/2006/main">
  <c r="D19" i="71" l="1"/>
  <c r="D10" i="71"/>
  <c r="G14" i="136"/>
  <c r="G8" i="136"/>
  <c r="H7" i="136"/>
  <c r="G7" i="136"/>
  <c r="F19" i="136"/>
  <c r="F16" i="136"/>
  <c r="G15" i="136"/>
  <c r="N14" i="136"/>
  <c r="N13" i="136"/>
  <c r="G13" i="136"/>
  <c r="C13" i="136"/>
  <c r="N12" i="136"/>
  <c r="N11" i="136"/>
  <c r="N10" i="136"/>
  <c r="N9" i="136"/>
  <c r="N8" i="136"/>
  <c r="N7" i="136"/>
  <c r="N6" i="136"/>
  <c r="C6" i="136"/>
  <c r="C29" i="136"/>
  <c r="N5" i="136"/>
  <c r="N4" i="136"/>
  <c r="N3" i="136"/>
  <c r="K1" i="136"/>
  <c r="A2" i="136"/>
  <c r="G16" i="110"/>
  <c r="F16" i="110"/>
  <c r="G15" i="110"/>
  <c r="F15" i="110"/>
  <c r="I32" i="110"/>
  <c r="H16" i="110"/>
  <c r="H15" i="110"/>
  <c r="H14" i="110"/>
  <c r="H13" i="110"/>
  <c r="H36" i="110"/>
  <c r="H37" i="110"/>
  <c r="H12" i="110"/>
  <c r="F13" i="110"/>
  <c r="E16" i="110"/>
  <c r="E15" i="110"/>
  <c r="E14" i="110"/>
  <c r="E13" i="110"/>
  <c r="E36" i="110"/>
  <c r="E37" i="110"/>
  <c r="E12" i="110"/>
  <c r="D16" i="110"/>
  <c r="D15" i="110"/>
  <c r="C16" i="110"/>
  <c r="C15" i="110"/>
  <c r="C13" i="110"/>
  <c r="C12" i="110"/>
  <c r="B16" i="110"/>
  <c r="B15" i="110"/>
  <c r="B14" i="110"/>
  <c r="B13" i="110"/>
  <c r="B12" i="110"/>
  <c r="F20" i="136"/>
  <c r="G18" i="136"/>
  <c r="H12" i="136"/>
  <c r="J26" i="136"/>
  <c r="H29" i="136"/>
  <c r="C32" i="136"/>
  <c r="D24" i="71"/>
  <c r="D26" i="71" s="1"/>
  <c r="D28" i="71" l="1"/>
</calcChain>
</file>

<file path=xl/comments1.xml><?xml version="1.0" encoding="utf-8"?>
<comments xmlns="http://schemas.openxmlformats.org/spreadsheetml/2006/main">
  <authors>
    <author>Maria Adela Garcia Argueta</author>
  </authors>
  <commentList>
    <comment ref="G15" authorId="0" shapeId="0">
      <text>
        <r>
          <rPr>
            <b/>
            <sz val="8"/>
            <color indexed="81"/>
            <rFont val="Tahoma"/>
            <family val="2"/>
          </rPr>
          <t>Maria Adela Garcia Argueta:</t>
        </r>
        <r>
          <rPr>
            <sz val="8"/>
            <color indexed="81"/>
            <rFont val="Tahoma"/>
            <family val="2"/>
          </rPr>
          <t xml:space="preserve">
Se resta distribucion de dividendos del año 2010</t>
        </r>
      </text>
    </comment>
  </commentList>
</comments>
</file>

<file path=xl/sharedStrings.xml><?xml version="1.0" encoding="utf-8"?>
<sst xmlns="http://schemas.openxmlformats.org/spreadsheetml/2006/main" count="140" uniqueCount="105">
  <si>
    <t>INVERSIONES FINANCIERAS PROMERICA, S.A.</t>
  </si>
  <si>
    <t>EXPRESADO EN DOLARES DE LOS ESTADOS UNIDOS DE AMERICA</t>
  </si>
  <si>
    <t>Bancos</t>
  </si>
  <si>
    <t>Acreedores Varios</t>
  </si>
  <si>
    <t>Cuentas Transitorias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</si>
  <si>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</si>
  <si>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</si>
  <si>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</si>
  <si>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</si>
  <si>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</si>
  <si>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</si>
  <si>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</si>
  <si>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Saneamiento de cuentas por cobrar</t>
  </si>
  <si>
    <t>Utilidades (Perdidas) Acumuladas</t>
  </si>
  <si>
    <t>Utilidad de Ejercicios Anteriores</t>
  </si>
  <si>
    <t>Utilidad (perdida) del Presente Ejercicio</t>
  </si>
  <si>
    <t>Eduardo Alberto Quevedo</t>
  </si>
  <si>
    <t>Rigoberto Realegeño</t>
  </si>
  <si>
    <t>Representante Legal</t>
  </si>
  <si>
    <t>Auditores Externos</t>
  </si>
  <si>
    <t>Contador</t>
  </si>
  <si>
    <t>ESTADO DE RESULTADOS</t>
  </si>
  <si>
    <t>Otros Ingresos</t>
  </si>
  <si>
    <t>Menos:</t>
  </si>
  <si>
    <t>GASTOS DE OPERACIÓN</t>
  </si>
  <si>
    <t>Gastos de Administración</t>
  </si>
  <si>
    <t>Gastos Financieros</t>
  </si>
  <si>
    <t>Otros Egresos</t>
  </si>
  <si>
    <t>DTT EL SALVADOR, S.A. de C.V.</t>
  </si>
  <si>
    <t>ACTIVO  CORRIENTES</t>
  </si>
  <si>
    <t>ACTIVO NO CORRIENTES</t>
  </si>
  <si>
    <t>TOTAL ACTIVOS</t>
  </si>
  <si>
    <t>PASIVO CORRIENTES</t>
  </si>
  <si>
    <t>TOTAL DE PATRIMONIO Y PASIVOS</t>
  </si>
  <si>
    <t>PATRIMONIO</t>
  </si>
  <si>
    <t>INGRESOS DE OPERACIÓN</t>
  </si>
  <si>
    <t>UTILIDAD ANTE DE IMPUESTO Y RESERVA</t>
  </si>
  <si>
    <t>UTILIDAD NETA</t>
  </si>
  <si>
    <t xml:space="preserve">INVERSIONES FINANCIERAS PROMERICA, S.A. </t>
  </si>
  <si>
    <t>ESTADO  DE  CAMBIOS  EN   EL  PATRIMONIO</t>
  </si>
  <si>
    <t xml:space="preserve">Saldos al 31 de </t>
  </si>
  <si>
    <t>Aumentos</t>
  </si>
  <si>
    <t>Disminuciones</t>
  </si>
  <si>
    <t>Capital Social Pagado (1)</t>
  </si>
  <si>
    <t xml:space="preserve">Reserva legal </t>
  </si>
  <si>
    <t>Superávit de valuación</t>
  </si>
  <si>
    <t xml:space="preserve">Utilidades distribuibles </t>
  </si>
  <si>
    <t>TOTAL PATRIMONIO</t>
  </si>
  <si>
    <t>Valor Contable de Las Acciones</t>
  </si>
  <si>
    <t>(En dolares de los Estados Unidos de America)</t>
  </si>
  <si>
    <t>Valor contable de la accion</t>
  </si>
  <si>
    <t xml:space="preserve">Valor contable diluido de la accion( por los </t>
  </si>
  <si>
    <t xml:space="preserve">aumentos de capital acordados el 22 de </t>
  </si>
  <si>
    <t>Febrero 2007)</t>
  </si>
  <si>
    <t xml:space="preserve"> Vease Nota  17   )</t>
  </si>
  <si>
    <t>de $1.00 dólares de los Estados Unidos de América cada una, las cuales se encuentran totalmente suscritas y pagadas.</t>
  </si>
  <si>
    <t xml:space="preserve">DTT EL SALVADOR, S.A. DE C.V. </t>
  </si>
  <si>
    <t>RIGOBERTO REALEGEÑO</t>
  </si>
  <si>
    <t>Contador General</t>
  </si>
  <si>
    <t>Acciones</t>
  </si>
  <si>
    <t>Diciembre de 2012</t>
  </si>
  <si>
    <t>Diciembre de 2013</t>
  </si>
  <si>
    <t>FECHA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</si>
  <si>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</si>
  <si>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</si>
  <si>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</si>
  <si>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</si>
  <si>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</si>
  <si>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</si>
  <si>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</si>
  <si>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</si>
  <si>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</si>
  <si>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</si>
  <si>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</si>
  <si>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</si>
  <si>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</si>
  <si>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</si>
  <si>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</si>
  <si>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</si>
  <si>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</si>
  <si>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</si>
  <si>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</si>
  <si>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</si>
  <si>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</si>
  <si>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</si>
  <si>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</si>
  <si>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</si>
  <si>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EDUARDO ALBERTO QUEVEDO</t>
  </si>
  <si>
    <t>AL 31 DE DICIEMBRE DE 2014</t>
  </si>
  <si>
    <t>Saldos al 31 de</t>
  </si>
  <si>
    <t>Diciembre de 2014</t>
  </si>
  <si>
    <t>(1) Al 31 Agosto de 2014 , el capital social de la sociedad controladora está representado por 33,263,937 (33,263,937 al 2013) acciones comunes y nominativas</t>
  </si>
  <si>
    <t>Nota Reserva Legal</t>
  </si>
  <si>
    <t>Costos</t>
  </si>
  <si>
    <t>VALOR CONTABLE POR ACCION</t>
  </si>
  <si>
    <t>Mas acciones en circulacion con el mismo capital social, por eso disminuye el valor de accion</t>
  </si>
  <si>
    <t>Ramiro Norberto Ortiz</t>
  </si>
  <si>
    <t>Deloitte El Salvador, S.A. de C.V.</t>
  </si>
  <si>
    <t>Ingresos por Participación</t>
  </si>
  <si>
    <t>Julia Lorena Navarro</t>
  </si>
  <si>
    <t>Contadora General</t>
  </si>
  <si>
    <t>Ramiro Norberto Ortiz                                  Deloitte El Salvador, S.A. de C.V..                         Julia Lorena Navarro</t>
  </si>
  <si>
    <t xml:space="preserve">   Representante Legal                                           Auditores Externos                                          Contadora General                               </t>
  </si>
  <si>
    <t>BALANCE GENERAL AL 31 DE AGOSTO DE 2020</t>
  </si>
  <si>
    <t>DEL 1 DE ENERO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</si>
</sst>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 [$$-2C0A]\ * #,##0.00_ ;_ [$$-2C0A]\ * \-#,##0.00_ ;_ [$$-2C0A]\ * &quot;-&quot;??_ ;_ @_ "/>
    <numFmt numFmtId="169" formatCode="#,##0.00_ ;[Red]\-#,##0.00\ "/>
    <numFmt numFmtId="170" formatCode="#,##0.0"/>
    <numFmt numFmtId="171" formatCode="_([$$-409]* #,##0.00_);_([$$-409]* \(#,##0.00\);_([$$-409]* &quot;-&quot;??_);_(@_)"/>
    <numFmt numFmtId="172" formatCode="#,##0.0_ ;[Red]\-#,##0.0\ "/>
    <numFmt numFmtId="173" formatCode="#,##0.0_);\(#,##0.0\)"/>
    <numFmt numFmtId="174" formatCode="&quot;$&quot;#,##0.00;[Red]&quot;$&quot;#,##0.00"/>
    <numFmt numFmtId="175" formatCode="_(* #,##0.0_);_(* \(#,##0.0\);_(* &quot;-&quot;??_);_(@_)"/>
    <numFmt numFmtId="176" formatCode="_([$$-440A]* #,##0.00_);_([$$-440A]* \(#,##0.00\);_([$$-440A]* &quot;-&quot;??_);_(@_)"/>
  </numFmts>
  <fonts count="32">
    <font>
      <sz val="10"/>
      <name val="Arial"/>
    </font>
    <font>
      <sz val="10"/>
      <name val="Arial"/>
    </font>
    <font>
      <sz val="10"/>
      <name val="Comic Sans MS"/>
      <family val="4"/>
    </font>
    <font>
      <b/>
      <u/>
      <sz val="11"/>
      <name val="Helmet"/>
    </font>
    <font>
      <sz val="9"/>
      <name val="Times New Roman"/>
      <family val="1"/>
    </font>
    <font>
      <sz val="9"/>
      <name val="Helmet"/>
    </font>
    <font>
      <b/>
      <u/>
      <sz val="10"/>
      <name val="Helmet"/>
    </font>
    <font>
      <b/>
      <sz val="9"/>
      <name val="Helmet"/>
    </font>
    <font>
      <b/>
      <sz val="9"/>
      <name val="Times New Roman"/>
      <family val="1"/>
    </font>
    <font>
      <b/>
      <u/>
      <sz val="9"/>
      <name val="Helmet"/>
    </font>
    <font>
      <b/>
      <sz val="10"/>
      <name val="Helmet"/>
    </font>
    <font>
      <u/>
      <sz val="9"/>
      <name val="Helmet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0" tint="-0.249977111117893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u val="double"/>
      <sz val="9"/>
      <name val="Calibri"/>
      <family val="2"/>
      <scheme val="minor"/>
    </font>
    <font>
      <b/>
      <u val="double"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u val="doubleAccounting"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11" applyFont="1"/>
    <xf numFmtId="0" fontId="5" fillId="0" borderId="0" xfId="11" applyFont="1"/>
    <xf numFmtId="0" fontId="5" fillId="0" borderId="0" xfId="11" applyNumberFormat="1" applyFont="1"/>
    <xf numFmtId="44" fontId="5" fillId="0" borderId="0" xfId="11" applyNumberFormat="1" applyFont="1"/>
    <xf numFmtId="0" fontId="6" fillId="0" borderId="0" xfId="11" applyFont="1"/>
    <xf numFmtId="4" fontId="5" fillId="0" borderId="0" xfId="11" applyNumberFormat="1" applyFont="1"/>
    <xf numFmtId="168" fontId="7" fillId="0" borderId="0" xfId="11" applyNumberFormat="1" applyFont="1" applyBorder="1"/>
    <xf numFmtId="0" fontId="7" fillId="0" borderId="0" xfId="11" applyFont="1"/>
    <xf numFmtId="168" fontId="7" fillId="0" borderId="0" xfId="11" applyNumberFormat="1" applyFont="1"/>
    <xf numFmtId="166" fontId="7" fillId="0" borderId="0" xfId="3" applyFont="1" applyBorder="1"/>
    <xf numFmtId="44" fontId="4" fillId="0" borderId="0" xfId="11" applyNumberFormat="1" applyFont="1"/>
    <xf numFmtId="168" fontId="5" fillId="0" borderId="0" xfId="11" applyNumberFormat="1" applyFont="1"/>
    <xf numFmtId="0" fontId="9" fillId="0" borderId="0" xfId="11" applyFont="1"/>
    <xf numFmtId="166" fontId="7" fillId="0" borderId="0" xfId="3" applyFont="1"/>
    <xf numFmtId="168" fontId="4" fillId="0" borderId="0" xfId="11" applyNumberFormat="1" applyFont="1"/>
    <xf numFmtId="166" fontId="4" fillId="0" borderId="0" xfId="3" applyFont="1"/>
    <xf numFmtId="168" fontId="5" fillId="0" borderId="0" xfId="11" applyNumberFormat="1" applyFont="1" applyBorder="1"/>
    <xf numFmtId="168" fontId="5" fillId="0" borderId="1" xfId="11" applyNumberFormat="1" applyFont="1" applyBorder="1"/>
    <xf numFmtId="0" fontId="10" fillId="0" borderId="0" xfId="11" applyFont="1"/>
    <xf numFmtId="168" fontId="10" fillId="0" borderId="2" xfId="11" applyNumberFormat="1" applyFont="1" applyBorder="1"/>
    <xf numFmtId="168" fontId="10" fillId="0" borderId="0" xfId="11" applyNumberFormat="1" applyFont="1"/>
    <xf numFmtId="0" fontId="7" fillId="0" borderId="0" xfId="11" applyFont="1" applyAlignment="1">
      <alignment horizontal="center"/>
    </xf>
    <xf numFmtId="0" fontId="6" fillId="0" borderId="0" xfId="11" applyFont="1" applyFill="1"/>
    <xf numFmtId="4" fontId="5" fillId="0" borderId="0" xfId="11" applyNumberFormat="1" applyFont="1" applyFill="1"/>
    <xf numFmtId="44" fontId="7" fillId="0" borderId="0" xfId="7" applyNumberFormat="1" applyFont="1" applyFill="1" applyBorder="1"/>
    <xf numFmtId="0" fontId="5" fillId="0" borderId="0" xfId="11" applyFont="1" applyFill="1"/>
    <xf numFmtId="0" fontId="6" fillId="0" borderId="0" xfId="11" applyFont="1" applyFill="1" applyBorder="1"/>
    <xf numFmtId="0" fontId="3" fillId="0" borderId="0" xfId="11" applyFont="1" applyFill="1" applyBorder="1"/>
    <xf numFmtId="168" fontId="7" fillId="0" borderId="0" xfId="11" applyNumberFormat="1" applyFont="1" applyFill="1" applyBorder="1"/>
    <xf numFmtId="0" fontId="4" fillId="0" borderId="0" xfId="11" applyFont="1" applyFill="1"/>
    <xf numFmtId="0" fontId="7" fillId="0" borderId="0" xfId="11" applyFont="1" applyFill="1"/>
    <xf numFmtId="168" fontId="7" fillId="0" borderId="0" xfId="11" applyNumberFormat="1" applyFont="1" applyFill="1"/>
    <xf numFmtId="0" fontId="8" fillId="0" borderId="0" xfId="11" applyFont="1" applyFill="1"/>
    <xf numFmtId="166" fontId="7" fillId="0" borderId="1" xfId="3" applyFont="1" applyFill="1" applyBorder="1"/>
    <xf numFmtId="166" fontId="7" fillId="0" borderId="0" xfId="3" applyFont="1" applyFill="1" applyBorder="1"/>
    <xf numFmtId="44" fontId="4" fillId="0" borderId="0" xfId="11" applyNumberFormat="1" applyFont="1" applyFill="1"/>
    <xf numFmtId="168" fontId="5" fillId="0" borderId="0" xfId="11" applyNumberFormat="1" applyFont="1" applyFill="1"/>
    <xf numFmtId="0" fontId="9" fillId="0" borderId="0" xfId="11" applyFont="1" applyFill="1"/>
    <xf numFmtId="166" fontId="7" fillId="0" borderId="0" xfId="3" applyFont="1" applyFill="1"/>
    <xf numFmtId="165" fontId="7" fillId="0" borderId="0" xfId="7" applyFont="1" applyFill="1"/>
    <xf numFmtId="43" fontId="7" fillId="0" borderId="0" xfId="1" applyFont="1" applyFill="1" applyBorder="1"/>
    <xf numFmtId="44" fontId="7" fillId="0" borderId="1" xfId="5" applyFont="1" applyFill="1" applyBorder="1"/>
    <xf numFmtId="44" fontId="5" fillId="0" borderId="0" xfId="11" applyNumberFormat="1" applyFont="1" applyFill="1"/>
    <xf numFmtId="43" fontId="7" fillId="0" borderId="1" xfId="3" applyNumberFormat="1" applyFont="1" applyFill="1" applyBorder="1"/>
    <xf numFmtId="0" fontId="7" fillId="0" borderId="0" xfId="11" applyFont="1" applyFill="1" applyBorder="1"/>
    <xf numFmtId="168" fontId="7" fillId="2" borderId="0" xfId="11" applyNumberFormat="1" applyFont="1" applyFill="1"/>
    <xf numFmtId="168" fontId="7" fillId="2" borderId="0" xfId="11" applyNumberFormat="1" applyFont="1" applyFill="1" applyBorder="1"/>
    <xf numFmtId="43" fontId="7" fillId="2" borderId="1" xfId="3" applyNumberFormat="1" applyFont="1" applyFill="1" applyBorder="1"/>
    <xf numFmtId="44" fontId="7" fillId="0" borderId="0" xfId="5" applyFont="1" applyFill="1"/>
    <xf numFmtId="14" fontId="4" fillId="0" borderId="0" xfId="11" applyNumberFormat="1" applyFont="1"/>
    <xf numFmtId="0" fontId="15" fillId="0" borderId="3" xfId="11" applyFont="1" applyBorder="1"/>
    <xf numFmtId="0" fontId="15" fillId="0" borderId="4" xfId="11" applyFont="1" applyBorder="1"/>
    <xf numFmtId="0" fontId="15" fillId="0" borderId="5" xfId="11" applyFont="1" applyBorder="1"/>
    <xf numFmtId="0" fontId="15" fillId="0" borderId="6" xfId="11" applyFont="1" applyBorder="1"/>
    <xf numFmtId="0" fontId="15" fillId="0" borderId="0" xfId="11" applyFont="1" applyBorder="1"/>
    <xf numFmtId="0" fontId="15" fillId="0" borderId="7" xfId="11" applyFont="1" applyBorder="1"/>
    <xf numFmtId="0" fontId="15" fillId="0" borderId="6" xfId="11" applyFont="1" applyFill="1" applyBorder="1"/>
    <xf numFmtId="0" fontId="15" fillId="0" borderId="0" xfId="11" applyFont="1" applyFill="1" applyBorder="1"/>
    <xf numFmtId="0" fontId="15" fillId="0" borderId="8" xfId="11" applyFont="1" applyFill="1" applyBorder="1"/>
    <xf numFmtId="0" fontId="15" fillId="0" borderId="1" xfId="11" applyFont="1" applyFill="1" applyBorder="1"/>
    <xf numFmtId="0" fontId="15" fillId="0" borderId="1" xfId="11" applyFont="1" applyBorder="1"/>
    <xf numFmtId="0" fontId="15" fillId="0" borderId="9" xfId="11" applyFont="1" applyBorder="1"/>
    <xf numFmtId="43" fontId="5" fillId="0" borderId="0" xfId="1" applyFont="1"/>
    <xf numFmtId="0" fontId="16" fillId="0" borderId="0" xfId="9" applyFont="1"/>
    <xf numFmtId="172" fontId="16" fillId="0" borderId="0" xfId="9" applyNumberFormat="1" applyFont="1" applyBorder="1" applyAlignment="1">
      <alignment horizontal="center"/>
    </xf>
    <xf numFmtId="0" fontId="17" fillId="0" borderId="1" xfId="9" applyFont="1" applyBorder="1" applyAlignment="1">
      <alignment horizontal="center"/>
    </xf>
    <xf numFmtId="172" fontId="17" fillId="0" borderId="1" xfId="9" applyNumberFormat="1" applyFont="1" applyBorder="1" applyAlignment="1">
      <alignment horizontal="center"/>
    </xf>
    <xf numFmtId="0" fontId="17" fillId="0" borderId="0" xfId="9" applyFont="1" applyBorder="1" applyAlignment="1">
      <alignment horizontal="center"/>
    </xf>
    <xf numFmtId="0" fontId="17" fillId="0" borderId="0" xfId="9" applyFont="1" applyAlignment="1">
      <alignment horizontal="center"/>
    </xf>
    <xf numFmtId="172" fontId="17" fillId="0" borderId="0" xfId="9" applyNumberFormat="1" applyFont="1" applyAlignment="1">
      <alignment horizontal="center"/>
    </xf>
    <xf numFmtId="14" fontId="17" fillId="0" borderId="0" xfId="9" applyNumberFormat="1" applyFont="1" applyBorder="1" applyAlignment="1">
      <alignment horizontal="center"/>
    </xf>
    <xf numFmtId="172" fontId="17" fillId="0" borderId="0" xfId="9" applyNumberFormat="1" applyFont="1" applyBorder="1" applyAlignment="1">
      <alignment horizontal="center"/>
    </xf>
    <xf numFmtId="14" fontId="17" fillId="0" borderId="0" xfId="9" applyNumberFormat="1" applyFont="1" applyFill="1" applyBorder="1" applyAlignment="1">
      <alignment horizontal="center" wrapText="1"/>
    </xf>
    <xf numFmtId="0" fontId="16" fillId="0" borderId="0" xfId="9" applyFont="1" applyBorder="1"/>
    <xf numFmtId="169" fontId="16" fillId="0" borderId="0" xfId="9" applyNumberFormat="1" applyFont="1" applyBorder="1"/>
    <xf numFmtId="172" fontId="16" fillId="0" borderId="0" xfId="9" applyNumberFormat="1" applyFont="1" applyBorder="1"/>
    <xf numFmtId="0" fontId="17" fillId="0" borderId="0" xfId="9" applyFont="1" applyBorder="1"/>
    <xf numFmtId="169" fontId="16" fillId="0" borderId="0" xfId="4" applyNumberFormat="1" applyFont="1" applyBorder="1"/>
    <xf numFmtId="172" fontId="16" fillId="0" borderId="0" xfId="4" applyNumberFormat="1" applyFont="1" applyBorder="1"/>
    <xf numFmtId="166" fontId="16" fillId="0" borderId="0" xfId="4" applyFont="1"/>
    <xf numFmtId="39" fontId="18" fillId="0" borderId="0" xfId="4" applyNumberFormat="1" applyFont="1" applyBorder="1"/>
    <xf numFmtId="173" fontId="16" fillId="0" borderId="0" xfId="4" applyNumberFormat="1" applyFont="1" applyBorder="1"/>
    <xf numFmtId="0" fontId="16" fillId="0" borderId="0" xfId="4" applyNumberFormat="1" applyFont="1"/>
    <xf numFmtId="37" fontId="16" fillId="0" borderId="0" xfId="4" applyNumberFormat="1" applyFont="1" applyBorder="1"/>
    <xf numFmtId="172" fontId="19" fillId="0" borderId="0" xfId="4" applyNumberFormat="1" applyFont="1" applyBorder="1"/>
    <xf numFmtId="173" fontId="19" fillId="0" borderId="0" xfId="4" applyNumberFormat="1" applyFont="1" applyBorder="1"/>
    <xf numFmtId="166" fontId="17" fillId="0" borderId="0" xfId="4" applyFont="1"/>
    <xf numFmtId="43" fontId="17" fillId="0" borderId="0" xfId="1" applyFont="1"/>
    <xf numFmtId="164" fontId="19" fillId="0" borderId="0" xfId="4" applyNumberFormat="1" applyFont="1" applyBorder="1"/>
    <xf numFmtId="169" fontId="19" fillId="0" borderId="0" xfId="4" applyNumberFormat="1" applyFont="1" applyBorder="1"/>
    <xf numFmtId="174" fontId="20" fillId="0" borderId="0" xfId="4" applyNumberFormat="1" applyFont="1" applyBorder="1"/>
    <xf numFmtId="169" fontId="20" fillId="0" borderId="0" xfId="4" applyNumberFormat="1" applyFont="1" applyBorder="1"/>
    <xf numFmtId="164" fontId="20" fillId="0" borderId="0" xfId="4" applyNumberFormat="1" applyFont="1" applyBorder="1"/>
    <xf numFmtId="172" fontId="20" fillId="0" borderId="0" xfId="4" applyNumberFormat="1" applyFont="1" applyBorder="1"/>
    <xf numFmtId="0" fontId="16" fillId="0" borderId="0" xfId="9" applyNumberFormat="1" applyFont="1"/>
    <xf numFmtId="49" fontId="16" fillId="0" borderId="0" xfId="4" applyNumberFormat="1" applyFont="1"/>
    <xf numFmtId="172" fontId="16" fillId="0" borderId="0" xfId="4" applyNumberFormat="1" applyFont="1"/>
    <xf numFmtId="49" fontId="16" fillId="0" borderId="0" xfId="9" applyNumberFormat="1" applyFont="1"/>
    <xf numFmtId="4" fontId="16" fillId="0" borderId="0" xfId="5" applyNumberFormat="1" applyFont="1" applyBorder="1"/>
    <xf numFmtId="172" fontId="17" fillId="0" borderId="0" xfId="4" applyNumberFormat="1" applyFont="1"/>
    <xf numFmtId="0" fontId="17" fillId="0" borderId="0" xfId="9" applyFont="1" applyAlignment="1">
      <alignment horizontal="center" vertical="center"/>
    </xf>
    <xf numFmtId="166" fontId="17" fillId="0" borderId="0" xfId="4" applyFont="1" applyAlignment="1">
      <alignment horizontal="center"/>
    </xf>
    <xf numFmtId="172" fontId="16" fillId="0" borderId="0" xfId="9" applyNumberFormat="1" applyFont="1"/>
    <xf numFmtId="166" fontId="16" fillId="2" borderId="0" xfId="4" applyFont="1" applyFill="1"/>
    <xf numFmtId="172" fontId="16" fillId="0" borderId="0" xfId="5" applyNumberFormat="1" applyFont="1" applyBorder="1"/>
    <xf numFmtId="172" fontId="16" fillId="0" borderId="0" xfId="1" applyNumberFormat="1" applyFont="1" applyBorder="1"/>
    <xf numFmtId="172" fontId="18" fillId="0" borderId="0" xfId="4" applyNumberFormat="1" applyFont="1" applyBorder="1"/>
    <xf numFmtId="172" fontId="21" fillId="0" borderId="0" xfId="5" applyNumberFormat="1" applyFont="1" applyBorder="1"/>
    <xf numFmtId="172" fontId="22" fillId="0" borderId="0" xfId="5" applyNumberFormat="1" applyFont="1" applyBorder="1"/>
    <xf numFmtId="172" fontId="16" fillId="0" borderId="10" xfId="5" applyNumberFormat="1" applyFont="1" applyBorder="1"/>
    <xf numFmtId="175" fontId="16" fillId="0" borderId="0" xfId="1" applyNumberFormat="1" applyFont="1" applyBorder="1"/>
    <xf numFmtId="175" fontId="18" fillId="0" borderId="0" xfId="1" applyNumberFormat="1" applyFont="1" applyBorder="1"/>
    <xf numFmtId="175" fontId="22" fillId="0" borderId="0" xfId="1" applyNumberFormat="1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17" fontId="24" fillId="0" borderId="11" xfId="0" applyNumberFormat="1" applyFont="1" applyBorder="1" applyAlignment="1">
      <alignment horizontal="center"/>
    </xf>
    <xf numFmtId="44" fontId="23" fillId="0" borderId="11" xfId="5" applyFont="1" applyBorder="1" applyAlignment="1">
      <alignment vertical="center"/>
    </xf>
    <xf numFmtId="44" fontId="23" fillId="0" borderId="11" xfId="5" applyFont="1" applyBorder="1" applyAlignment="1">
      <alignment horizontal="center" vertical="top"/>
    </xf>
    <xf numFmtId="44" fontId="8" fillId="0" borderId="0" xfId="11" applyNumberFormat="1" applyFont="1"/>
    <xf numFmtId="0" fontId="26" fillId="0" borderId="0" xfId="11" applyFont="1" applyFill="1" applyAlignment="1">
      <alignment horizontal="center"/>
    </xf>
    <xf numFmtId="0" fontId="26" fillId="0" borderId="0" xfId="11" applyFont="1" applyFill="1" applyBorder="1"/>
    <xf numFmtId="0" fontId="27" fillId="0" borderId="0" xfId="11" applyFont="1" applyFill="1"/>
    <xf numFmtId="0" fontId="27" fillId="0" borderId="0" xfId="11" applyNumberFormat="1" applyFont="1" applyFill="1"/>
    <xf numFmtId="44" fontId="27" fillId="0" borderId="0" xfId="11" applyNumberFormat="1" applyFont="1" applyFill="1"/>
    <xf numFmtId="0" fontId="26" fillId="0" borderId="0" xfId="11" applyFont="1" applyFill="1"/>
    <xf numFmtId="4" fontId="27" fillId="0" borderId="0" xfId="11" applyNumberFormat="1" applyFont="1" applyFill="1"/>
    <xf numFmtId="44" fontId="28" fillId="0" borderId="0" xfId="7" applyNumberFormat="1" applyFont="1" applyFill="1" applyBorder="1"/>
    <xf numFmtId="168" fontId="28" fillId="0" borderId="0" xfId="11" applyNumberFormat="1" applyFont="1" applyFill="1" applyBorder="1"/>
    <xf numFmtId="168" fontId="27" fillId="0" borderId="0" xfId="11" applyNumberFormat="1" applyFont="1" applyFill="1" applyBorder="1"/>
    <xf numFmtId="168" fontId="28" fillId="0" borderId="0" xfId="11" applyNumberFormat="1" applyFont="1" applyFill="1"/>
    <xf numFmtId="0" fontId="28" fillId="0" borderId="0" xfId="11" applyFont="1" applyFill="1"/>
    <xf numFmtId="168" fontId="27" fillId="0" borderId="1" xfId="11" applyNumberFormat="1" applyFont="1" applyFill="1" applyBorder="1"/>
    <xf numFmtId="166" fontId="27" fillId="0" borderId="0" xfId="3" applyFont="1" applyFill="1" applyBorder="1"/>
    <xf numFmtId="168" fontId="27" fillId="0" borderId="0" xfId="11" applyNumberFormat="1" applyFont="1" applyFill="1"/>
    <xf numFmtId="44" fontId="28" fillId="0" borderId="0" xfId="5" applyFont="1" applyFill="1"/>
    <xf numFmtId="165" fontId="28" fillId="0" borderId="0" xfId="7" applyFont="1" applyFill="1"/>
    <xf numFmtId="0" fontId="28" fillId="0" borderId="0" xfId="11" applyFont="1" applyFill="1" applyBorder="1"/>
    <xf numFmtId="166" fontId="28" fillId="0" borderId="0" xfId="3" applyFont="1" applyFill="1" applyBorder="1"/>
    <xf numFmtId="166" fontId="28" fillId="0" borderId="0" xfId="3" applyFont="1" applyFill="1"/>
    <xf numFmtId="0" fontId="29" fillId="0" borderId="0" xfId="11" applyFont="1" applyFill="1"/>
    <xf numFmtId="166" fontId="27" fillId="0" borderId="0" xfId="3" applyFont="1" applyFill="1"/>
    <xf numFmtId="168" fontId="28" fillId="0" borderId="2" xfId="11" applyNumberFormat="1" applyFont="1" applyFill="1" applyBorder="1"/>
    <xf numFmtId="43" fontId="27" fillId="0" borderId="0" xfId="1" applyFont="1" applyFill="1"/>
    <xf numFmtId="0" fontId="28" fillId="0" borderId="0" xfId="11" applyFont="1" applyFill="1" applyAlignment="1">
      <alignment horizontal="center"/>
    </xf>
    <xf numFmtId="0" fontId="28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6" fillId="0" borderId="0" xfId="11" applyFont="1" applyAlignment="1"/>
    <xf numFmtId="0" fontId="28" fillId="0" borderId="0" xfId="10" applyFont="1" applyAlignment="1">
      <alignment horizontal="center"/>
    </xf>
    <xf numFmtId="0" fontId="27" fillId="0" borderId="0" xfId="10" applyFont="1"/>
    <xf numFmtId="0" fontId="28" fillId="0" borderId="0" xfId="10" applyFont="1"/>
    <xf numFmtId="4" fontId="28" fillId="0" borderId="0" xfId="10" applyNumberFormat="1" applyFont="1"/>
    <xf numFmtId="0" fontId="26" fillId="0" borderId="0" xfId="10" applyFont="1"/>
    <xf numFmtId="44" fontId="30" fillId="0" borderId="0" xfId="5" applyFont="1"/>
    <xf numFmtId="167" fontId="28" fillId="0" borderId="0" xfId="8" applyFont="1"/>
    <xf numFmtId="170" fontId="28" fillId="0" borderId="0" xfId="10" applyNumberFormat="1" applyFont="1"/>
    <xf numFmtId="44" fontId="30" fillId="0" borderId="0" xfId="6" applyFont="1"/>
    <xf numFmtId="171" fontId="28" fillId="0" borderId="0" xfId="8" applyNumberFormat="1" applyFont="1"/>
    <xf numFmtId="4" fontId="28" fillId="0" borderId="0" xfId="10" applyNumberFormat="1" applyFont="1" applyBorder="1"/>
    <xf numFmtId="167" fontId="28" fillId="0" borderId="0" xfId="8" applyFont="1" applyBorder="1"/>
    <xf numFmtId="171" fontId="28" fillId="0" borderId="10" xfId="8" applyNumberFormat="1" applyFont="1" applyBorder="1"/>
    <xf numFmtId="171" fontId="28" fillId="0" borderId="0" xfId="8" applyNumberFormat="1" applyFont="1" applyBorder="1"/>
    <xf numFmtId="171" fontId="28" fillId="0" borderId="2" xfId="8" applyNumberFormat="1" applyFont="1" applyBorder="1"/>
    <xf numFmtId="43" fontId="27" fillId="0" borderId="0" xfId="1" applyFont="1"/>
    <xf numFmtId="44" fontId="27" fillId="0" borderId="1" xfId="5" applyFont="1" applyFill="1" applyBorder="1"/>
    <xf numFmtId="44" fontId="27" fillId="0" borderId="0" xfId="5" applyFont="1" applyFill="1" applyBorder="1"/>
    <xf numFmtId="44" fontId="27" fillId="0" borderId="1" xfId="5" applyFont="1" applyBorder="1"/>
    <xf numFmtId="44" fontId="27" fillId="0" borderId="0" xfId="5" applyFont="1"/>
    <xf numFmtId="176" fontId="28" fillId="0" borderId="0" xfId="8" applyNumberFormat="1" applyFont="1"/>
    <xf numFmtId="176" fontId="27" fillId="0" borderId="0" xfId="5" applyNumberFormat="1" applyFont="1" applyBorder="1"/>
    <xf numFmtId="176" fontId="28" fillId="0" borderId="1" xfId="8" applyNumberFormat="1" applyFont="1" applyBorder="1"/>
    <xf numFmtId="176" fontId="27" fillId="0" borderId="0" xfId="10" applyNumberFormat="1" applyFont="1"/>
    <xf numFmtId="176" fontId="28" fillId="0" borderId="0" xfId="8" applyNumberFormat="1" applyFont="1" applyBorder="1"/>
    <xf numFmtId="0" fontId="28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6" fillId="0" borderId="0" xfId="11" applyFont="1" applyFill="1" applyAlignment="1">
      <alignment horizontal="center"/>
    </xf>
    <xf numFmtId="0" fontId="26" fillId="0" borderId="0" xfId="10" applyFont="1" applyAlignment="1">
      <alignment horizontal="center"/>
    </xf>
    <xf numFmtId="0" fontId="26" fillId="0" borderId="0" xfId="11" applyFont="1" applyAlignment="1">
      <alignment horizontal="center"/>
    </xf>
    <xf numFmtId="0" fontId="28" fillId="0" borderId="0" xfId="10" applyFont="1" applyAlignment="1">
      <alignment horizontal="left" indent="5"/>
    </xf>
    <xf numFmtId="0" fontId="28" fillId="0" borderId="0" xfId="10" applyFont="1" applyAlignment="1">
      <alignment horizontal="left" indent="6"/>
    </xf>
    <xf numFmtId="172" fontId="31" fillId="0" borderId="0" xfId="9" applyNumberFormat="1" applyFont="1" applyAlignment="1">
      <alignment horizontal="center"/>
    </xf>
    <xf numFmtId="172" fontId="31" fillId="0" borderId="0" xfId="9" applyNumberFormat="1" applyFont="1" applyBorder="1" applyAlignment="1">
      <alignment horizontal="center"/>
    </xf>
    <xf numFmtId="172" fontId="17" fillId="0" borderId="0" xfId="4" applyNumberFormat="1" applyFont="1" applyAlignment="1">
      <alignment horizontal="center"/>
    </xf>
    <xf numFmtId="0" fontId="7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0" fontId="5" fillId="0" borderId="0" xfId="11" applyFont="1" applyAlignment="1">
      <alignment horizontal="center"/>
    </xf>
    <xf numFmtId="0" fontId="3" fillId="0" borderId="0" xfId="11" applyFont="1" applyAlignment="1">
      <alignment horizontal="center"/>
    </xf>
  </cellXfs>
  <cellStyles count="12">
    <cellStyle name="Millares" xfId="1" builtinId="3"/>
    <cellStyle name="Millares 2" xfId="2"/>
    <cellStyle name="Millares_Balance Inversiones Financieras Promerica Marzo 07" xfId="3"/>
    <cellStyle name="Millares_E.CAMBIOS PATRI04" xfId="4"/>
    <cellStyle name="Moneda" xfId="5" builtinId="4"/>
    <cellStyle name="Moneda 2" xfId="6"/>
    <cellStyle name="Moneda_Balance Inversiones Financieras Promerica Marzo 07" xfId="7"/>
    <cellStyle name="Moneda_FORMATO ESTADOS FINANCIEROS 2003" xfId="8"/>
    <cellStyle name="Normal" xfId="0" builtinId="0"/>
    <cellStyle name="Normal_B.G y E.R. Diciembre 2008 Publica" xfId="9"/>
    <cellStyle name="Normal_FORMATO ESTADOS FINANCIEROS 2003" xfId="10"/>
    <cellStyle name="Normal_Present.Bal.Dic 2002 Lurton Investment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1543050</xdr:colOff>
      <xdr:row>3</xdr:row>
      <xdr:rowOff>171450</xdr:rowOff>
    </xdr:to>
    <xdr:pic>
      <xdr:nvPicPr>
        <xdr:cNvPr id="1249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76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0</xdr:row>
      <xdr:rowOff>123825</xdr:rowOff>
    </xdr:from>
    <xdr:to>
      <xdr:col>8</xdr:col>
      <xdr:colOff>152400</xdr:colOff>
      <xdr:row>3</xdr:row>
      <xdr:rowOff>142875</xdr:rowOff>
    </xdr:to>
    <xdr:pic>
      <xdr:nvPicPr>
        <xdr:cNvPr id="12493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7829550" y="123825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1495425</xdr:colOff>
      <xdr:row>3</xdr:row>
      <xdr:rowOff>142875</xdr:rowOff>
    </xdr:to>
    <xdr:pic>
      <xdr:nvPicPr>
        <xdr:cNvPr id="1761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1476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133350</xdr:rowOff>
    </xdr:from>
    <xdr:to>
      <xdr:col>4</xdr:col>
      <xdr:colOff>190500</xdr:colOff>
      <xdr:row>3</xdr:row>
      <xdr:rowOff>142875</xdr:rowOff>
    </xdr:to>
    <xdr:pic>
      <xdr:nvPicPr>
        <xdr:cNvPr id="1761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6343650" y="133350"/>
          <a:ext cx="1990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Normal="100" zoomScaleSheetLayoutView="100" workbookViewId="0">
      <selection activeCell="J5" sqref="J5"/>
    </sheetView>
  </sheetViews>
  <sheetFormatPr baseColWidth="10" defaultRowHeight="15"/>
  <cols>
    <col min="1" max="1" width="24.28515625" style="123" bestFit="1" customWidth="1"/>
    <col min="2" max="2" width="15.140625" style="125" bestFit="1" customWidth="1"/>
    <col min="3" max="3" width="16.28515625" style="123" bestFit="1" customWidth="1"/>
    <col min="4" max="4" width="6.28515625" style="123" customWidth="1"/>
    <col min="5" max="5" width="37" style="123" bestFit="1" customWidth="1"/>
    <col min="6" max="6" width="15" style="123" bestFit="1" customWidth="1"/>
    <col min="7" max="7" width="15" style="125" bestFit="1" customWidth="1"/>
    <col min="8" max="8" width="16.28515625" style="123" bestFit="1" customWidth="1"/>
    <col min="9" max="9" width="2.42578125" style="123" customWidth="1"/>
    <col min="10" max="14" width="18.85546875" style="123" customWidth="1"/>
    <col min="15" max="16384" width="11.42578125" style="123"/>
  </cols>
  <sheetData>
    <row r="1" spans="1:14">
      <c r="A1" s="180"/>
      <c r="B1" s="180"/>
      <c r="C1" s="180"/>
      <c r="D1" s="180"/>
      <c r="E1" s="180"/>
      <c r="F1" s="180"/>
      <c r="G1" s="180"/>
      <c r="H1" s="180"/>
      <c r="I1" s="121"/>
      <c r="J1" s="121"/>
      <c r="K1" s="121"/>
      <c r="L1" s="121"/>
      <c r="M1" s="121"/>
      <c r="N1" s="121"/>
    </row>
    <row r="2" spans="1:14">
      <c r="A2" s="180" t="s">
        <v>103</v>
      </c>
      <c r="B2" s="180"/>
      <c r="C2" s="180"/>
      <c r="D2" s="180"/>
      <c r="E2" s="180"/>
      <c r="F2" s="180"/>
      <c r="G2" s="180"/>
      <c r="H2" s="180"/>
      <c r="I2" s="121"/>
      <c r="J2" s="121"/>
      <c r="K2" s="121"/>
      <c r="L2" s="121"/>
      <c r="M2" s="121"/>
      <c r="N2" s="121"/>
    </row>
    <row r="3" spans="1:14">
      <c r="A3" s="180" t="s">
        <v>1</v>
      </c>
      <c r="B3" s="180"/>
      <c r="C3" s="180"/>
      <c r="D3" s="180"/>
      <c r="E3" s="180"/>
      <c r="F3" s="180"/>
      <c r="G3" s="180"/>
      <c r="H3" s="180"/>
      <c r="I3" s="121"/>
      <c r="J3" s="121"/>
      <c r="K3" s="121"/>
      <c r="L3" s="121"/>
      <c r="M3" s="121"/>
      <c r="N3" s="121"/>
    </row>
    <row r="4" spans="1:14">
      <c r="B4" s="124"/>
      <c r="C4" s="124"/>
    </row>
    <row r="5" spans="1:14">
      <c r="B5" s="124"/>
      <c r="C5" s="124"/>
    </row>
    <row r="6" spans="1:14">
      <c r="B6" s="124"/>
      <c r="C6" s="124"/>
    </row>
    <row r="7" spans="1:14">
      <c r="B7" s="124"/>
      <c r="C7" s="124"/>
    </row>
    <row r="8" spans="1:14">
      <c r="A8" s="126" t="s">
        <v>29</v>
      </c>
      <c r="B8" s="127"/>
      <c r="C8" s="128">
        <v>55635.33</v>
      </c>
      <c r="E8" s="122" t="s">
        <v>32</v>
      </c>
      <c r="F8" s="122"/>
      <c r="G8" s="129"/>
      <c r="H8" s="131">
        <v>3522432.33</v>
      </c>
      <c r="I8" s="127"/>
      <c r="J8" s="127"/>
      <c r="K8" s="127"/>
      <c r="L8" s="127"/>
      <c r="M8" s="127"/>
      <c r="N8" s="127"/>
    </row>
    <row r="9" spans="1:14" ht="15" customHeight="1">
      <c r="A9" s="123" t="s">
        <v>2</v>
      </c>
      <c r="B9" s="133">
        <v>55635.33</v>
      </c>
      <c r="C9" s="131"/>
      <c r="E9" s="123" t="s">
        <v>3</v>
      </c>
      <c r="G9" s="130">
        <v>1516244.8800000001</v>
      </c>
      <c r="I9" s="131"/>
      <c r="J9" s="131"/>
      <c r="K9" s="131"/>
      <c r="L9" s="131"/>
      <c r="M9" s="131"/>
      <c r="N9" s="131"/>
    </row>
    <row r="10" spans="1:14" ht="15" customHeight="1">
      <c r="A10" s="132"/>
      <c r="B10" s="129"/>
      <c r="C10" s="131"/>
      <c r="E10" s="123" t="s">
        <v>4</v>
      </c>
      <c r="G10" s="133">
        <v>2006187.45</v>
      </c>
      <c r="H10" s="131"/>
      <c r="I10" s="131"/>
      <c r="J10" s="131"/>
      <c r="K10" s="131"/>
      <c r="L10" s="131"/>
      <c r="M10" s="131"/>
      <c r="N10" s="131"/>
    </row>
    <row r="11" spans="1:14" ht="15" customHeight="1">
      <c r="A11" s="132"/>
      <c r="B11" s="129"/>
      <c r="C11" s="131"/>
      <c r="G11" s="134"/>
      <c r="H11" s="131"/>
      <c r="I11" s="131"/>
      <c r="J11" s="131"/>
      <c r="K11" s="131"/>
      <c r="L11" s="131"/>
      <c r="M11" s="131"/>
      <c r="N11" s="131"/>
    </row>
    <row r="12" spans="1:14" ht="13.5" customHeight="1">
      <c r="C12" s="131"/>
      <c r="E12" s="132"/>
      <c r="F12" s="132"/>
      <c r="H12" s="131"/>
      <c r="I12" s="131"/>
      <c r="J12" s="131"/>
      <c r="K12" s="131"/>
      <c r="L12" s="131"/>
      <c r="M12" s="131"/>
      <c r="N12" s="131"/>
    </row>
    <row r="13" spans="1:14">
      <c r="A13" s="132"/>
      <c r="B13" s="123"/>
      <c r="E13" s="132"/>
      <c r="F13" s="132"/>
      <c r="G13" s="129"/>
      <c r="H13" s="135"/>
      <c r="I13" s="135"/>
      <c r="J13" s="135"/>
      <c r="K13" s="135"/>
      <c r="L13" s="135"/>
      <c r="M13" s="135"/>
      <c r="N13" s="135"/>
    </row>
    <row r="14" spans="1:14">
      <c r="E14" s="126" t="s">
        <v>34</v>
      </c>
      <c r="F14" s="126"/>
      <c r="G14" s="131"/>
      <c r="H14" s="136">
        <v>107537259.83999999</v>
      </c>
      <c r="I14" s="136"/>
      <c r="J14" s="136"/>
      <c r="K14" s="136"/>
      <c r="L14" s="136"/>
      <c r="M14" s="136"/>
      <c r="N14" s="136"/>
    </row>
    <row r="15" spans="1:14">
      <c r="A15" s="126" t="s">
        <v>30</v>
      </c>
      <c r="B15" s="129"/>
      <c r="C15" s="137">
        <v>111004056.84</v>
      </c>
      <c r="E15" s="123" t="s">
        <v>5</v>
      </c>
      <c r="G15" s="130">
        <v>67339014</v>
      </c>
      <c r="H15" s="129"/>
      <c r="I15" s="129"/>
      <c r="J15" s="129"/>
      <c r="K15" s="129"/>
      <c r="L15" s="129"/>
      <c r="M15" s="129"/>
      <c r="N15" s="129"/>
    </row>
    <row r="16" spans="1:14">
      <c r="A16" s="123" t="s">
        <v>6</v>
      </c>
      <c r="B16" s="130">
        <v>70175545.049999997</v>
      </c>
      <c r="C16" s="131"/>
      <c r="E16" s="123" t="s">
        <v>7</v>
      </c>
      <c r="G16" s="130">
        <v>9934819.5300000012</v>
      </c>
      <c r="H16" s="129"/>
      <c r="I16" s="129"/>
      <c r="J16" s="129"/>
      <c r="K16" s="129"/>
      <c r="L16" s="129"/>
      <c r="M16" s="129"/>
      <c r="N16" s="129"/>
    </row>
    <row r="17" spans="1:14">
      <c r="A17" s="123" t="s">
        <v>8</v>
      </c>
      <c r="B17" s="169">
        <v>40822794.850000001</v>
      </c>
      <c r="C17" s="131"/>
      <c r="E17" s="123" t="s">
        <v>9</v>
      </c>
      <c r="G17" s="133">
        <v>369798.85</v>
      </c>
      <c r="H17" s="129"/>
      <c r="I17" s="129"/>
      <c r="J17" s="129"/>
      <c r="K17" s="129"/>
      <c r="L17" s="129"/>
      <c r="M17" s="129"/>
      <c r="N17" s="129"/>
    </row>
    <row r="18" spans="1:14">
      <c r="A18" s="123" t="s">
        <v>10</v>
      </c>
      <c r="B18" s="168">
        <v>5716.94</v>
      </c>
      <c r="C18" s="131"/>
      <c r="E18" s="123" t="s">
        <v>11</v>
      </c>
      <c r="F18" s="168">
        <v>369798.85</v>
      </c>
      <c r="H18" s="129"/>
      <c r="I18" s="129"/>
      <c r="J18" s="129"/>
      <c r="K18" s="129"/>
      <c r="L18" s="129"/>
      <c r="M18" s="129"/>
      <c r="N18" s="129"/>
    </row>
    <row r="19" spans="1:14">
      <c r="C19" s="131"/>
      <c r="H19" s="135"/>
      <c r="I19" s="135"/>
      <c r="J19" s="135"/>
      <c r="K19" s="135"/>
      <c r="L19" s="135"/>
      <c r="M19" s="135"/>
      <c r="N19" s="135"/>
    </row>
    <row r="20" spans="1:14">
      <c r="A20" s="126"/>
      <c r="B20" s="129"/>
      <c r="E20" s="138" t="s">
        <v>13</v>
      </c>
      <c r="F20" s="126"/>
      <c r="G20" s="168">
        <v>29893627.459999997</v>
      </c>
      <c r="H20" s="135"/>
      <c r="I20" s="135"/>
      <c r="J20" s="135"/>
      <c r="K20" s="135"/>
      <c r="L20" s="135"/>
      <c r="M20" s="135"/>
      <c r="N20" s="135"/>
    </row>
    <row r="21" spans="1:14">
      <c r="A21" s="132"/>
      <c r="B21" s="139"/>
      <c r="C21" s="140"/>
      <c r="E21" s="123" t="s">
        <v>14</v>
      </c>
      <c r="F21" s="130">
        <v>29831976.639999997</v>
      </c>
      <c r="H21" s="135"/>
      <c r="I21" s="135"/>
      <c r="J21" s="135"/>
      <c r="K21" s="135"/>
      <c r="L21" s="135"/>
      <c r="M21" s="135"/>
      <c r="N21" s="135"/>
    </row>
    <row r="22" spans="1:14">
      <c r="A22" s="126"/>
      <c r="B22" s="139"/>
      <c r="C22" s="135"/>
      <c r="E22" s="123" t="s">
        <v>15</v>
      </c>
      <c r="F22" s="168">
        <v>61650.82</v>
      </c>
      <c r="G22" s="123"/>
      <c r="H22" s="135"/>
      <c r="I22" s="135"/>
      <c r="J22" s="135"/>
      <c r="K22" s="135"/>
      <c r="L22" s="135"/>
      <c r="M22" s="135"/>
      <c r="N22" s="135"/>
    </row>
    <row r="23" spans="1:14">
      <c r="A23" s="132"/>
      <c r="B23" s="130"/>
      <c r="C23" s="135"/>
      <c r="E23" s="141"/>
      <c r="F23" s="142"/>
      <c r="G23" s="123"/>
      <c r="H23" s="140"/>
      <c r="I23" s="140"/>
      <c r="J23" s="140"/>
      <c r="K23" s="140"/>
      <c r="L23" s="140"/>
      <c r="M23" s="140"/>
      <c r="N23" s="140"/>
    </row>
    <row r="24" spans="1:14">
      <c r="B24" s="129"/>
      <c r="C24" s="131"/>
      <c r="E24" s="132"/>
      <c r="G24" s="129"/>
    </row>
    <row r="25" spans="1:14">
      <c r="A25" s="132"/>
      <c r="B25" s="130"/>
      <c r="C25" s="135"/>
      <c r="E25" s="132"/>
      <c r="F25" s="142"/>
      <c r="G25" s="123"/>
    </row>
    <row r="26" spans="1:14">
      <c r="B26" s="130"/>
      <c r="C26" s="135"/>
      <c r="G26" s="123"/>
    </row>
    <row r="27" spans="1:14">
      <c r="B27" s="123"/>
      <c r="C27" s="135"/>
      <c r="H27" s="135"/>
      <c r="I27" s="135"/>
      <c r="J27" s="135"/>
      <c r="K27" s="135"/>
      <c r="L27" s="135"/>
      <c r="M27" s="135"/>
      <c r="N27" s="135"/>
    </row>
    <row r="28" spans="1:14">
      <c r="B28" s="127"/>
      <c r="G28" s="135"/>
      <c r="H28" s="135"/>
      <c r="I28" s="135"/>
      <c r="J28" s="135"/>
      <c r="K28" s="135"/>
      <c r="L28" s="135"/>
      <c r="M28" s="135"/>
      <c r="N28" s="135"/>
    </row>
    <row r="29" spans="1:14">
      <c r="B29" s="127"/>
      <c r="C29" s="135"/>
      <c r="G29" s="135"/>
      <c r="H29" s="135"/>
      <c r="I29" s="135"/>
      <c r="J29" s="135"/>
      <c r="K29" s="135"/>
      <c r="L29" s="135"/>
      <c r="M29" s="135"/>
      <c r="N29" s="135"/>
    </row>
    <row r="30" spans="1:14">
      <c r="A30" s="132" t="s">
        <v>31</v>
      </c>
      <c r="B30" s="131"/>
      <c r="C30" s="127"/>
      <c r="G30" s="135"/>
      <c r="H30" s="133"/>
      <c r="I30" s="130"/>
      <c r="J30" s="130"/>
      <c r="K30" s="130"/>
      <c r="L30" s="130"/>
      <c r="M30" s="130"/>
      <c r="N30" s="130"/>
    </row>
    <row r="31" spans="1:14" ht="15.75" thickBot="1">
      <c r="B31" s="127"/>
      <c r="C31" s="143">
        <v>111059692.17</v>
      </c>
      <c r="E31" s="132" t="s">
        <v>33</v>
      </c>
      <c r="F31" s="132"/>
      <c r="G31" s="131"/>
      <c r="H31" s="143">
        <v>111059692.16999999</v>
      </c>
      <c r="I31" s="129"/>
      <c r="J31" s="129"/>
      <c r="K31" s="129"/>
      <c r="L31" s="129"/>
      <c r="M31" s="129"/>
      <c r="N31" s="129"/>
    </row>
    <row r="32" spans="1:14" ht="15.75" thickTop="1">
      <c r="B32" s="127"/>
      <c r="C32" s="127"/>
    </row>
    <row r="33" spans="1:14">
      <c r="B33" s="127"/>
      <c r="C33" s="127"/>
      <c r="H33" s="135"/>
      <c r="I33" s="135"/>
      <c r="J33" s="135"/>
      <c r="K33" s="135"/>
      <c r="L33" s="135"/>
      <c r="M33" s="135"/>
      <c r="N33" s="135"/>
    </row>
    <row r="34" spans="1:14">
      <c r="B34" s="127"/>
      <c r="C34" s="127"/>
      <c r="E34" s="135"/>
      <c r="H34" s="135"/>
      <c r="I34" s="135"/>
      <c r="J34" s="135"/>
      <c r="K34" s="135"/>
      <c r="L34" s="135"/>
      <c r="M34" s="135"/>
      <c r="N34" s="135"/>
    </row>
    <row r="35" spans="1:14">
      <c r="B35" s="127"/>
      <c r="C35" s="127"/>
    </row>
    <row r="36" spans="1:14">
      <c r="B36" s="127"/>
      <c r="C36" s="127"/>
      <c r="H36" s="144"/>
      <c r="I36" s="144"/>
      <c r="J36" s="144"/>
      <c r="K36" s="144"/>
      <c r="L36" s="144"/>
      <c r="M36" s="144"/>
      <c r="N36" s="144"/>
    </row>
    <row r="37" spans="1:14">
      <c r="A37" s="132"/>
      <c r="B37" s="127"/>
      <c r="C37" s="127"/>
    </row>
    <row r="38" spans="1:14">
      <c r="A38" s="145"/>
      <c r="B38" s="123"/>
      <c r="C38" s="127"/>
    </row>
    <row r="39" spans="1:14">
      <c r="A39" s="146" t="s">
        <v>96</v>
      </c>
      <c r="B39" s="123"/>
      <c r="C39" s="177" t="s">
        <v>97</v>
      </c>
      <c r="D39" s="177"/>
      <c r="E39" s="177"/>
      <c r="G39" s="177" t="s">
        <v>99</v>
      </c>
      <c r="H39" s="177"/>
      <c r="I39" s="146"/>
      <c r="J39" s="146"/>
      <c r="K39" s="146"/>
      <c r="L39" s="146"/>
      <c r="M39" s="146"/>
      <c r="N39" s="146"/>
    </row>
    <row r="40" spans="1:14">
      <c r="A40" s="146" t="s">
        <v>18</v>
      </c>
      <c r="C40" s="177" t="s">
        <v>19</v>
      </c>
      <c r="D40" s="177"/>
      <c r="E40" s="177"/>
      <c r="G40" s="177" t="s">
        <v>100</v>
      </c>
      <c r="H40" s="177"/>
      <c r="I40" s="146"/>
      <c r="J40" s="146"/>
      <c r="K40" s="146"/>
      <c r="L40" s="146"/>
      <c r="M40" s="146"/>
      <c r="N40" s="146"/>
    </row>
    <row r="41" spans="1:14">
      <c r="A41" s="147"/>
      <c r="B41" s="147"/>
    </row>
    <row r="42" spans="1:14">
      <c r="A42" s="148"/>
      <c r="B42" s="148"/>
      <c r="C42" s="147"/>
      <c r="D42" s="178"/>
      <c r="E42" s="178"/>
      <c r="F42" s="178"/>
      <c r="G42" s="178"/>
      <c r="H42" s="178"/>
      <c r="I42" s="149"/>
      <c r="J42" s="149"/>
      <c r="K42" s="149"/>
      <c r="L42" s="149"/>
      <c r="M42" s="149"/>
      <c r="N42" s="149"/>
    </row>
    <row r="43" spans="1:14">
      <c r="C43" s="148"/>
      <c r="D43" s="179"/>
      <c r="E43" s="179"/>
      <c r="F43" s="179"/>
      <c r="G43" s="179"/>
      <c r="H43" s="179"/>
      <c r="I43" s="150"/>
      <c r="J43" s="150"/>
      <c r="K43" s="150"/>
      <c r="L43" s="150"/>
      <c r="M43" s="150"/>
      <c r="N43" s="150"/>
    </row>
  </sheetData>
  <mergeCells count="9">
    <mergeCell ref="C40:E40"/>
    <mergeCell ref="G40:H40"/>
    <mergeCell ref="D42:H42"/>
    <mergeCell ref="D43:H43"/>
    <mergeCell ref="A1:H1"/>
    <mergeCell ref="A2:H2"/>
    <mergeCell ref="A3:H3"/>
    <mergeCell ref="C39:E39"/>
    <mergeCell ref="G39:H39"/>
  </mergeCells>
  <printOptions horizontalCentered="1"/>
  <pageMargins left="0.15748031496062992" right="0.1574803149606299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view="pageBreakPreview" zoomScale="93" zoomScaleNormal="100" zoomScaleSheetLayoutView="93" workbookViewId="0">
      <selection sqref="A1:D1"/>
    </sheetView>
  </sheetViews>
  <sheetFormatPr baseColWidth="10" defaultRowHeight="15"/>
  <cols>
    <col min="1" max="1" width="44.85546875" style="153" customWidth="1"/>
    <col min="2" max="2" width="45.42578125" style="153" customWidth="1"/>
    <col min="3" max="3" width="17" style="153" customWidth="1"/>
    <col min="4" max="4" width="14.85546875" style="153" bestFit="1" customWidth="1"/>
    <col min="5" max="5" width="8.28515625" style="153" customWidth="1"/>
    <col min="6" max="16384" width="11.42578125" style="153"/>
  </cols>
  <sheetData>
    <row r="1" spans="1:5">
      <c r="A1" s="181"/>
      <c r="B1" s="181"/>
      <c r="C1" s="181"/>
      <c r="D1" s="181"/>
    </row>
    <row r="2" spans="1:5">
      <c r="A2" s="181" t="s">
        <v>21</v>
      </c>
      <c r="B2" s="181"/>
      <c r="C2" s="181"/>
      <c r="D2" s="181"/>
    </row>
    <row r="3" spans="1:5">
      <c r="A3" s="181" t="s">
        <v>104</v>
      </c>
      <c r="B3" s="181"/>
      <c r="C3" s="181"/>
      <c r="D3" s="181"/>
    </row>
    <row r="4" spans="1:5">
      <c r="A4" s="182" t="s">
        <v>1</v>
      </c>
      <c r="B4" s="182"/>
      <c r="C4" s="182"/>
      <c r="D4" s="182"/>
      <c r="E4" s="151"/>
    </row>
    <row r="5" spans="1:5">
      <c r="A5" s="152"/>
      <c r="B5" s="152"/>
      <c r="C5" s="152"/>
      <c r="D5" s="152"/>
    </row>
    <row r="6" spans="1:5">
      <c r="A6" s="154"/>
      <c r="B6" s="154"/>
      <c r="C6" s="155"/>
      <c r="D6" s="155"/>
    </row>
    <row r="7" spans="1:5">
      <c r="A7" s="154"/>
      <c r="B7" s="154"/>
      <c r="C7" s="155"/>
      <c r="D7" s="155"/>
    </row>
    <row r="8" spans="1:5" ht="17.25">
      <c r="A8" s="156" t="s">
        <v>35</v>
      </c>
      <c r="B8" s="156"/>
      <c r="C8" s="155"/>
      <c r="D8" s="157"/>
    </row>
    <row r="9" spans="1:5">
      <c r="A9" s="154"/>
      <c r="B9" s="154"/>
      <c r="C9" s="155"/>
      <c r="D9" s="158"/>
    </row>
    <row r="10" spans="1:5">
      <c r="A10" s="153" t="s">
        <v>98</v>
      </c>
      <c r="C10" s="173"/>
      <c r="D10" s="174">
        <f>+C12</f>
        <v>63000</v>
      </c>
    </row>
    <row r="11" spans="1:5">
      <c r="A11" s="153" t="s">
        <v>22</v>
      </c>
      <c r="C11" s="175">
        <v>0</v>
      </c>
      <c r="D11" s="176"/>
    </row>
    <row r="12" spans="1:5">
      <c r="A12" s="154"/>
      <c r="B12" s="154"/>
      <c r="C12" s="175">
        <v>63000</v>
      </c>
      <c r="D12" s="172"/>
    </row>
    <row r="13" spans="1:5" ht="17.25">
      <c r="A13" s="154" t="s">
        <v>93</v>
      </c>
      <c r="B13" s="154"/>
      <c r="C13" s="155"/>
      <c r="D13" s="160">
        <v>0</v>
      </c>
    </row>
    <row r="14" spans="1:5">
      <c r="A14" s="167" t="s">
        <v>93</v>
      </c>
      <c r="B14" s="167"/>
      <c r="C14" s="171">
        <v>0</v>
      </c>
      <c r="D14" s="158"/>
    </row>
    <row r="15" spans="1:5">
      <c r="A15" s="154"/>
      <c r="B15" s="154"/>
      <c r="C15" s="159"/>
      <c r="D15" s="158"/>
    </row>
    <row r="16" spans="1:5">
      <c r="A16" s="154"/>
      <c r="B16" s="154"/>
      <c r="C16" s="155"/>
      <c r="D16" s="158"/>
    </row>
    <row r="17" spans="1:4">
      <c r="A17" s="154" t="s">
        <v>23</v>
      </c>
      <c r="B17" s="154"/>
      <c r="C17" s="155"/>
      <c r="D17" s="161"/>
    </row>
    <row r="18" spans="1:4">
      <c r="A18" s="154"/>
      <c r="B18" s="154"/>
      <c r="C18" s="155"/>
      <c r="D18" s="161"/>
    </row>
    <row r="19" spans="1:4" ht="17.25">
      <c r="A19" s="156" t="s">
        <v>24</v>
      </c>
      <c r="B19" s="156"/>
      <c r="C19" s="155"/>
      <c r="D19" s="157">
        <f>+SUM(C20:C22)</f>
        <v>1349.18</v>
      </c>
    </row>
    <row r="20" spans="1:4">
      <c r="A20" s="153" t="s">
        <v>25</v>
      </c>
      <c r="C20" s="171">
        <v>0</v>
      </c>
      <c r="D20" s="158"/>
    </row>
    <row r="21" spans="1:4">
      <c r="A21" s="153" t="s">
        <v>26</v>
      </c>
      <c r="C21" s="171">
        <v>0</v>
      </c>
      <c r="D21" s="158"/>
    </row>
    <row r="22" spans="1:4">
      <c r="A22" s="153" t="s">
        <v>27</v>
      </c>
      <c r="C22" s="170">
        <v>1349.18</v>
      </c>
      <c r="D22" s="158"/>
    </row>
    <row r="23" spans="1:4">
      <c r="A23" s="154"/>
      <c r="B23" s="154"/>
      <c r="C23" s="162"/>
      <c r="D23" s="163"/>
    </row>
    <row r="24" spans="1:4" ht="12.75" customHeight="1" thickBot="1">
      <c r="A24" s="154" t="s">
        <v>36</v>
      </c>
      <c r="B24" s="154"/>
      <c r="C24" s="155"/>
      <c r="D24" s="164">
        <f>+D10-D19</f>
        <v>61650.82</v>
      </c>
    </row>
    <row r="25" spans="1:4" ht="12.75" customHeight="1" thickTop="1">
      <c r="A25" s="154"/>
      <c r="B25" s="154"/>
      <c r="C25" s="155"/>
      <c r="D25" s="165"/>
    </row>
    <row r="26" spans="1:4" ht="12.75" customHeight="1">
      <c r="A26" s="154" t="s">
        <v>7</v>
      </c>
      <c r="B26" s="154"/>
      <c r="C26" s="155"/>
      <c r="D26" s="165">
        <f>(+D24*10%)*0</f>
        <v>0</v>
      </c>
    </row>
    <row r="27" spans="1:4" ht="12.75" customHeight="1">
      <c r="A27" s="154"/>
      <c r="B27" s="154"/>
      <c r="C27" s="155"/>
      <c r="D27" s="165"/>
    </row>
    <row r="28" spans="1:4" ht="15" customHeight="1" thickBot="1">
      <c r="A28" s="156" t="s">
        <v>37</v>
      </c>
      <c r="B28" s="156"/>
      <c r="C28" s="155"/>
      <c r="D28" s="166">
        <f>+D24-D26</f>
        <v>61650.82</v>
      </c>
    </row>
    <row r="29" spans="1:4" ht="15.75" thickTop="1">
      <c r="A29" s="154"/>
      <c r="B29" s="154"/>
      <c r="C29" s="154"/>
      <c r="D29" s="154"/>
    </row>
    <row r="30" spans="1:4">
      <c r="A30" s="154"/>
      <c r="B30" s="154"/>
      <c r="C30" s="154"/>
      <c r="D30" s="154"/>
    </row>
    <row r="31" spans="1:4">
      <c r="A31" s="154"/>
      <c r="B31" s="154"/>
      <c r="C31" s="154"/>
      <c r="D31" s="154"/>
    </row>
    <row r="32" spans="1:4">
      <c r="A32" s="154"/>
      <c r="B32" s="154"/>
      <c r="C32" s="154"/>
      <c r="D32" s="154"/>
    </row>
    <row r="33" spans="1:4">
      <c r="A33" s="183" t="s">
        <v>101</v>
      </c>
      <c r="B33" s="183"/>
      <c r="C33" s="183"/>
      <c r="D33" s="183"/>
    </row>
    <row r="34" spans="1:4">
      <c r="A34" s="184" t="s">
        <v>102</v>
      </c>
      <c r="B34" s="184"/>
      <c r="C34" s="184"/>
      <c r="D34" s="184"/>
    </row>
    <row r="35" spans="1:4">
      <c r="A35" s="154"/>
      <c r="B35" s="154"/>
      <c r="C35" s="154"/>
      <c r="D35" s="154"/>
    </row>
    <row r="36" spans="1:4">
      <c r="A36" s="154"/>
      <c r="B36" s="154"/>
      <c r="C36" s="154"/>
      <c r="D36" s="154"/>
    </row>
  </sheetData>
  <mergeCells count="6">
    <mergeCell ref="A34:D34"/>
    <mergeCell ref="A1:D1"/>
    <mergeCell ref="A2:D2"/>
    <mergeCell ref="A3:D3"/>
    <mergeCell ref="A4:D4"/>
    <mergeCell ref="A33:D33"/>
  </mergeCells>
  <printOptions horizontalCentered="1" verticalCentered="1"/>
  <pageMargins left="0.15748031496062992" right="0.1574803149606299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652"/>
  <sheetViews>
    <sheetView showGridLines="0" workbookViewId="0">
      <selection activeCell="F16" sqref="F16"/>
    </sheetView>
  </sheetViews>
  <sheetFormatPr baseColWidth="10" defaultColWidth="12.5703125" defaultRowHeight="12"/>
  <cols>
    <col min="1" max="1" width="35.7109375" style="64" customWidth="1"/>
    <col min="2" max="2" width="14.28515625" style="64" bestFit="1" customWidth="1"/>
    <col min="3" max="3" width="12.85546875" style="64" bestFit="1" customWidth="1"/>
    <col min="4" max="4" width="12.5703125" style="64" bestFit="1" customWidth="1"/>
    <col min="5" max="5" width="14.28515625" style="64" bestFit="1" customWidth="1"/>
    <col min="6" max="6" width="12.85546875" style="103" bestFit="1" customWidth="1"/>
    <col min="7" max="7" width="15.85546875" style="64" customWidth="1"/>
    <col min="8" max="8" width="14.28515625" style="64" bestFit="1" customWidth="1"/>
    <col min="9" max="9" width="12.5703125" style="64"/>
    <col min="10" max="10" width="13.85546875" style="64" bestFit="1" customWidth="1"/>
    <col min="11" max="16384" width="12.5703125" style="64"/>
  </cols>
  <sheetData>
    <row r="2" spans="1:12">
      <c r="A2" s="185" t="s">
        <v>38</v>
      </c>
      <c r="B2" s="185"/>
      <c r="C2" s="185"/>
      <c r="D2" s="185"/>
      <c r="E2" s="185"/>
      <c r="F2" s="185"/>
      <c r="G2" s="185"/>
      <c r="H2" s="185"/>
    </row>
    <row r="3" spans="1:12">
      <c r="A3" s="185" t="s">
        <v>39</v>
      </c>
      <c r="B3" s="185"/>
      <c r="C3" s="185"/>
      <c r="D3" s="185"/>
      <c r="E3" s="185"/>
      <c r="F3" s="185"/>
      <c r="G3" s="185"/>
      <c r="H3" s="185"/>
    </row>
    <row r="4" spans="1:12">
      <c r="A4" s="186" t="s">
        <v>88</v>
      </c>
      <c r="B4" s="186"/>
      <c r="C4" s="186"/>
      <c r="D4" s="186"/>
      <c r="E4" s="186"/>
      <c r="F4" s="186"/>
      <c r="G4" s="186"/>
      <c r="H4" s="186"/>
    </row>
    <row r="5" spans="1:12">
      <c r="A5" s="186" t="s">
        <v>1</v>
      </c>
      <c r="B5" s="186"/>
      <c r="C5" s="186"/>
      <c r="D5" s="186"/>
      <c r="E5" s="186"/>
      <c r="F5" s="186"/>
      <c r="G5" s="186"/>
      <c r="H5" s="186"/>
    </row>
    <row r="6" spans="1:12">
      <c r="A6" s="65"/>
      <c r="B6" s="65"/>
      <c r="C6" s="65"/>
      <c r="D6" s="65"/>
      <c r="E6" s="65"/>
      <c r="F6" s="65"/>
      <c r="G6" s="65"/>
      <c r="H6" s="65"/>
    </row>
    <row r="7" spans="1:12">
      <c r="A7" s="66"/>
      <c r="B7" s="66"/>
      <c r="C7" s="66"/>
      <c r="D7" s="66"/>
      <c r="E7" s="66"/>
      <c r="F7" s="67"/>
      <c r="G7" s="66"/>
      <c r="H7" s="66"/>
    </row>
    <row r="8" spans="1:12" s="69" customFormat="1">
      <c r="A8" s="68"/>
      <c r="B8" s="68" t="s">
        <v>40</v>
      </c>
      <c r="E8" s="68" t="s">
        <v>40</v>
      </c>
      <c r="F8" s="70"/>
      <c r="H8" s="68" t="s">
        <v>89</v>
      </c>
    </row>
    <row r="9" spans="1:12" s="69" customFormat="1">
      <c r="A9" s="68"/>
      <c r="B9" s="71" t="s">
        <v>60</v>
      </c>
      <c r="C9" s="68" t="s">
        <v>41</v>
      </c>
      <c r="D9" s="68" t="s">
        <v>42</v>
      </c>
      <c r="E9" s="71" t="s">
        <v>61</v>
      </c>
      <c r="F9" s="72" t="s">
        <v>41</v>
      </c>
      <c r="G9" s="68" t="s">
        <v>42</v>
      </c>
      <c r="H9" s="73" t="s">
        <v>90</v>
      </c>
    </row>
    <row r="10" spans="1:12" s="74" customFormat="1">
      <c r="B10" s="75"/>
      <c r="C10" s="75"/>
      <c r="D10" s="75"/>
      <c r="E10" s="75"/>
      <c r="F10" s="76"/>
      <c r="G10" s="75"/>
      <c r="H10" s="75"/>
    </row>
    <row r="11" spans="1:12" s="80" customFormat="1">
      <c r="A11" s="77" t="s">
        <v>34</v>
      </c>
      <c r="B11" s="79"/>
      <c r="C11" s="79"/>
      <c r="D11" s="79"/>
      <c r="E11" s="79"/>
      <c r="F11" s="111"/>
      <c r="G11" s="111"/>
      <c r="H11" s="111"/>
    </row>
    <row r="12" spans="1:12" s="80" customFormat="1">
      <c r="A12" s="74" t="s">
        <v>43</v>
      </c>
      <c r="B12" s="105">
        <f>27250435/1000</f>
        <v>27250.435000000001</v>
      </c>
      <c r="C12" s="105">
        <f>6013502/1000</f>
        <v>6013.5020000000004</v>
      </c>
      <c r="D12" s="106">
        <v>0</v>
      </c>
      <c r="E12" s="105">
        <f>33263937/1000</f>
        <v>33263.936999999998</v>
      </c>
      <c r="F12" s="111">
        <v>0</v>
      </c>
      <c r="G12" s="111">
        <v>0</v>
      </c>
      <c r="H12" s="111">
        <f>33263937/1000</f>
        <v>33263.936999999998</v>
      </c>
    </row>
    <row r="13" spans="1:12" s="80" customFormat="1">
      <c r="A13" s="74" t="s">
        <v>44</v>
      </c>
      <c r="B13" s="79">
        <f>3418105.717/1000</f>
        <v>3418.1057170000004</v>
      </c>
      <c r="C13" s="79">
        <f>1275383.68/1000</f>
        <v>1275.3836799999999</v>
      </c>
      <c r="D13" s="106">
        <v>0</v>
      </c>
      <c r="E13" s="105">
        <f>4693489.397/1000</f>
        <v>4693.4893970000003</v>
      </c>
      <c r="F13" s="111">
        <f>1019398.78/1000</f>
        <v>1019.39878</v>
      </c>
      <c r="G13" s="111">
        <v>0</v>
      </c>
      <c r="H13" s="111">
        <f>5712888.177/1000</f>
        <v>5712.8881769999998</v>
      </c>
    </row>
    <row r="14" spans="1:12" s="80" customFormat="1">
      <c r="A14" s="74" t="s">
        <v>45</v>
      </c>
      <c r="B14" s="79">
        <f>369798.85/1000</f>
        <v>369.79884999999996</v>
      </c>
      <c r="C14" s="106">
        <v>0</v>
      </c>
      <c r="D14" s="106">
        <v>0</v>
      </c>
      <c r="E14" s="105">
        <f>369798.85/1000</f>
        <v>369.79884999999996</v>
      </c>
      <c r="F14" s="111">
        <v>0</v>
      </c>
      <c r="G14" s="111">
        <v>0</v>
      </c>
      <c r="H14" s="111">
        <f>369798.85/1000</f>
        <v>369.79884999999996</v>
      </c>
    </row>
    <row r="15" spans="1:12" s="80" customFormat="1" ht="14.25">
      <c r="A15" s="74" t="s">
        <v>46</v>
      </c>
      <c r="B15" s="107">
        <f>21396114.68/1000</f>
        <v>21396.114679999999</v>
      </c>
      <c r="C15" s="107">
        <f>12753836.76/1000</f>
        <v>12753.83676</v>
      </c>
      <c r="D15" s="107">
        <f>-8016442.25/1000</f>
        <v>-8016.4422500000001</v>
      </c>
      <c r="E15" s="108">
        <f>26133509.19/1000</f>
        <v>26133.509190000001</v>
      </c>
      <c r="F15" s="112">
        <f>10193987.8/1000</f>
        <v>10193.987800000001</v>
      </c>
      <c r="G15" s="112">
        <f>-3164257.43/1000</f>
        <v>-3164.2574300000001</v>
      </c>
      <c r="H15" s="112">
        <f>33163239.56/1000</f>
        <v>33163.239560000002</v>
      </c>
      <c r="I15" s="82"/>
      <c r="J15" s="79"/>
    </row>
    <row r="16" spans="1:12" s="80" customFormat="1" ht="15" thickBot="1">
      <c r="A16" s="77" t="s">
        <v>47</v>
      </c>
      <c r="B16" s="109">
        <f>52434454.247/1000</f>
        <v>52434.454247000001</v>
      </c>
      <c r="C16" s="109">
        <f>20042722.44/1000</f>
        <v>20042.722440000001</v>
      </c>
      <c r="D16" s="109">
        <f>-8016442.25/1000</f>
        <v>-8016.4422500000001</v>
      </c>
      <c r="E16" s="110">
        <f>64460734.437/1000</f>
        <v>64460.734436999999</v>
      </c>
      <c r="F16" s="113">
        <f>11213386.58/1000</f>
        <v>11213.38658</v>
      </c>
      <c r="G16" s="113">
        <f>-3164257.43/1000</f>
        <v>-3164.2574300000001</v>
      </c>
      <c r="H16" s="113">
        <f>72509863.587/1000</f>
        <v>72509.863587</v>
      </c>
      <c r="L16" s="83"/>
    </row>
    <row r="17" spans="1:12" s="80" customFormat="1" ht="12.75" thickTop="1">
      <c r="A17" s="74"/>
      <c r="B17" s="81"/>
      <c r="C17" s="81"/>
      <c r="D17" s="81"/>
      <c r="E17" s="81"/>
      <c r="F17" s="81"/>
      <c r="G17" s="81"/>
      <c r="H17" s="81"/>
      <c r="L17" s="83"/>
    </row>
    <row r="18" spans="1:12" s="80" customFormat="1">
      <c r="A18" s="74"/>
      <c r="B18" s="81"/>
      <c r="C18" s="81"/>
      <c r="D18" s="81"/>
      <c r="E18" s="81"/>
      <c r="F18" s="81"/>
      <c r="G18" s="81"/>
      <c r="H18" s="81"/>
      <c r="L18" s="83"/>
    </row>
    <row r="19" spans="1:12" s="80" customFormat="1">
      <c r="A19" s="74"/>
      <c r="B19" s="78"/>
      <c r="C19" s="79"/>
      <c r="D19" s="84"/>
      <c r="E19" s="78"/>
      <c r="F19" s="79"/>
      <c r="G19" s="84"/>
      <c r="H19" s="79"/>
    </row>
    <row r="20" spans="1:12" s="87" customFormat="1">
      <c r="A20" s="77" t="s">
        <v>48</v>
      </c>
      <c r="B20" s="85"/>
      <c r="C20" s="85"/>
      <c r="D20" s="86"/>
      <c r="E20" s="85"/>
      <c r="F20" s="85"/>
      <c r="G20" s="86"/>
      <c r="H20" s="85"/>
      <c r="J20" s="88"/>
    </row>
    <row r="21" spans="1:12" s="87" customFormat="1">
      <c r="A21" s="74" t="s">
        <v>49</v>
      </c>
      <c r="B21" s="85"/>
      <c r="C21" s="85"/>
      <c r="D21" s="86"/>
      <c r="E21" s="85"/>
      <c r="F21" s="85"/>
      <c r="G21" s="86"/>
      <c r="H21" s="85"/>
    </row>
    <row r="22" spans="1:12" s="87" customFormat="1">
      <c r="A22" s="74" t="s">
        <v>50</v>
      </c>
      <c r="B22" s="89">
        <v>1.9241694397538973</v>
      </c>
      <c r="C22" s="85"/>
      <c r="D22" s="90"/>
      <c r="E22" s="89">
        <v>1.9378564370477251</v>
      </c>
      <c r="F22" s="85"/>
      <c r="G22" s="90"/>
      <c r="H22" s="89">
        <v>2.1798340823877829</v>
      </c>
    </row>
    <row r="23" spans="1:12" s="87" customFormat="1" ht="18.75" customHeight="1">
      <c r="B23" s="91"/>
      <c r="C23" s="92"/>
      <c r="D23" s="92"/>
      <c r="E23" s="93"/>
      <c r="F23" s="94"/>
      <c r="G23" s="92"/>
      <c r="H23" s="93"/>
    </row>
    <row r="24" spans="1:12" s="87" customFormat="1" hidden="1">
      <c r="A24" s="74" t="s">
        <v>51</v>
      </c>
      <c r="B24" s="91"/>
      <c r="C24" s="92"/>
      <c r="D24" s="92"/>
      <c r="E24" s="93"/>
      <c r="F24" s="94"/>
      <c r="G24" s="92"/>
      <c r="H24" s="93"/>
    </row>
    <row r="25" spans="1:12" s="87" customFormat="1" hidden="1">
      <c r="A25" s="74" t="s">
        <v>52</v>
      </c>
      <c r="B25" s="91"/>
      <c r="C25" s="92"/>
      <c r="D25" s="92"/>
      <c r="E25" s="93"/>
      <c r="F25" s="94"/>
      <c r="G25" s="92"/>
      <c r="H25" s="93"/>
    </row>
    <row r="26" spans="1:12" s="87" customFormat="1" hidden="1">
      <c r="A26" s="74" t="s">
        <v>53</v>
      </c>
      <c r="B26" s="91"/>
      <c r="C26" s="92"/>
      <c r="D26" s="92"/>
      <c r="E26" s="93"/>
      <c r="F26" s="94"/>
      <c r="G26" s="92"/>
      <c r="H26" s="93"/>
    </row>
    <row r="27" spans="1:12" s="87" customFormat="1" hidden="1">
      <c r="A27" s="74" t="s">
        <v>54</v>
      </c>
      <c r="B27" s="91">
        <v>0</v>
      </c>
      <c r="C27" s="92"/>
      <c r="D27" s="92"/>
      <c r="E27" s="89"/>
      <c r="F27" s="85"/>
      <c r="G27" s="90"/>
      <c r="H27" s="89"/>
      <c r="I27" s="80"/>
    </row>
    <row r="28" spans="1:12" s="87" customFormat="1">
      <c r="B28" s="91"/>
      <c r="C28" s="92"/>
      <c r="D28" s="92"/>
      <c r="E28" s="93"/>
      <c r="F28" s="94"/>
      <c r="G28" s="92"/>
      <c r="H28" s="93"/>
    </row>
    <row r="29" spans="1:12" s="80" customFormat="1">
      <c r="A29" s="95" t="s">
        <v>91</v>
      </c>
      <c r="B29" s="96"/>
      <c r="C29" s="96"/>
      <c r="D29" s="96"/>
      <c r="E29" s="96"/>
      <c r="F29" s="97"/>
      <c r="G29" s="96"/>
      <c r="H29" s="96"/>
    </row>
    <row r="30" spans="1:12" s="80" customFormat="1">
      <c r="A30" s="98" t="s">
        <v>55</v>
      </c>
      <c r="B30" s="96"/>
      <c r="C30" s="96"/>
      <c r="D30" s="96"/>
      <c r="E30" s="96"/>
      <c r="F30" s="97"/>
      <c r="G30" s="96"/>
      <c r="H30" s="96"/>
    </row>
    <row r="31" spans="1:12" s="80" customFormat="1">
      <c r="A31" s="98"/>
      <c r="B31" s="96"/>
      <c r="C31" s="96"/>
      <c r="D31" s="96"/>
      <c r="E31" s="96"/>
      <c r="F31" s="97"/>
      <c r="G31" s="96"/>
      <c r="H31" s="96"/>
    </row>
    <row r="32" spans="1:12" s="80" customFormat="1">
      <c r="A32" s="74" t="s">
        <v>59</v>
      </c>
      <c r="B32" s="99">
        <v>27250435</v>
      </c>
      <c r="C32" s="99"/>
      <c r="D32" s="99"/>
      <c r="E32" s="99">
        <v>33263937</v>
      </c>
      <c r="F32" s="99"/>
      <c r="G32" s="99"/>
      <c r="H32" s="99">
        <v>33263937</v>
      </c>
      <c r="I32" s="104">
        <f>+H32/1000</f>
        <v>33263.936999999998</v>
      </c>
    </row>
    <row r="33" spans="1:9" s="80" customFormat="1">
      <c r="A33" s="98"/>
      <c r="B33" s="96"/>
      <c r="C33" s="96"/>
      <c r="D33" s="96"/>
      <c r="E33" s="96"/>
      <c r="F33" s="97"/>
      <c r="G33" s="96"/>
      <c r="H33" s="96"/>
    </row>
    <row r="34" spans="1:9" s="80" customFormat="1">
      <c r="A34" s="98"/>
      <c r="B34" s="96"/>
      <c r="C34" s="96"/>
      <c r="D34" s="96"/>
      <c r="E34" s="96"/>
      <c r="F34" s="97"/>
      <c r="G34" s="96"/>
      <c r="H34" s="96"/>
    </row>
    <row r="35" spans="1:9" s="87" customFormat="1">
      <c r="A35" s="80"/>
      <c r="F35" s="100"/>
    </row>
    <row r="36" spans="1:9" s="80" customFormat="1">
      <c r="A36" s="64"/>
      <c r="E36" s="80">
        <f>+E13/E12</f>
        <v>0.14109843332735991</v>
      </c>
      <c r="F36" s="97"/>
      <c r="H36" s="80">
        <f>+H13/H12</f>
        <v>0.17174419783803704</v>
      </c>
    </row>
    <row r="37" spans="1:9" s="80" customFormat="1">
      <c r="A37" s="64"/>
      <c r="E37" s="80">
        <f>+E36*100</f>
        <v>14.109843332735991</v>
      </c>
      <c r="F37" s="97"/>
      <c r="H37" s="80">
        <f>+H36*100</f>
        <v>17.174419783803703</v>
      </c>
      <c r="I37" s="80" t="s">
        <v>92</v>
      </c>
    </row>
    <row r="38" spans="1:9" s="80" customFormat="1">
      <c r="A38" s="64"/>
      <c r="F38" s="97"/>
    </row>
    <row r="39" spans="1:9" s="80" customFormat="1">
      <c r="A39" s="64"/>
      <c r="F39" s="97"/>
    </row>
    <row r="40" spans="1:9" s="80" customFormat="1">
      <c r="A40" s="64"/>
      <c r="F40" s="97"/>
    </row>
    <row r="41" spans="1:9" s="80" customFormat="1">
      <c r="A41" s="101" t="s">
        <v>87</v>
      </c>
      <c r="B41" s="187" t="s">
        <v>56</v>
      </c>
      <c r="C41" s="187"/>
      <c r="D41" s="187"/>
      <c r="E41" s="187"/>
      <c r="F41" s="102"/>
      <c r="G41" s="102" t="s">
        <v>57</v>
      </c>
      <c r="H41" s="102"/>
    </row>
    <row r="42" spans="1:9" s="80" customFormat="1">
      <c r="A42" s="69" t="s">
        <v>18</v>
      </c>
      <c r="B42" s="187" t="s">
        <v>19</v>
      </c>
      <c r="C42" s="187"/>
      <c r="D42" s="187"/>
      <c r="E42" s="187"/>
      <c r="F42" s="102"/>
      <c r="G42" s="102" t="s">
        <v>58</v>
      </c>
      <c r="H42" s="102"/>
    </row>
    <row r="43" spans="1:9" s="80" customFormat="1">
      <c r="A43" s="64"/>
      <c r="F43" s="97"/>
    </row>
    <row r="44" spans="1:9" s="80" customFormat="1">
      <c r="A44" s="64"/>
      <c r="F44" s="97"/>
    </row>
    <row r="45" spans="1:9" s="80" customFormat="1">
      <c r="A45" s="64"/>
      <c r="F45" s="97"/>
    </row>
    <row r="46" spans="1:9" s="80" customFormat="1">
      <c r="A46" s="64"/>
      <c r="F46" s="97"/>
    </row>
    <row r="47" spans="1:9" s="80" customFormat="1">
      <c r="A47" s="64"/>
      <c r="F47" s="97"/>
    </row>
    <row r="48" spans="1:9" s="80" customFormat="1">
      <c r="A48" s="64"/>
      <c r="F48" s="97"/>
    </row>
    <row r="49" spans="1:6" s="80" customFormat="1">
      <c r="A49" s="64"/>
      <c r="F49" s="97"/>
    </row>
    <row r="50" spans="1:6" s="80" customFormat="1">
      <c r="A50" s="64"/>
      <c r="F50" s="97"/>
    </row>
    <row r="51" spans="1:6" s="80" customFormat="1">
      <c r="A51" s="64"/>
      <c r="F51" s="97"/>
    </row>
    <row r="52" spans="1:6" s="80" customFormat="1">
      <c r="A52" s="64"/>
      <c r="F52" s="97"/>
    </row>
    <row r="53" spans="1:6" s="80" customFormat="1">
      <c r="A53" s="64"/>
      <c r="F53" s="97"/>
    </row>
    <row r="54" spans="1:6" s="80" customFormat="1">
      <c r="A54" s="64"/>
      <c r="F54" s="97"/>
    </row>
    <row r="55" spans="1:6" s="80" customFormat="1">
      <c r="A55" s="64"/>
      <c r="F55" s="97"/>
    </row>
    <row r="56" spans="1:6" s="80" customFormat="1">
      <c r="A56" s="64"/>
      <c r="F56" s="97"/>
    </row>
    <row r="57" spans="1:6" s="80" customFormat="1">
      <c r="A57" s="64"/>
      <c r="F57" s="97"/>
    </row>
    <row r="58" spans="1:6" s="80" customFormat="1">
      <c r="A58" s="64"/>
      <c r="F58" s="97"/>
    </row>
    <row r="59" spans="1:6" s="80" customFormat="1">
      <c r="A59" s="64"/>
      <c r="F59" s="97"/>
    </row>
    <row r="60" spans="1:6" s="80" customFormat="1">
      <c r="A60" s="64"/>
      <c r="F60" s="97"/>
    </row>
    <row r="61" spans="1:6" s="80" customFormat="1">
      <c r="A61" s="64"/>
      <c r="F61" s="97"/>
    </row>
    <row r="62" spans="1:6" s="80" customFormat="1">
      <c r="A62" s="64"/>
      <c r="F62" s="97"/>
    </row>
    <row r="63" spans="1:6" s="80" customFormat="1">
      <c r="A63" s="64"/>
      <c r="F63" s="97"/>
    </row>
    <row r="64" spans="1:6" s="80" customFormat="1">
      <c r="A64" s="64"/>
      <c r="F64" s="97"/>
    </row>
    <row r="65" spans="1:6" s="80" customFormat="1">
      <c r="A65" s="64"/>
      <c r="F65" s="97"/>
    </row>
    <row r="66" spans="1:6" s="80" customFormat="1">
      <c r="A66" s="64"/>
      <c r="F66" s="97"/>
    </row>
    <row r="67" spans="1:6" s="80" customFormat="1">
      <c r="A67" s="64"/>
      <c r="F67" s="97"/>
    </row>
    <row r="68" spans="1:6" s="80" customFormat="1">
      <c r="A68" s="64"/>
      <c r="F68" s="97"/>
    </row>
    <row r="69" spans="1:6" s="80" customFormat="1">
      <c r="A69" s="64"/>
      <c r="F69" s="97"/>
    </row>
    <row r="70" spans="1:6" s="80" customFormat="1">
      <c r="A70" s="64"/>
      <c r="F70" s="97"/>
    </row>
    <row r="71" spans="1:6" s="80" customFormat="1">
      <c r="A71" s="64"/>
      <c r="F71" s="97"/>
    </row>
    <row r="72" spans="1:6" s="80" customFormat="1">
      <c r="A72" s="64"/>
      <c r="F72" s="97"/>
    </row>
    <row r="73" spans="1:6" s="80" customFormat="1">
      <c r="A73" s="64"/>
      <c r="F73" s="97"/>
    </row>
    <row r="74" spans="1:6" s="80" customFormat="1">
      <c r="A74" s="64"/>
      <c r="F74" s="97"/>
    </row>
    <row r="75" spans="1:6" s="80" customFormat="1">
      <c r="A75" s="64"/>
      <c r="F75" s="97"/>
    </row>
    <row r="76" spans="1:6" s="80" customFormat="1">
      <c r="A76" s="64"/>
      <c r="F76" s="97"/>
    </row>
    <row r="77" spans="1:6" s="80" customFormat="1">
      <c r="A77" s="64"/>
      <c r="F77" s="97"/>
    </row>
    <row r="78" spans="1:6" s="80" customFormat="1">
      <c r="A78" s="64"/>
      <c r="F78" s="97"/>
    </row>
    <row r="79" spans="1:6" s="80" customFormat="1">
      <c r="A79" s="64"/>
      <c r="F79" s="97"/>
    </row>
    <row r="80" spans="1:6" s="80" customFormat="1">
      <c r="A80" s="64"/>
      <c r="F80" s="97"/>
    </row>
    <row r="81" spans="1:6" s="80" customFormat="1">
      <c r="A81" s="64"/>
      <c r="F81" s="97"/>
    </row>
    <row r="82" spans="1:6" s="80" customFormat="1">
      <c r="A82" s="64"/>
      <c r="F82" s="97"/>
    </row>
    <row r="83" spans="1:6" s="80" customFormat="1">
      <c r="A83" s="64"/>
      <c r="F83" s="97"/>
    </row>
    <row r="84" spans="1:6" s="80" customFormat="1">
      <c r="A84" s="64"/>
      <c r="F84" s="97"/>
    </row>
    <row r="85" spans="1:6" s="80" customFormat="1">
      <c r="A85" s="64"/>
      <c r="F85" s="97"/>
    </row>
    <row r="86" spans="1:6" s="80" customFormat="1">
      <c r="A86" s="64"/>
      <c r="F86" s="97"/>
    </row>
    <row r="87" spans="1:6" s="80" customFormat="1">
      <c r="A87" s="64"/>
      <c r="F87" s="97"/>
    </row>
    <row r="88" spans="1:6" s="80" customFormat="1">
      <c r="A88" s="64"/>
      <c r="F88" s="97"/>
    </row>
    <row r="89" spans="1:6" s="80" customFormat="1">
      <c r="A89" s="64"/>
      <c r="F89" s="97"/>
    </row>
    <row r="90" spans="1:6" s="80" customFormat="1">
      <c r="A90" s="64"/>
      <c r="F90" s="97"/>
    </row>
    <row r="91" spans="1:6" s="80" customFormat="1">
      <c r="A91" s="64"/>
      <c r="F91" s="97"/>
    </row>
    <row r="92" spans="1:6" s="80" customFormat="1">
      <c r="A92" s="64"/>
      <c r="F92" s="97"/>
    </row>
    <row r="93" spans="1:6" s="80" customFormat="1">
      <c r="A93" s="64"/>
      <c r="F93" s="97"/>
    </row>
    <row r="94" spans="1:6" s="80" customFormat="1">
      <c r="A94" s="64"/>
      <c r="F94" s="97"/>
    </row>
    <row r="95" spans="1:6" s="80" customFormat="1">
      <c r="A95" s="64"/>
      <c r="F95" s="97"/>
    </row>
    <row r="96" spans="1:6" s="80" customFormat="1">
      <c r="A96" s="64"/>
      <c r="F96" s="97"/>
    </row>
    <row r="97" spans="1:6" s="80" customFormat="1">
      <c r="A97" s="64"/>
      <c r="F97" s="97"/>
    </row>
    <row r="98" spans="1:6" s="80" customFormat="1">
      <c r="A98" s="64"/>
      <c r="F98" s="97"/>
    </row>
    <row r="99" spans="1:6" s="80" customFormat="1">
      <c r="A99" s="64"/>
      <c r="F99" s="97"/>
    </row>
    <row r="100" spans="1:6" s="80" customFormat="1">
      <c r="A100" s="64"/>
      <c r="F100" s="97"/>
    </row>
    <row r="101" spans="1:6" s="80" customFormat="1">
      <c r="A101" s="64"/>
      <c r="F101" s="97"/>
    </row>
    <row r="102" spans="1:6" s="80" customFormat="1">
      <c r="A102" s="64"/>
      <c r="F102" s="97"/>
    </row>
    <row r="103" spans="1:6" s="80" customFormat="1">
      <c r="A103" s="64"/>
      <c r="F103" s="97"/>
    </row>
    <row r="104" spans="1:6" s="80" customFormat="1">
      <c r="A104" s="64"/>
      <c r="F104" s="97"/>
    </row>
    <row r="105" spans="1:6" s="80" customFormat="1">
      <c r="A105" s="64"/>
      <c r="F105" s="97"/>
    </row>
    <row r="106" spans="1:6" s="80" customFormat="1">
      <c r="A106" s="64"/>
      <c r="F106" s="97"/>
    </row>
    <row r="107" spans="1:6" s="80" customFormat="1">
      <c r="A107" s="64"/>
      <c r="F107" s="97"/>
    </row>
    <row r="108" spans="1:6" s="80" customFormat="1">
      <c r="A108" s="64"/>
      <c r="F108" s="97"/>
    </row>
    <row r="109" spans="1:6" s="80" customFormat="1">
      <c r="A109" s="64"/>
      <c r="F109" s="97"/>
    </row>
    <row r="110" spans="1:6" s="80" customFormat="1">
      <c r="A110" s="64"/>
      <c r="F110" s="97"/>
    </row>
    <row r="111" spans="1:6" s="80" customFormat="1">
      <c r="A111" s="64"/>
      <c r="F111" s="97"/>
    </row>
    <row r="112" spans="1:6" s="80" customFormat="1">
      <c r="A112" s="64"/>
      <c r="F112" s="97"/>
    </row>
    <row r="113" spans="1:6" s="80" customFormat="1">
      <c r="A113" s="64"/>
      <c r="F113" s="97"/>
    </row>
    <row r="114" spans="1:6" s="80" customFormat="1">
      <c r="A114" s="64"/>
      <c r="F114" s="97"/>
    </row>
    <row r="115" spans="1:6" s="80" customFormat="1">
      <c r="A115" s="64"/>
      <c r="F115" s="97"/>
    </row>
    <row r="116" spans="1:6" s="80" customFormat="1">
      <c r="A116" s="64"/>
      <c r="F116" s="97"/>
    </row>
    <row r="117" spans="1:6" s="80" customFormat="1">
      <c r="A117" s="64"/>
      <c r="F117" s="97"/>
    </row>
    <row r="118" spans="1:6" s="80" customFormat="1">
      <c r="A118" s="64"/>
      <c r="F118" s="97"/>
    </row>
    <row r="119" spans="1:6" s="80" customFormat="1">
      <c r="A119" s="64"/>
      <c r="F119" s="97"/>
    </row>
    <row r="120" spans="1:6" s="80" customFormat="1">
      <c r="A120" s="64"/>
      <c r="F120" s="97"/>
    </row>
    <row r="121" spans="1:6" s="80" customFormat="1">
      <c r="A121" s="64"/>
      <c r="F121" s="97"/>
    </row>
    <row r="122" spans="1:6" s="80" customFormat="1">
      <c r="A122" s="64"/>
      <c r="F122" s="97"/>
    </row>
    <row r="123" spans="1:6" s="80" customFormat="1">
      <c r="A123" s="64"/>
      <c r="F123" s="97"/>
    </row>
    <row r="124" spans="1:6" s="80" customFormat="1">
      <c r="A124" s="64"/>
      <c r="F124" s="97"/>
    </row>
    <row r="125" spans="1:6" s="80" customFormat="1">
      <c r="A125" s="64"/>
      <c r="F125" s="97"/>
    </row>
    <row r="126" spans="1:6" s="80" customFormat="1">
      <c r="A126" s="64"/>
      <c r="F126" s="97"/>
    </row>
    <row r="127" spans="1:6" s="80" customFormat="1">
      <c r="A127" s="64"/>
      <c r="F127" s="97"/>
    </row>
    <row r="128" spans="1:6" s="80" customFormat="1">
      <c r="A128" s="64"/>
      <c r="F128" s="97"/>
    </row>
    <row r="129" spans="1:6" s="80" customFormat="1">
      <c r="A129" s="64"/>
      <c r="F129" s="97"/>
    </row>
    <row r="130" spans="1:6" s="80" customFormat="1">
      <c r="A130" s="64"/>
      <c r="F130" s="97"/>
    </row>
    <row r="131" spans="1:6" s="80" customFormat="1">
      <c r="A131" s="64"/>
      <c r="F131" s="97"/>
    </row>
    <row r="132" spans="1:6" s="80" customFormat="1">
      <c r="A132" s="64"/>
      <c r="F132" s="97"/>
    </row>
    <row r="133" spans="1:6" s="80" customFormat="1">
      <c r="A133" s="64"/>
      <c r="F133" s="97"/>
    </row>
    <row r="134" spans="1:6" s="80" customFormat="1">
      <c r="A134" s="64"/>
      <c r="F134" s="97"/>
    </row>
    <row r="135" spans="1:6" s="80" customFormat="1">
      <c r="A135" s="64"/>
      <c r="F135" s="97"/>
    </row>
    <row r="136" spans="1:6" s="80" customFormat="1">
      <c r="A136" s="64"/>
      <c r="F136" s="97"/>
    </row>
    <row r="137" spans="1:6" s="80" customFormat="1">
      <c r="A137" s="64"/>
      <c r="F137" s="97"/>
    </row>
    <row r="138" spans="1:6" s="80" customFormat="1">
      <c r="A138" s="64"/>
      <c r="F138" s="97"/>
    </row>
    <row r="139" spans="1:6" s="80" customFormat="1">
      <c r="A139" s="64"/>
      <c r="F139" s="97"/>
    </row>
    <row r="140" spans="1:6" s="80" customFormat="1">
      <c r="A140" s="64"/>
      <c r="F140" s="97"/>
    </row>
    <row r="141" spans="1:6" s="80" customFormat="1">
      <c r="A141" s="64"/>
      <c r="F141" s="97"/>
    </row>
    <row r="142" spans="1:6" s="80" customFormat="1">
      <c r="A142" s="64"/>
      <c r="F142" s="97"/>
    </row>
    <row r="143" spans="1:6" s="80" customFormat="1">
      <c r="A143" s="64"/>
      <c r="F143" s="97"/>
    </row>
    <row r="144" spans="1:6" s="80" customFormat="1">
      <c r="A144" s="64"/>
      <c r="F144" s="97"/>
    </row>
    <row r="145" spans="1:6" s="80" customFormat="1">
      <c r="A145" s="64"/>
      <c r="F145" s="97"/>
    </row>
    <row r="146" spans="1:6" s="80" customFormat="1">
      <c r="A146" s="64"/>
      <c r="F146" s="97"/>
    </row>
    <row r="147" spans="1:6" s="80" customFormat="1">
      <c r="A147" s="64"/>
      <c r="F147" s="97"/>
    </row>
    <row r="148" spans="1:6" s="80" customFormat="1">
      <c r="A148" s="64"/>
      <c r="F148" s="97"/>
    </row>
    <row r="149" spans="1:6" s="80" customFormat="1">
      <c r="A149" s="64"/>
      <c r="F149" s="97"/>
    </row>
    <row r="150" spans="1:6" s="80" customFormat="1">
      <c r="A150" s="64"/>
      <c r="F150" s="97"/>
    </row>
    <row r="151" spans="1:6" s="80" customFormat="1">
      <c r="A151" s="64"/>
      <c r="F151" s="97"/>
    </row>
    <row r="152" spans="1:6" s="80" customFormat="1">
      <c r="A152" s="64"/>
      <c r="F152" s="97"/>
    </row>
    <row r="153" spans="1:6" s="80" customFormat="1">
      <c r="A153" s="64"/>
      <c r="F153" s="97"/>
    </row>
    <row r="154" spans="1:6" s="80" customFormat="1">
      <c r="A154" s="64"/>
      <c r="F154" s="97"/>
    </row>
    <row r="155" spans="1:6" s="80" customFormat="1">
      <c r="A155" s="64"/>
      <c r="F155" s="97"/>
    </row>
    <row r="156" spans="1:6" s="80" customFormat="1">
      <c r="A156" s="64"/>
      <c r="F156" s="97"/>
    </row>
    <row r="157" spans="1:6" s="80" customFormat="1">
      <c r="A157" s="64"/>
      <c r="F157" s="97"/>
    </row>
    <row r="158" spans="1:6" s="80" customFormat="1">
      <c r="A158" s="64"/>
      <c r="F158" s="97"/>
    </row>
    <row r="159" spans="1:6" s="80" customFormat="1">
      <c r="A159" s="64"/>
      <c r="F159" s="97"/>
    </row>
    <row r="160" spans="1:6" s="80" customFormat="1">
      <c r="A160" s="64"/>
      <c r="F160" s="97"/>
    </row>
    <row r="161" spans="1:6" s="80" customFormat="1">
      <c r="A161" s="64"/>
      <c r="F161" s="97"/>
    </row>
    <row r="162" spans="1:6" s="80" customFormat="1">
      <c r="A162" s="64"/>
      <c r="F162" s="97"/>
    </row>
    <row r="163" spans="1:6" s="80" customFormat="1">
      <c r="A163" s="64"/>
      <c r="F163" s="97"/>
    </row>
    <row r="164" spans="1:6" s="80" customFormat="1">
      <c r="A164" s="64"/>
      <c r="F164" s="97"/>
    </row>
    <row r="165" spans="1:6" s="80" customFormat="1">
      <c r="A165" s="64"/>
      <c r="F165" s="97"/>
    </row>
    <row r="166" spans="1:6" s="80" customFormat="1">
      <c r="A166" s="64"/>
      <c r="F166" s="97"/>
    </row>
    <row r="167" spans="1:6" s="80" customFormat="1">
      <c r="A167" s="64"/>
      <c r="F167" s="97"/>
    </row>
    <row r="168" spans="1:6" s="80" customFormat="1">
      <c r="A168" s="64"/>
      <c r="F168" s="97"/>
    </row>
    <row r="169" spans="1:6" s="80" customFormat="1">
      <c r="A169" s="64"/>
      <c r="F169" s="97"/>
    </row>
    <row r="170" spans="1:6" s="80" customFormat="1">
      <c r="A170" s="64"/>
      <c r="F170" s="97"/>
    </row>
    <row r="171" spans="1:6" s="80" customFormat="1">
      <c r="A171" s="64"/>
      <c r="F171" s="97"/>
    </row>
    <row r="172" spans="1:6" s="80" customFormat="1">
      <c r="A172" s="64"/>
      <c r="F172" s="97"/>
    </row>
    <row r="173" spans="1:6" s="80" customFormat="1">
      <c r="A173" s="64"/>
      <c r="F173" s="97"/>
    </row>
    <row r="174" spans="1:6" s="80" customFormat="1">
      <c r="A174" s="64"/>
      <c r="F174" s="97"/>
    </row>
    <row r="175" spans="1:6" s="80" customFormat="1">
      <c r="A175" s="64"/>
      <c r="F175" s="97"/>
    </row>
    <row r="176" spans="1:6" s="80" customFormat="1">
      <c r="A176" s="64"/>
      <c r="F176" s="97"/>
    </row>
    <row r="177" spans="1:6" s="80" customFormat="1">
      <c r="A177" s="64"/>
      <c r="F177" s="97"/>
    </row>
    <row r="178" spans="1:6" s="80" customFormat="1">
      <c r="A178" s="64"/>
      <c r="F178" s="97"/>
    </row>
    <row r="179" spans="1:6" s="80" customFormat="1">
      <c r="A179" s="64"/>
      <c r="F179" s="97"/>
    </row>
    <row r="180" spans="1:6" s="80" customFormat="1">
      <c r="A180" s="64"/>
      <c r="F180" s="97"/>
    </row>
    <row r="181" spans="1:6" s="80" customFormat="1">
      <c r="A181" s="64"/>
      <c r="F181" s="97"/>
    </row>
    <row r="182" spans="1:6" s="80" customFormat="1">
      <c r="A182" s="64"/>
      <c r="F182" s="97"/>
    </row>
    <row r="183" spans="1:6" s="80" customFormat="1">
      <c r="A183" s="64"/>
      <c r="F183" s="97"/>
    </row>
    <row r="184" spans="1:6" s="80" customFormat="1">
      <c r="A184" s="64"/>
      <c r="F184" s="97"/>
    </row>
    <row r="185" spans="1:6" s="80" customFormat="1">
      <c r="A185" s="64"/>
      <c r="F185" s="97"/>
    </row>
    <row r="186" spans="1:6" s="80" customFormat="1">
      <c r="A186" s="64"/>
      <c r="F186" s="97"/>
    </row>
    <row r="187" spans="1:6" s="80" customFormat="1">
      <c r="A187" s="64"/>
      <c r="F187" s="97"/>
    </row>
    <row r="188" spans="1:6" s="80" customFormat="1">
      <c r="A188" s="64"/>
      <c r="F188" s="97"/>
    </row>
    <row r="189" spans="1:6" s="80" customFormat="1">
      <c r="A189" s="64"/>
      <c r="F189" s="97"/>
    </row>
    <row r="190" spans="1:6" s="80" customFormat="1">
      <c r="A190" s="64"/>
      <c r="F190" s="97"/>
    </row>
    <row r="191" spans="1:6" s="80" customFormat="1">
      <c r="A191" s="64"/>
      <c r="F191" s="97"/>
    </row>
    <row r="192" spans="1:6" s="80" customFormat="1">
      <c r="A192" s="64"/>
      <c r="F192" s="97"/>
    </row>
    <row r="193" spans="1:6" s="80" customFormat="1">
      <c r="A193" s="64"/>
      <c r="F193" s="97"/>
    </row>
    <row r="194" spans="1:6" s="80" customFormat="1">
      <c r="A194" s="64"/>
      <c r="F194" s="97"/>
    </row>
    <row r="195" spans="1:6" s="80" customFormat="1">
      <c r="A195" s="64"/>
      <c r="F195" s="97"/>
    </row>
    <row r="196" spans="1:6" s="80" customFormat="1">
      <c r="A196" s="64"/>
      <c r="F196" s="97"/>
    </row>
    <row r="197" spans="1:6" s="80" customFormat="1">
      <c r="A197" s="64"/>
      <c r="F197" s="97"/>
    </row>
    <row r="198" spans="1:6" s="80" customFormat="1">
      <c r="A198" s="64"/>
      <c r="F198" s="97"/>
    </row>
    <row r="199" spans="1:6" s="80" customFormat="1">
      <c r="A199" s="64"/>
      <c r="F199" s="97"/>
    </row>
    <row r="200" spans="1:6" s="80" customFormat="1">
      <c r="A200" s="64"/>
      <c r="F200" s="97"/>
    </row>
    <row r="201" spans="1:6" s="80" customFormat="1">
      <c r="A201" s="64"/>
      <c r="F201" s="97"/>
    </row>
    <row r="202" spans="1:6" s="80" customFormat="1">
      <c r="A202" s="64"/>
      <c r="F202" s="97"/>
    </row>
    <row r="203" spans="1:6" s="80" customFormat="1">
      <c r="A203" s="64"/>
      <c r="F203" s="97"/>
    </row>
    <row r="204" spans="1:6" s="80" customFormat="1">
      <c r="A204" s="64"/>
      <c r="F204" s="97"/>
    </row>
    <row r="205" spans="1:6" s="80" customFormat="1">
      <c r="A205" s="64"/>
      <c r="F205" s="97"/>
    </row>
    <row r="206" spans="1:6" s="80" customFormat="1">
      <c r="A206" s="64"/>
      <c r="F206" s="97"/>
    </row>
    <row r="207" spans="1:6" s="80" customFormat="1">
      <c r="A207" s="64"/>
      <c r="F207" s="97"/>
    </row>
    <row r="208" spans="1:6" s="80" customFormat="1">
      <c r="A208" s="64"/>
      <c r="F208" s="97"/>
    </row>
    <row r="209" spans="1:6" s="80" customFormat="1">
      <c r="A209" s="64"/>
      <c r="F209" s="97"/>
    </row>
    <row r="210" spans="1:6" s="80" customFormat="1">
      <c r="A210" s="64"/>
      <c r="F210" s="97"/>
    </row>
    <row r="211" spans="1:6" s="80" customFormat="1">
      <c r="A211" s="64"/>
      <c r="F211" s="97"/>
    </row>
    <row r="212" spans="1:6" s="80" customFormat="1">
      <c r="A212" s="64"/>
      <c r="F212" s="97"/>
    </row>
    <row r="213" spans="1:6" s="80" customFormat="1">
      <c r="A213" s="64"/>
      <c r="F213" s="97"/>
    </row>
    <row r="214" spans="1:6" s="80" customFormat="1">
      <c r="A214" s="64"/>
      <c r="F214" s="97"/>
    </row>
    <row r="215" spans="1:6" s="80" customFormat="1">
      <c r="A215" s="64"/>
      <c r="F215" s="97"/>
    </row>
    <row r="216" spans="1:6" s="80" customFormat="1">
      <c r="A216" s="64"/>
      <c r="F216" s="97"/>
    </row>
    <row r="217" spans="1:6" s="80" customFormat="1">
      <c r="A217" s="64"/>
      <c r="F217" s="97"/>
    </row>
    <row r="218" spans="1:6" s="80" customFormat="1">
      <c r="A218" s="64"/>
      <c r="F218" s="97"/>
    </row>
    <row r="219" spans="1:6" s="80" customFormat="1">
      <c r="A219" s="64"/>
      <c r="F219" s="97"/>
    </row>
    <row r="220" spans="1:6" s="80" customFormat="1">
      <c r="A220" s="64"/>
      <c r="F220" s="97"/>
    </row>
    <row r="221" spans="1:6" s="80" customFormat="1">
      <c r="A221" s="64"/>
      <c r="F221" s="97"/>
    </row>
    <row r="222" spans="1:6" s="80" customFormat="1">
      <c r="A222" s="64"/>
      <c r="F222" s="97"/>
    </row>
    <row r="223" spans="1:6" s="80" customFormat="1">
      <c r="A223" s="64"/>
      <c r="F223" s="97"/>
    </row>
    <row r="224" spans="1:6" s="80" customFormat="1">
      <c r="A224" s="64"/>
      <c r="F224" s="97"/>
    </row>
    <row r="225" spans="1:6" s="80" customFormat="1">
      <c r="A225" s="64"/>
      <c r="F225" s="97"/>
    </row>
    <row r="226" spans="1:6" s="80" customFormat="1">
      <c r="A226" s="64"/>
      <c r="F226" s="97"/>
    </row>
    <row r="227" spans="1:6" s="80" customFormat="1">
      <c r="A227" s="64"/>
      <c r="F227" s="97"/>
    </row>
    <row r="228" spans="1:6" s="80" customFormat="1">
      <c r="A228" s="64"/>
      <c r="F228" s="97"/>
    </row>
    <row r="229" spans="1:6" s="80" customFormat="1">
      <c r="A229" s="64"/>
      <c r="F229" s="97"/>
    </row>
    <row r="230" spans="1:6" s="80" customFormat="1">
      <c r="A230" s="64"/>
      <c r="F230" s="97"/>
    </row>
    <row r="231" spans="1:6" s="80" customFormat="1">
      <c r="A231" s="64"/>
      <c r="F231" s="97"/>
    </row>
    <row r="232" spans="1:6" s="80" customFormat="1">
      <c r="A232" s="64"/>
      <c r="F232" s="97"/>
    </row>
    <row r="233" spans="1:6" s="80" customFormat="1">
      <c r="A233" s="64"/>
      <c r="F233" s="97"/>
    </row>
    <row r="234" spans="1:6" s="80" customFormat="1">
      <c r="A234" s="64"/>
      <c r="F234" s="97"/>
    </row>
    <row r="235" spans="1:6" s="80" customFormat="1">
      <c r="A235" s="64"/>
      <c r="F235" s="97"/>
    </row>
    <row r="236" spans="1:6" s="80" customFormat="1">
      <c r="A236" s="64"/>
      <c r="F236" s="97"/>
    </row>
    <row r="237" spans="1:6" s="80" customFormat="1">
      <c r="A237" s="64"/>
      <c r="F237" s="97"/>
    </row>
    <row r="238" spans="1:6" s="80" customFormat="1">
      <c r="A238" s="64"/>
      <c r="F238" s="97"/>
    </row>
    <row r="239" spans="1:6" s="80" customFormat="1">
      <c r="A239" s="64"/>
      <c r="F239" s="97"/>
    </row>
    <row r="240" spans="1:6" s="80" customFormat="1">
      <c r="A240" s="64"/>
      <c r="F240" s="97"/>
    </row>
    <row r="241" spans="1:6" s="80" customFormat="1">
      <c r="A241" s="64"/>
      <c r="F241" s="97"/>
    </row>
    <row r="242" spans="1:6" s="80" customFormat="1">
      <c r="A242" s="64"/>
      <c r="F242" s="97"/>
    </row>
    <row r="243" spans="1:6" s="80" customFormat="1">
      <c r="A243" s="64"/>
      <c r="F243" s="97"/>
    </row>
    <row r="244" spans="1:6" s="80" customFormat="1">
      <c r="A244" s="64"/>
      <c r="F244" s="97"/>
    </row>
    <row r="245" spans="1:6" s="80" customFormat="1">
      <c r="A245" s="64"/>
      <c r="F245" s="97"/>
    </row>
    <row r="246" spans="1:6" s="80" customFormat="1">
      <c r="A246" s="64"/>
      <c r="F246" s="97"/>
    </row>
    <row r="247" spans="1:6" s="80" customFormat="1">
      <c r="A247" s="64"/>
      <c r="F247" s="97"/>
    </row>
    <row r="248" spans="1:6" s="80" customFormat="1">
      <c r="A248" s="64"/>
      <c r="F248" s="97"/>
    </row>
    <row r="249" spans="1:6" s="80" customFormat="1">
      <c r="A249" s="64"/>
      <c r="F249" s="97"/>
    </row>
    <row r="250" spans="1:6" s="80" customFormat="1">
      <c r="A250" s="64"/>
      <c r="F250" s="97"/>
    </row>
    <row r="251" spans="1:6" s="80" customFormat="1">
      <c r="A251" s="64"/>
      <c r="F251" s="97"/>
    </row>
    <row r="252" spans="1:6" s="80" customFormat="1">
      <c r="A252" s="64"/>
      <c r="F252" s="97"/>
    </row>
    <row r="253" spans="1:6" s="80" customFormat="1">
      <c r="A253" s="64"/>
      <c r="F253" s="97"/>
    </row>
    <row r="254" spans="1:6" s="80" customFormat="1">
      <c r="A254" s="64"/>
      <c r="F254" s="97"/>
    </row>
    <row r="255" spans="1:6" s="80" customFormat="1">
      <c r="A255" s="64"/>
      <c r="F255" s="97"/>
    </row>
    <row r="256" spans="1:6" s="80" customFormat="1">
      <c r="A256" s="64"/>
      <c r="F256" s="97"/>
    </row>
    <row r="257" spans="1:6" s="80" customFormat="1">
      <c r="A257" s="64"/>
      <c r="F257" s="97"/>
    </row>
    <row r="258" spans="1:6" s="80" customFormat="1">
      <c r="A258" s="64"/>
      <c r="F258" s="97"/>
    </row>
    <row r="259" spans="1:6" s="80" customFormat="1">
      <c r="A259" s="64"/>
      <c r="F259" s="97"/>
    </row>
    <row r="260" spans="1:6" s="80" customFormat="1">
      <c r="A260" s="64"/>
      <c r="F260" s="97"/>
    </row>
    <row r="261" spans="1:6" s="80" customFormat="1">
      <c r="A261" s="64"/>
      <c r="F261" s="97"/>
    </row>
    <row r="262" spans="1:6" s="80" customFormat="1">
      <c r="A262" s="64"/>
      <c r="F262" s="97"/>
    </row>
    <row r="263" spans="1:6" s="80" customFormat="1">
      <c r="A263" s="64"/>
      <c r="F263" s="97"/>
    </row>
    <row r="264" spans="1:6" s="80" customFormat="1">
      <c r="A264" s="64"/>
      <c r="F264" s="97"/>
    </row>
    <row r="265" spans="1:6" s="80" customFormat="1">
      <c r="A265" s="64"/>
      <c r="F265" s="97"/>
    </row>
    <row r="266" spans="1:6" s="80" customFormat="1">
      <c r="A266" s="64"/>
      <c r="F266" s="97"/>
    </row>
    <row r="267" spans="1:6" s="80" customFormat="1">
      <c r="A267" s="64"/>
      <c r="F267" s="97"/>
    </row>
    <row r="268" spans="1:6" s="80" customFormat="1">
      <c r="A268" s="64"/>
      <c r="F268" s="97"/>
    </row>
    <row r="269" spans="1:6" s="80" customFormat="1">
      <c r="A269" s="64"/>
      <c r="F269" s="97"/>
    </row>
    <row r="270" spans="1:6" s="80" customFormat="1">
      <c r="A270" s="64"/>
      <c r="F270" s="97"/>
    </row>
    <row r="271" spans="1:6" s="80" customFormat="1">
      <c r="A271" s="64"/>
      <c r="F271" s="97"/>
    </row>
    <row r="272" spans="1:6" s="80" customFormat="1">
      <c r="A272" s="64"/>
      <c r="F272" s="97"/>
    </row>
    <row r="273" spans="1:6" s="80" customFormat="1">
      <c r="A273" s="64"/>
      <c r="F273" s="97"/>
    </row>
    <row r="274" spans="1:6" s="80" customFormat="1">
      <c r="A274" s="64"/>
      <c r="F274" s="97"/>
    </row>
    <row r="275" spans="1:6" s="80" customFormat="1">
      <c r="A275" s="64"/>
      <c r="F275" s="97"/>
    </row>
    <row r="276" spans="1:6" s="80" customFormat="1">
      <c r="A276" s="64"/>
      <c r="F276" s="97"/>
    </row>
    <row r="277" spans="1:6" s="80" customFormat="1">
      <c r="A277" s="64"/>
      <c r="F277" s="97"/>
    </row>
    <row r="278" spans="1:6" s="80" customFormat="1">
      <c r="A278" s="64"/>
      <c r="F278" s="97"/>
    </row>
    <row r="279" spans="1:6" s="80" customFormat="1">
      <c r="A279" s="64"/>
      <c r="F279" s="97"/>
    </row>
    <row r="280" spans="1:6" s="80" customFormat="1">
      <c r="A280" s="64"/>
      <c r="F280" s="97"/>
    </row>
    <row r="281" spans="1:6" s="80" customFormat="1">
      <c r="A281" s="64"/>
      <c r="F281" s="97"/>
    </row>
    <row r="282" spans="1:6" s="80" customFormat="1">
      <c r="A282" s="64"/>
      <c r="F282" s="97"/>
    </row>
    <row r="283" spans="1:6" s="80" customFormat="1">
      <c r="A283" s="64"/>
      <c r="F283" s="97"/>
    </row>
    <row r="284" spans="1:6" s="80" customFormat="1">
      <c r="A284" s="64"/>
      <c r="F284" s="97"/>
    </row>
    <row r="285" spans="1:6" s="80" customFormat="1">
      <c r="A285" s="64"/>
      <c r="F285" s="97"/>
    </row>
    <row r="286" spans="1:6" s="80" customFormat="1">
      <c r="A286" s="64"/>
      <c r="F286" s="97"/>
    </row>
    <row r="287" spans="1:6" s="80" customFormat="1">
      <c r="A287" s="64"/>
      <c r="F287" s="97"/>
    </row>
    <row r="288" spans="1:6" s="80" customFormat="1">
      <c r="A288" s="64"/>
      <c r="F288" s="97"/>
    </row>
    <row r="289" spans="1:6" s="80" customFormat="1">
      <c r="A289" s="64"/>
      <c r="F289" s="97"/>
    </row>
    <row r="290" spans="1:6" s="80" customFormat="1">
      <c r="A290" s="64"/>
      <c r="F290" s="97"/>
    </row>
    <row r="291" spans="1:6" s="80" customFormat="1">
      <c r="A291" s="64"/>
      <c r="F291" s="97"/>
    </row>
    <row r="292" spans="1:6" s="80" customFormat="1">
      <c r="A292" s="64"/>
      <c r="F292" s="97"/>
    </row>
    <row r="293" spans="1:6" s="80" customFormat="1">
      <c r="A293" s="64"/>
      <c r="F293" s="97"/>
    </row>
    <row r="294" spans="1:6" s="80" customFormat="1">
      <c r="A294" s="64"/>
      <c r="F294" s="97"/>
    </row>
    <row r="295" spans="1:6" s="80" customFormat="1">
      <c r="A295" s="64"/>
      <c r="F295" s="97"/>
    </row>
    <row r="296" spans="1:6" s="80" customFormat="1">
      <c r="A296" s="64"/>
      <c r="F296" s="97"/>
    </row>
    <row r="297" spans="1:6" s="80" customFormat="1">
      <c r="A297" s="64"/>
      <c r="F297" s="97"/>
    </row>
    <row r="298" spans="1:6" s="80" customFormat="1">
      <c r="A298" s="64"/>
      <c r="F298" s="97"/>
    </row>
    <row r="299" spans="1:6" s="80" customFormat="1">
      <c r="A299" s="64"/>
      <c r="F299" s="97"/>
    </row>
    <row r="300" spans="1:6" s="80" customFormat="1">
      <c r="A300" s="64"/>
      <c r="F300" s="97"/>
    </row>
    <row r="301" spans="1:6" s="80" customFormat="1">
      <c r="A301" s="64"/>
      <c r="F301" s="97"/>
    </row>
    <row r="302" spans="1:6" s="80" customFormat="1">
      <c r="A302" s="64"/>
      <c r="F302" s="97"/>
    </row>
    <row r="303" spans="1:6" s="80" customFormat="1">
      <c r="A303" s="64"/>
      <c r="F303" s="97"/>
    </row>
    <row r="304" spans="1:6" s="80" customFormat="1">
      <c r="A304" s="64"/>
      <c r="F304" s="97"/>
    </row>
    <row r="305" spans="1:6" s="80" customFormat="1">
      <c r="A305" s="64"/>
      <c r="F305" s="97"/>
    </row>
    <row r="306" spans="1:6" s="80" customFormat="1">
      <c r="A306" s="64"/>
      <c r="F306" s="97"/>
    </row>
    <row r="307" spans="1:6" s="80" customFormat="1">
      <c r="A307" s="64"/>
      <c r="F307" s="97"/>
    </row>
    <row r="308" spans="1:6" s="80" customFormat="1">
      <c r="A308" s="64"/>
      <c r="F308" s="97"/>
    </row>
    <row r="309" spans="1:6" s="80" customFormat="1">
      <c r="A309" s="64"/>
      <c r="F309" s="97"/>
    </row>
    <row r="310" spans="1:6" s="80" customFormat="1">
      <c r="A310" s="64"/>
      <c r="F310" s="97"/>
    </row>
    <row r="311" spans="1:6" s="80" customFormat="1">
      <c r="A311" s="64"/>
      <c r="F311" s="97"/>
    </row>
    <row r="312" spans="1:6" s="80" customFormat="1">
      <c r="A312" s="64"/>
      <c r="F312" s="97"/>
    </row>
    <row r="313" spans="1:6" s="80" customFormat="1">
      <c r="A313" s="64"/>
      <c r="F313" s="97"/>
    </row>
    <row r="314" spans="1:6" s="80" customFormat="1">
      <c r="A314" s="64"/>
      <c r="F314" s="97"/>
    </row>
    <row r="315" spans="1:6" s="80" customFormat="1">
      <c r="A315" s="64"/>
      <c r="F315" s="97"/>
    </row>
    <row r="316" spans="1:6" s="80" customFormat="1">
      <c r="A316" s="64"/>
      <c r="F316" s="97"/>
    </row>
    <row r="317" spans="1:6" s="80" customFormat="1">
      <c r="A317" s="64"/>
      <c r="F317" s="97"/>
    </row>
    <row r="318" spans="1:6" s="80" customFormat="1">
      <c r="A318" s="64"/>
      <c r="F318" s="97"/>
    </row>
    <row r="319" spans="1:6" s="80" customFormat="1">
      <c r="A319" s="64"/>
      <c r="F319" s="97"/>
    </row>
    <row r="320" spans="1:6" s="80" customFormat="1">
      <c r="A320" s="64"/>
      <c r="F320" s="97"/>
    </row>
    <row r="321" spans="1:6" s="80" customFormat="1">
      <c r="A321" s="64"/>
      <c r="F321" s="97"/>
    </row>
    <row r="322" spans="1:6" s="80" customFormat="1">
      <c r="A322" s="64"/>
      <c r="F322" s="97"/>
    </row>
    <row r="323" spans="1:6" s="80" customFormat="1">
      <c r="A323" s="64"/>
      <c r="F323" s="97"/>
    </row>
    <row r="324" spans="1:6" s="80" customFormat="1">
      <c r="A324" s="64"/>
      <c r="F324" s="97"/>
    </row>
    <row r="325" spans="1:6" s="80" customFormat="1">
      <c r="A325" s="64"/>
      <c r="F325" s="97"/>
    </row>
    <row r="326" spans="1:6" s="80" customFormat="1">
      <c r="A326" s="64"/>
      <c r="F326" s="97"/>
    </row>
    <row r="327" spans="1:6" s="80" customFormat="1">
      <c r="A327" s="64"/>
      <c r="F327" s="97"/>
    </row>
    <row r="328" spans="1:6" s="80" customFormat="1">
      <c r="A328" s="64"/>
      <c r="F328" s="97"/>
    </row>
    <row r="329" spans="1:6" s="80" customFormat="1">
      <c r="A329" s="64"/>
      <c r="F329" s="97"/>
    </row>
    <row r="330" spans="1:6" s="80" customFormat="1">
      <c r="A330" s="64"/>
      <c r="F330" s="97"/>
    </row>
    <row r="331" spans="1:6" s="80" customFormat="1">
      <c r="A331" s="64"/>
      <c r="F331" s="97"/>
    </row>
    <row r="332" spans="1:6" s="80" customFormat="1">
      <c r="A332" s="64"/>
      <c r="F332" s="97"/>
    </row>
    <row r="333" spans="1:6" s="80" customFormat="1">
      <c r="A333" s="64"/>
      <c r="F333" s="97"/>
    </row>
    <row r="334" spans="1:6" s="80" customFormat="1">
      <c r="A334" s="64"/>
      <c r="F334" s="97"/>
    </row>
    <row r="335" spans="1:6" s="80" customFormat="1">
      <c r="A335" s="64"/>
      <c r="F335" s="97"/>
    </row>
    <row r="336" spans="1:6" s="80" customFormat="1">
      <c r="A336" s="64"/>
      <c r="F336" s="97"/>
    </row>
    <row r="337" spans="1:6" s="80" customFormat="1">
      <c r="A337" s="64"/>
      <c r="F337" s="97"/>
    </row>
    <row r="338" spans="1:6" s="80" customFormat="1">
      <c r="A338" s="64"/>
      <c r="F338" s="97"/>
    </row>
    <row r="339" spans="1:6" s="80" customFormat="1">
      <c r="A339" s="64"/>
      <c r="F339" s="97"/>
    </row>
    <row r="340" spans="1:6" s="80" customFormat="1">
      <c r="A340" s="64"/>
      <c r="F340" s="97"/>
    </row>
    <row r="341" spans="1:6" s="80" customFormat="1">
      <c r="A341" s="64"/>
      <c r="F341" s="97"/>
    </row>
    <row r="342" spans="1:6" s="80" customFormat="1">
      <c r="A342" s="64"/>
      <c r="F342" s="97"/>
    </row>
    <row r="343" spans="1:6" s="80" customFormat="1">
      <c r="A343" s="64"/>
      <c r="F343" s="97"/>
    </row>
    <row r="344" spans="1:6" s="80" customFormat="1">
      <c r="A344" s="64"/>
      <c r="F344" s="97"/>
    </row>
    <row r="345" spans="1:6" s="80" customFormat="1">
      <c r="A345" s="64"/>
      <c r="F345" s="97"/>
    </row>
    <row r="346" spans="1:6" s="80" customFormat="1">
      <c r="A346" s="64"/>
      <c r="F346" s="97"/>
    </row>
    <row r="347" spans="1:6" s="80" customFormat="1">
      <c r="A347" s="64"/>
      <c r="F347" s="97"/>
    </row>
    <row r="348" spans="1:6" s="80" customFormat="1">
      <c r="A348" s="64"/>
      <c r="F348" s="97"/>
    </row>
    <row r="349" spans="1:6" s="80" customFormat="1">
      <c r="A349" s="64"/>
      <c r="F349" s="97"/>
    </row>
    <row r="350" spans="1:6" s="80" customFormat="1">
      <c r="A350" s="64"/>
      <c r="F350" s="97"/>
    </row>
    <row r="351" spans="1:6" s="80" customFormat="1">
      <c r="A351" s="64"/>
      <c r="F351" s="97"/>
    </row>
    <row r="352" spans="1:6" s="80" customFormat="1">
      <c r="A352" s="64"/>
      <c r="F352" s="97"/>
    </row>
    <row r="353" spans="1:6" s="80" customFormat="1">
      <c r="A353" s="64"/>
      <c r="F353" s="97"/>
    </row>
    <row r="354" spans="1:6" s="80" customFormat="1">
      <c r="A354" s="64"/>
      <c r="F354" s="97"/>
    </row>
    <row r="355" spans="1:6" s="80" customFormat="1">
      <c r="A355" s="64"/>
      <c r="F355" s="97"/>
    </row>
    <row r="356" spans="1:6" s="80" customFormat="1">
      <c r="A356" s="64"/>
      <c r="F356" s="97"/>
    </row>
    <row r="357" spans="1:6" s="80" customFormat="1">
      <c r="A357" s="64"/>
      <c r="F357" s="97"/>
    </row>
    <row r="358" spans="1:6" s="80" customFormat="1">
      <c r="A358" s="64"/>
      <c r="F358" s="97"/>
    </row>
    <row r="359" spans="1:6" s="80" customFormat="1">
      <c r="A359" s="64"/>
      <c r="F359" s="97"/>
    </row>
    <row r="360" spans="1:6" s="80" customFormat="1">
      <c r="A360" s="64"/>
      <c r="F360" s="97"/>
    </row>
    <row r="361" spans="1:6" s="80" customFormat="1">
      <c r="A361" s="64"/>
      <c r="F361" s="97"/>
    </row>
    <row r="362" spans="1:6" s="80" customFormat="1">
      <c r="A362" s="64"/>
      <c r="F362" s="97"/>
    </row>
    <row r="363" spans="1:6" s="80" customFormat="1">
      <c r="A363" s="64"/>
      <c r="F363" s="97"/>
    </row>
    <row r="364" spans="1:6" s="80" customFormat="1">
      <c r="A364" s="64"/>
      <c r="F364" s="97"/>
    </row>
    <row r="365" spans="1:6" s="80" customFormat="1">
      <c r="A365" s="64"/>
      <c r="F365" s="97"/>
    </row>
    <row r="366" spans="1:6" s="80" customFormat="1">
      <c r="A366" s="64"/>
      <c r="F366" s="97"/>
    </row>
    <row r="367" spans="1:6" s="80" customFormat="1">
      <c r="A367" s="64"/>
      <c r="F367" s="97"/>
    </row>
    <row r="368" spans="1:6" s="80" customFormat="1">
      <c r="A368" s="64"/>
      <c r="F368" s="97"/>
    </row>
    <row r="369" spans="1:6" s="80" customFormat="1">
      <c r="A369" s="64"/>
      <c r="F369" s="97"/>
    </row>
    <row r="370" spans="1:6" s="80" customFormat="1">
      <c r="A370" s="64"/>
      <c r="F370" s="97"/>
    </row>
    <row r="371" spans="1:6" s="80" customFormat="1">
      <c r="A371" s="64"/>
      <c r="F371" s="97"/>
    </row>
    <row r="372" spans="1:6" s="80" customFormat="1">
      <c r="A372" s="64"/>
      <c r="F372" s="97"/>
    </row>
    <row r="373" spans="1:6" s="80" customFormat="1">
      <c r="A373" s="64"/>
      <c r="F373" s="97"/>
    </row>
    <row r="374" spans="1:6" s="80" customFormat="1">
      <c r="A374" s="64"/>
      <c r="F374" s="97"/>
    </row>
    <row r="375" spans="1:6" s="80" customFormat="1">
      <c r="A375" s="64"/>
      <c r="F375" s="97"/>
    </row>
    <row r="376" spans="1:6" s="80" customFormat="1">
      <c r="A376" s="64"/>
      <c r="F376" s="97"/>
    </row>
    <row r="377" spans="1:6" s="80" customFormat="1">
      <c r="A377" s="64"/>
      <c r="F377" s="97"/>
    </row>
    <row r="378" spans="1:6" s="80" customFormat="1">
      <c r="A378" s="64"/>
      <c r="F378" s="97"/>
    </row>
    <row r="379" spans="1:6" s="80" customFormat="1">
      <c r="A379" s="64"/>
      <c r="F379" s="97"/>
    </row>
    <row r="380" spans="1:6" s="80" customFormat="1">
      <c r="A380" s="64"/>
      <c r="F380" s="97"/>
    </row>
    <row r="381" spans="1:6" s="80" customFormat="1">
      <c r="A381" s="64"/>
      <c r="F381" s="97"/>
    </row>
    <row r="382" spans="1:6" s="80" customFormat="1">
      <c r="A382" s="64"/>
      <c r="F382" s="97"/>
    </row>
    <row r="383" spans="1:6" s="80" customFormat="1">
      <c r="A383" s="64"/>
      <c r="F383" s="97"/>
    </row>
    <row r="384" spans="1:6" s="80" customFormat="1">
      <c r="A384" s="64"/>
      <c r="F384" s="97"/>
    </row>
    <row r="385" spans="1:6" s="80" customFormat="1">
      <c r="A385" s="64"/>
      <c r="F385" s="97"/>
    </row>
    <row r="386" spans="1:6" s="80" customFormat="1">
      <c r="A386" s="64"/>
      <c r="F386" s="97"/>
    </row>
    <row r="387" spans="1:6" s="80" customFormat="1">
      <c r="A387" s="64"/>
      <c r="F387" s="97"/>
    </row>
    <row r="388" spans="1:6" s="80" customFormat="1">
      <c r="A388" s="64"/>
      <c r="F388" s="97"/>
    </row>
    <row r="389" spans="1:6" s="80" customFormat="1">
      <c r="A389" s="64"/>
      <c r="F389" s="97"/>
    </row>
    <row r="390" spans="1:6" s="80" customFormat="1">
      <c r="A390" s="64"/>
      <c r="F390" s="97"/>
    </row>
    <row r="391" spans="1:6" s="80" customFormat="1">
      <c r="A391" s="64"/>
      <c r="F391" s="97"/>
    </row>
    <row r="392" spans="1:6" s="80" customFormat="1">
      <c r="A392" s="64"/>
      <c r="F392" s="97"/>
    </row>
    <row r="393" spans="1:6" s="80" customFormat="1">
      <c r="A393" s="64"/>
      <c r="F393" s="97"/>
    </row>
    <row r="394" spans="1:6" s="80" customFormat="1">
      <c r="A394" s="64"/>
      <c r="F394" s="97"/>
    </row>
    <row r="395" spans="1:6" s="80" customFormat="1">
      <c r="A395" s="64"/>
      <c r="F395" s="97"/>
    </row>
    <row r="396" spans="1:6" s="80" customFormat="1">
      <c r="A396" s="64"/>
      <c r="F396" s="97"/>
    </row>
    <row r="397" spans="1:6" s="80" customFormat="1">
      <c r="A397" s="64"/>
      <c r="F397" s="97"/>
    </row>
    <row r="398" spans="1:6" s="80" customFormat="1">
      <c r="A398" s="64"/>
      <c r="F398" s="97"/>
    </row>
    <row r="399" spans="1:6" s="80" customFormat="1">
      <c r="A399" s="64"/>
      <c r="F399" s="97"/>
    </row>
    <row r="400" spans="1:6" s="80" customFormat="1">
      <c r="A400" s="64"/>
      <c r="F400" s="97"/>
    </row>
    <row r="401" spans="1:6" s="80" customFormat="1">
      <c r="A401" s="64"/>
      <c r="F401" s="97"/>
    </row>
    <row r="402" spans="1:6" s="80" customFormat="1">
      <c r="A402" s="64"/>
      <c r="F402" s="97"/>
    </row>
    <row r="403" spans="1:6" s="80" customFormat="1">
      <c r="A403" s="64"/>
      <c r="F403" s="97"/>
    </row>
    <row r="404" spans="1:6" s="80" customFormat="1">
      <c r="A404" s="64"/>
      <c r="F404" s="97"/>
    </row>
    <row r="405" spans="1:6" s="80" customFormat="1">
      <c r="A405" s="64"/>
      <c r="F405" s="97"/>
    </row>
    <row r="406" spans="1:6" s="80" customFormat="1">
      <c r="A406" s="64"/>
      <c r="F406" s="97"/>
    </row>
    <row r="407" spans="1:6" s="80" customFormat="1">
      <c r="A407" s="64"/>
      <c r="F407" s="97"/>
    </row>
    <row r="408" spans="1:6" s="80" customFormat="1">
      <c r="A408" s="64"/>
      <c r="F408" s="97"/>
    </row>
    <row r="409" spans="1:6" s="80" customFormat="1">
      <c r="A409" s="64"/>
      <c r="F409" s="97"/>
    </row>
    <row r="410" spans="1:6" s="80" customFormat="1">
      <c r="A410" s="64"/>
      <c r="F410" s="97"/>
    </row>
    <row r="411" spans="1:6" s="80" customFormat="1">
      <c r="A411" s="64"/>
      <c r="F411" s="97"/>
    </row>
    <row r="412" spans="1:6" s="80" customFormat="1">
      <c r="A412" s="64"/>
      <c r="F412" s="97"/>
    </row>
    <row r="413" spans="1:6" s="80" customFormat="1">
      <c r="A413" s="64"/>
      <c r="F413" s="97"/>
    </row>
    <row r="414" spans="1:6" s="80" customFormat="1">
      <c r="A414" s="64"/>
      <c r="F414" s="97"/>
    </row>
    <row r="415" spans="1:6" s="80" customFormat="1">
      <c r="A415" s="64"/>
      <c r="F415" s="97"/>
    </row>
    <row r="416" spans="1:6" s="80" customFormat="1">
      <c r="A416" s="64"/>
      <c r="F416" s="97"/>
    </row>
    <row r="417" spans="1:6" s="80" customFormat="1">
      <c r="A417" s="64"/>
      <c r="F417" s="97"/>
    </row>
    <row r="418" spans="1:6" s="80" customFormat="1">
      <c r="A418" s="64"/>
      <c r="F418" s="97"/>
    </row>
    <row r="419" spans="1:6" s="80" customFormat="1">
      <c r="A419" s="64"/>
      <c r="F419" s="97"/>
    </row>
    <row r="420" spans="1:6" s="80" customFormat="1">
      <c r="A420" s="64"/>
      <c r="F420" s="97"/>
    </row>
    <row r="421" spans="1:6" s="80" customFormat="1">
      <c r="A421" s="64"/>
      <c r="F421" s="97"/>
    </row>
    <row r="422" spans="1:6" s="80" customFormat="1">
      <c r="A422" s="64"/>
      <c r="F422" s="97"/>
    </row>
    <row r="423" spans="1:6" s="80" customFormat="1">
      <c r="A423" s="64"/>
      <c r="F423" s="97"/>
    </row>
    <row r="424" spans="1:6" s="80" customFormat="1">
      <c r="A424" s="64"/>
      <c r="F424" s="97"/>
    </row>
    <row r="425" spans="1:6" s="80" customFormat="1">
      <c r="A425" s="64"/>
      <c r="F425" s="97"/>
    </row>
    <row r="426" spans="1:6" s="80" customFormat="1">
      <c r="A426" s="64"/>
      <c r="F426" s="97"/>
    </row>
    <row r="427" spans="1:6" s="80" customFormat="1">
      <c r="A427" s="64"/>
      <c r="F427" s="97"/>
    </row>
    <row r="428" spans="1:6" s="80" customFormat="1">
      <c r="A428" s="64"/>
      <c r="F428" s="97"/>
    </row>
    <row r="429" spans="1:6" s="80" customFormat="1">
      <c r="A429" s="64"/>
      <c r="F429" s="97"/>
    </row>
    <row r="430" spans="1:6" s="80" customFormat="1">
      <c r="A430" s="64"/>
      <c r="F430" s="97"/>
    </row>
    <row r="431" spans="1:6" s="80" customFormat="1">
      <c r="A431" s="64"/>
      <c r="F431" s="97"/>
    </row>
    <row r="432" spans="1:6" s="80" customFormat="1">
      <c r="A432" s="64"/>
      <c r="F432" s="97"/>
    </row>
    <row r="433" spans="1:6" s="80" customFormat="1">
      <c r="A433" s="64"/>
      <c r="F433" s="97"/>
    </row>
    <row r="434" spans="1:6" s="80" customFormat="1">
      <c r="A434" s="64"/>
      <c r="F434" s="97"/>
    </row>
    <row r="435" spans="1:6" s="80" customFormat="1">
      <c r="A435" s="64"/>
      <c r="F435" s="97"/>
    </row>
    <row r="436" spans="1:6" s="80" customFormat="1">
      <c r="A436" s="64"/>
      <c r="F436" s="97"/>
    </row>
    <row r="437" spans="1:6" s="80" customFormat="1">
      <c r="A437" s="64"/>
      <c r="F437" s="97"/>
    </row>
    <row r="438" spans="1:6" s="80" customFormat="1">
      <c r="A438" s="64"/>
      <c r="F438" s="97"/>
    </row>
    <row r="439" spans="1:6" s="80" customFormat="1">
      <c r="A439" s="64"/>
      <c r="F439" s="97"/>
    </row>
    <row r="440" spans="1:6" s="80" customFormat="1">
      <c r="A440" s="64"/>
      <c r="F440" s="97"/>
    </row>
    <row r="441" spans="1:6" s="80" customFormat="1">
      <c r="A441" s="64"/>
      <c r="F441" s="97"/>
    </row>
    <row r="442" spans="1:6" s="80" customFormat="1">
      <c r="A442" s="64"/>
      <c r="F442" s="97"/>
    </row>
    <row r="443" spans="1:6" s="80" customFormat="1">
      <c r="A443" s="64"/>
      <c r="F443" s="97"/>
    </row>
    <row r="444" spans="1:6" s="80" customFormat="1">
      <c r="A444" s="64"/>
      <c r="F444" s="97"/>
    </row>
    <row r="445" spans="1:6" s="80" customFormat="1">
      <c r="A445" s="64"/>
      <c r="F445" s="97"/>
    </row>
    <row r="446" spans="1:6" s="80" customFormat="1">
      <c r="A446" s="64"/>
      <c r="F446" s="97"/>
    </row>
    <row r="447" spans="1:6" s="80" customFormat="1">
      <c r="A447" s="64"/>
      <c r="F447" s="97"/>
    </row>
    <row r="448" spans="1:6" s="80" customFormat="1">
      <c r="A448" s="64"/>
      <c r="F448" s="97"/>
    </row>
    <row r="449" spans="1:6" s="80" customFormat="1">
      <c r="A449" s="64"/>
      <c r="F449" s="97"/>
    </row>
    <row r="450" spans="1:6" s="80" customFormat="1">
      <c r="A450" s="64"/>
      <c r="F450" s="97"/>
    </row>
    <row r="451" spans="1:6" s="80" customFormat="1">
      <c r="A451" s="64"/>
      <c r="F451" s="97"/>
    </row>
    <row r="452" spans="1:6" s="80" customFormat="1">
      <c r="A452" s="64"/>
      <c r="F452" s="97"/>
    </row>
    <row r="453" spans="1:6" s="80" customFormat="1">
      <c r="A453" s="64"/>
      <c r="F453" s="97"/>
    </row>
    <row r="454" spans="1:6" s="80" customFormat="1">
      <c r="A454" s="64"/>
      <c r="F454" s="97"/>
    </row>
    <row r="455" spans="1:6" s="80" customFormat="1">
      <c r="A455" s="64"/>
      <c r="F455" s="97"/>
    </row>
    <row r="456" spans="1:6" s="80" customFormat="1">
      <c r="A456" s="64"/>
      <c r="F456" s="97"/>
    </row>
    <row r="457" spans="1:6" s="80" customFormat="1">
      <c r="A457" s="64"/>
      <c r="F457" s="97"/>
    </row>
    <row r="458" spans="1:6" s="80" customFormat="1">
      <c r="A458" s="64"/>
      <c r="F458" s="97"/>
    </row>
    <row r="459" spans="1:6" s="80" customFormat="1">
      <c r="A459" s="64"/>
      <c r="F459" s="97"/>
    </row>
    <row r="460" spans="1:6" s="80" customFormat="1">
      <c r="A460" s="64"/>
      <c r="F460" s="97"/>
    </row>
    <row r="461" spans="1:6" s="80" customFormat="1">
      <c r="A461" s="64"/>
      <c r="F461" s="97"/>
    </row>
    <row r="462" spans="1:6" s="80" customFormat="1">
      <c r="A462" s="64"/>
      <c r="F462" s="97"/>
    </row>
    <row r="463" spans="1:6" s="80" customFormat="1">
      <c r="A463" s="64"/>
      <c r="F463" s="97"/>
    </row>
    <row r="464" spans="1:6" s="80" customFormat="1">
      <c r="A464" s="64"/>
      <c r="F464" s="97"/>
    </row>
    <row r="465" spans="1:6" s="80" customFormat="1">
      <c r="A465" s="64"/>
      <c r="F465" s="97"/>
    </row>
    <row r="466" spans="1:6" s="80" customFormat="1">
      <c r="A466" s="64"/>
      <c r="F466" s="97"/>
    </row>
    <row r="467" spans="1:6" s="80" customFormat="1">
      <c r="A467" s="64"/>
      <c r="F467" s="97"/>
    </row>
    <row r="468" spans="1:6" s="80" customFormat="1">
      <c r="A468" s="64"/>
      <c r="F468" s="97"/>
    </row>
    <row r="469" spans="1:6" s="80" customFormat="1">
      <c r="A469" s="64"/>
      <c r="F469" s="97"/>
    </row>
    <row r="470" spans="1:6" s="80" customFormat="1">
      <c r="A470" s="64"/>
      <c r="F470" s="97"/>
    </row>
    <row r="471" spans="1:6" s="80" customFormat="1">
      <c r="A471" s="64"/>
      <c r="F471" s="97"/>
    </row>
    <row r="472" spans="1:6" s="80" customFormat="1">
      <c r="A472" s="64"/>
      <c r="F472" s="97"/>
    </row>
    <row r="473" spans="1:6" s="80" customFormat="1">
      <c r="A473" s="64"/>
      <c r="F473" s="97"/>
    </row>
    <row r="474" spans="1:6" s="80" customFormat="1">
      <c r="A474" s="64"/>
      <c r="F474" s="97"/>
    </row>
    <row r="475" spans="1:6" s="80" customFormat="1">
      <c r="A475" s="64"/>
      <c r="F475" s="97"/>
    </row>
    <row r="476" spans="1:6" s="80" customFormat="1">
      <c r="A476" s="64"/>
      <c r="F476" s="97"/>
    </row>
    <row r="477" spans="1:6" s="80" customFormat="1">
      <c r="A477" s="64"/>
      <c r="F477" s="97"/>
    </row>
    <row r="478" spans="1:6" s="80" customFormat="1">
      <c r="A478" s="64"/>
      <c r="F478" s="97"/>
    </row>
    <row r="479" spans="1:6" s="80" customFormat="1">
      <c r="A479" s="64"/>
      <c r="F479" s="97"/>
    </row>
    <row r="480" spans="1:6" s="80" customFormat="1">
      <c r="A480" s="64"/>
      <c r="F480" s="97"/>
    </row>
    <row r="481" spans="1:6" s="80" customFormat="1">
      <c r="A481" s="64"/>
      <c r="F481" s="97"/>
    </row>
    <row r="482" spans="1:6" s="80" customFormat="1">
      <c r="A482" s="64"/>
      <c r="F482" s="97"/>
    </row>
    <row r="483" spans="1:6" s="80" customFormat="1">
      <c r="A483" s="64"/>
      <c r="F483" s="97"/>
    </row>
    <row r="484" spans="1:6" s="80" customFormat="1">
      <c r="A484" s="64"/>
      <c r="F484" s="97"/>
    </row>
    <row r="485" spans="1:6" s="80" customFormat="1">
      <c r="A485" s="64"/>
      <c r="F485" s="97"/>
    </row>
    <row r="486" spans="1:6" s="80" customFormat="1">
      <c r="A486" s="64"/>
      <c r="F486" s="97"/>
    </row>
    <row r="487" spans="1:6" s="80" customFormat="1">
      <c r="A487" s="64"/>
      <c r="F487" s="97"/>
    </row>
    <row r="488" spans="1:6" s="80" customFormat="1">
      <c r="A488" s="64"/>
      <c r="F488" s="97"/>
    </row>
    <row r="489" spans="1:6" s="80" customFormat="1">
      <c r="A489" s="64"/>
      <c r="F489" s="97"/>
    </row>
    <row r="490" spans="1:6" s="80" customFormat="1">
      <c r="A490" s="64"/>
      <c r="F490" s="97"/>
    </row>
    <row r="491" spans="1:6" s="80" customFormat="1">
      <c r="A491" s="64"/>
      <c r="F491" s="97"/>
    </row>
    <row r="492" spans="1:6" s="80" customFormat="1">
      <c r="A492" s="64"/>
      <c r="F492" s="97"/>
    </row>
    <row r="493" spans="1:6" s="80" customFormat="1">
      <c r="A493" s="64"/>
      <c r="F493" s="97"/>
    </row>
    <row r="494" spans="1:6" s="80" customFormat="1">
      <c r="A494" s="64"/>
      <c r="F494" s="97"/>
    </row>
    <row r="495" spans="1:6" s="80" customFormat="1">
      <c r="A495" s="64"/>
      <c r="F495" s="97"/>
    </row>
    <row r="496" spans="1:6" s="80" customFormat="1">
      <c r="A496" s="64"/>
      <c r="F496" s="97"/>
    </row>
    <row r="497" spans="1:6" s="80" customFormat="1">
      <c r="A497" s="64"/>
      <c r="F497" s="97"/>
    </row>
    <row r="498" spans="1:6" s="80" customFormat="1">
      <c r="A498" s="64"/>
      <c r="F498" s="97"/>
    </row>
    <row r="499" spans="1:6" s="80" customFormat="1">
      <c r="A499" s="64"/>
      <c r="F499" s="97"/>
    </row>
    <row r="500" spans="1:6" s="80" customFormat="1">
      <c r="A500" s="64"/>
      <c r="F500" s="97"/>
    </row>
    <row r="501" spans="1:6" s="80" customFormat="1">
      <c r="A501" s="64"/>
      <c r="F501" s="97"/>
    </row>
    <row r="502" spans="1:6" s="80" customFormat="1">
      <c r="A502" s="64"/>
      <c r="F502" s="97"/>
    </row>
    <row r="503" spans="1:6" s="80" customFormat="1">
      <c r="A503" s="64"/>
      <c r="F503" s="97"/>
    </row>
    <row r="504" spans="1:6" s="80" customFormat="1">
      <c r="A504" s="64"/>
      <c r="F504" s="97"/>
    </row>
    <row r="505" spans="1:6" s="80" customFormat="1">
      <c r="A505" s="64"/>
      <c r="F505" s="97"/>
    </row>
    <row r="506" spans="1:6" s="80" customFormat="1">
      <c r="A506" s="64"/>
      <c r="F506" s="97"/>
    </row>
    <row r="507" spans="1:6" s="80" customFormat="1">
      <c r="A507" s="64"/>
      <c r="F507" s="97"/>
    </row>
    <row r="508" spans="1:6" s="80" customFormat="1">
      <c r="A508" s="64"/>
      <c r="F508" s="97"/>
    </row>
    <row r="509" spans="1:6" s="80" customFormat="1">
      <c r="A509" s="64"/>
      <c r="F509" s="97"/>
    </row>
    <row r="510" spans="1:6" s="80" customFormat="1">
      <c r="A510" s="64"/>
      <c r="F510" s="97"/>
    </row>
    <row r="511" spans="1:6" s="80" customFormat="1">
      <c r="A511" s="64"/>
      <c r="F511" s="97"/>
    </row>
    <row r="512" spans="1:6" s="80" customFormat="1">
      <c r="A512" s="64"/>
      <c r="F512" s="97"/>
    </row>
    <row r="513" spans="1:6" s="80" customFormat="1">
      <c r="A513" s="64"/>
      <c r="F513" s="97"/>
    </row>
    <row r="514" spans="1:6" s="80" customFormat="1">
      <c r="A514" s="64"/>
      <c r="F514" s="97"/>
    </row>
    <row r="515" spans="1:6" s="80" customFormat="1">
      <c r="A515" s="64"/>
      <c r="F515" s="97"/>
    </row>
    <row r="516" spans="1:6" s="80" customFormat="1">
      <c r="A516" s="64"/>
      <c r="F516" s="97"/>
    </row>
    <row r="517" spans="1:6" s="80" customFormat="1">
      <c r="A517" s="64"/>
      <c r="F517" s="97"/>
    </row>
    <row r="518" spans="1:6" s="80" customFormat="1">
      <c r="A518" s="64"/>
      <c r="F518" s="97"/>
    </row>
    <row r="519" spans="1:6" s="80" customFormat="1">
      <c r="A519" s="64"/>
      <c r="F519" s="97"/>
    </row>
    <row r="520" spans="1:6" s="80" customFormat="1">
      <c r="A520" s="64"/>
      <c r="F520" s="97"/>
    </row>
    <row r="521" spans="1:6" s="80" customFormat="1">
      <c r="A521" s="64"/>
      <c r="F521" s="97"/>
    </row>
    <row r="522" spans="1:6" s="80" customFormat="1">
      <c r="A522" s="64"/>
      <c r="F522" s="97"/>
    </row>
    <row r="523" spans="1:6" s="80" customFormat="1">
      <c r="A523" s="64"/>
      <c r="F523" s="97"/>
    </row>
    <row r="524" spans="1:6" s="80" customFormat="1">
      <c r="A524" s="64"/>
      <c r="F524" s="97"/>
    </row>
    <row r="525" spans="1:6" s="80" customFormat="1">
      <c r="A525" s="64"/>
      <c r="F525" s="97"/>
    </row>
    <row r="526" spans="1:6" s="80" customFormat="1">
      <c r="A526" s="64"/>
      <c r="F526" s="97"/>
    </row>
    <row r="527" spans="1:6" s="80" customFormat="1">
      <c r="A527" s="64"/>
      <c r="F527" s="97"/>
    </row>
    <row r="528" spans="1:6" s="80" customFormat="1">
      <c r="A528" s="64"/>
      <c r="F528" s="97"/>
    </row>
    <row r="529" spans="1:6" s="80" customFormat="1">
      <c r="A529" s="64"/>
      <c r="F529" s="97"/>
    </row>
    <row r="530" spans="1:6" s="80" customFormat="1">
      <c r="A530" s="64"/>
      <c r="F530" s="97"/>
    </row>
    <row r="531" spans="1:6" s="80" customFormat="1">
      <c r="A531" s="64"/>
      <c r="F531" s="97"/>
    </row>
    <row r="532" spans="1:6" s="80" customFormat="1">
      <c r="A532" s="64"/>
      <c r="F532" s="97"/>
    </row>
    <row r="533" spans="1:6" s="80" customFormat="1">
      <c r="A533" s="64"/>
      <c r="F533" s="97"/>
    </row>
    <row r="534" spans="1:6" s="80" customFormat="1">
      <c r="A534" s="64"/>
      <c r="F534" s="97"/>
    </row>
    <row r="535" spans="1:6" s="80" customFormat="1">
      <c r="A535" s="64"/>
      <c r="F535" s="97"/>
    </row>
    <row r="536" spans="1:6" s="80" customFormat="1">
      <c r="A536" s="64"/>
      <c r="F536" s="97"/>
    </row>
    <row r="537" spans="1:6" s="80" customFormat="1">
      <c r="A537" s="64"/>
      <c r="F537" s="97"/>
    </row>
    <row r="538" spans="1:6" s="80" customFormat="1">
      <c r="A538" s="64"/>
      <c r="F538" s="97"/>
    </row>
    <row r="539" spans="1:6" s="80" customFormat="1">
      <c r="A539" s="64"/>
      <c r="F539" s="97"/>
    </row>
    <row r="540" spans="1:6" s="80" customFormat="1">
      <c r="A540" s="64"/>
      <c r="F540" s="97"/>
    </row>
    <row r="541" spans="1:6" s="80" customFormat="1">
      <c r="A541" s="64"/>
      <c r="F541" s="97"/>
    </row>
    <row r="542" spans="1:6" s="80" customFormat="1">
      <c r="A542" s="64"/>
      <c r="F542" s="97"/>
    </row>
    <row r="543" spans="1:6" s="80" customFormat="1">
      <c r="A543" s="64"/>
      <c r="F543" s="97"/>
    </row>
    <row r="544" spans="1:6" s="80" customFormat="1">
      <c r="A544" s="64"/>
      <c r="F544" s="97"/>
    </row>
    <row r="545" spans="1:6" s="80" customFormat="1">
      <c r="A545" s="64"/>
      <c r="F545" s="97"/>
    </row>
    <row r="546" spans="1:6" s="80" customFormat="1">
      <c r="A546" s="64"/>
      <c r="F546" s="97"/>
    </row>
    <row r="547" spans="1:6" s="80" customFormat="1">
      <c r="A547" s="64"/>
      <c r="F547" s="97"/>
    </row>
    <row r="548" spans="1:6" s="80" customFormat="1">
      <c r="A548" s="64"/>
      <c r="F548" s="97"/>
    </row>
    <row r="549" spans="1:6" s="80" customFormat="1">
      <c r="A549" s="64"/>
      <c r="F549" s="97"/>
    </row>
    <row r="550" spans="1:6" s="80" customFormat="1">
      <c r="A550" s="64"/>
      <c r="F550" s="97"/>
    </row>
    <row r="551" spans="1:6" s="80" customFormat="1">
      <c r="A551" s="64"/>
      <c r="F551" s="97"/>
    </row>
    <row r="552" spans="1:6" s="80" customFormat="1">
      <c r="A552" s="64"/>
      <c r="F552" s="97"/>
    </row>
    <row r="553" spans="1:6" s="80" customFormat="1">
      <c r="A553" s="64"/>
      <c r="F553" s="97"/>
    </row>
    <row r="554" spans="1:6" s="80" customFormat="1">
      <c r="A554" s="64"/>
      <c r="F554" s="97"/>
    </row>
    <row r="555" spans="1:6" s="80" customFormat="1">
      <c r="A555" s="64"/>
      <c r="F555" s="97"/>
    </row>
    <row r="556" spans="1:6" s="80" customFormat="1">
      <c r="A556" s="64"/>
      <c r="F556" s="97"/>
    </row>
    <row r="557" spans="1:6" s="80" customFormat="1">
      <c r="A557" s="64"/>
      <c r="F557" s="97"/>
    </row>
    <row r="558" spans="1:6" s="80" customFormat="1">
      <c r="A558" s="64"/>
      <c r="F558" s="97"/>
    </row>
    <row r="559" spans="1:6" s="80" customFormat="1">
      <c r="A559" s="64"/>
      <c r="F559" s="97"/>
    </row>
    <row r="560" spans="1:6" s="80" customFormat="1">
      <c r="A560" s="64"/>
      <c r="F560" s="97"/>
    </row>
    <row r="561" spans="1:6" s="80" customFormat="1">
      <c r="A561" s="64"/>
      <c r="F561" s="97"/>
    </row>
    <row r="562" spans="1:6" s="80" customFormat="1">
      <c r="A562" s="64"/>
      <c r="F562" s="97"/>
    </row>
    <row r="563" spans="1:6" s="80" customFormat="1">
      <c r="A563" s="64"/>
      <c r="F563" s="97"/>
    </row>
    <row r="564" spans="1:6" s="80" customFormat="1">
      <c r="A564" s="64"/>
      <c r="F564" s="97"/>
    </row>
    <row r="565" spans="1:6" s="80" customFormat="1">
      <c r="A565" s="64"/>
      <c r="F565" s="97"/>
    </row>
    <row r="566" spans="1:6" s="80" customFormat="1">
      <c r="A566" s="64"/>
      <c r="F566" s="97"/>
    </row>
    <row r="567" spans="1:6" s="80" customFormat="1">
      <c r="A567" s="64"/>
      <c r="F567" s="97"/>
    </row>
    <row r="568" spans="1:6" s="80" customFormat="1">
      <c r="A568" s="64"/>
      <c r="F568" s="97"/>
    </row>
    <row r="569" spans="1:6" s="80" customFormat="1">
      <c r="A569" s="64"/>
      <c r="F569" s="97"/>
    </row>
    <row r="570" spans="1:6" s="80" customFormat="1">
      <c r="A570" s="64"/>
      <c r="F570" s="97"/>
    </row>
    <row r="571" spans="1:6" s="80" customFormat="1">
      <c r="A571" s="64"/>
      <c r="F571" s="97"/>
    </row>
    <row r="572" spans="1:6" s="80" customFormat="1">
      <c r="A572" s="64"/>
      <c r="F572" s="97"/>
    </row>
    <row r="573" spans="1:6" s="80" customFormat="1">
      <c r="A573" s="64"/>
      <c r="F573" s="97"/>
    </row>
    <row r="574" spans="1:6" s="80" customFormat="1">
      <c r="A574" s="64"/>
      <c r="F574" s="97"/>
    </row>
    <row r="575" spans="1:6" s="80" customFormat="1">
      <c r="A575" s="64"/>
      <c r="F575" s="97"/>
    </row>
    <row r="576" spans="1:6" s="80" customFormat="1">
      <c r="A576" s="64"/>
      <c r="F576" s="97"/>
    </row>
    <row r="577" spans="1:6" s="80" customFormat="1">
      <c r="A577" s="64"/>
      <c r="F577" s="97"/>
    </row>
    <row r="578" spans="1:6" s="80" customFormat="1">
      <c r="A578" s="64"/>
      <c r="F578" s="97"/>
    </row>
    <row r="579" spans="1:6" s="80" customFormat="1">
      <c r="A579" s="64"/>
      <c r="F579" s="97"/>
    </row>
    <row r="580" spans="1:6" s="80" customFormat="1">
      <c r="A580" s="64"/>
      <c r="F580" s="97"/>
    </row>
    <row r="581" spans="1:6" s="80" customFormat="1">
      <c r="A581" s="64"/>
      <c r="F581" s="97"/>
    </row>
    <row r="582" spans="1:6" s="80" customFormat="1">
      <c r="A582" s="64"/>
      <c r="F582" s="97"/>
    </row>
    <row r="583" spans="1:6" s="80" customFormat="1">
      <c r="A583" s="64"/>
      <c r="F583" s="97"/>
    </row>
    <row r="584" spans="1:6" s="80" customFormat="1">
      <c r="A584" s="64"/>
      <c r="F584" s="97"/>
    </row>
    <row r="585" spans="1:6" s="80" customFormat="1">
      <c r="A585" s="64"/>
      <c r="F585" s="97"/>
    </row>
    <row r="586" spans="1:6" s="80" customFormat="1">
      <c r="A586" s="64"/>
      <c r="F586" s="97"/>
    </row>
    <row r="587" spans="1:6" s="80" customFormat="1">
      <c r="A587" s="64"/>
      <c r="F587" s="97"/>
    </row>
    <row r="588" spans="1:6" s="80" customFormat="1">
      <c r="A588" s="64"/>
      <c r="F588" s="97"/>
    </row>
    <row r="589" spans="1:6" s="80" customFormat="1">
      <c r="A589" s="64"/>
      <c r="F589" s="97"/>
    </row>
    <row r="590" spans="1:6" s="80" customFormat="1">
      <c r="A590" s="64"/>
      <c r="F590" s="97"/>
    </row>
    <row r="591" spans="1:6" s="80" customFormat="1">
      <c r="A591" s="64"/>
      <c r="F591" s="97"/>
    </row>
    <row r="592" spans="1:6" s="80" customFormat="1">
      <c r="A592" s="64"/>
      <c r="F592" s="97"/>
    </row>
    <row r="593" spans="1:6" s="80" customFormat="1">
      <c r="A593" s="64"/>
      <c r="F593" s="97"/>
    </row>
    <row r="594" spans="1:6" s="80" customFormat="1">
      <c r="A594" s="64"/>
      <c r="F594" s="97"/>
    </row>
    <row r="595" spans="1:6" s="80" customFormat="1">
      <c r="A595" s="64"/>
      <c r="F595" s="97"/>
    </row>
    <row r="596" spans="1:6" s="80" customFormat="1">
      <c r="A596" s="64"/>
      <c r="F596" s="97"/>
    </row>
    <row r="597" spans="1:6" s="80" customFormat="1">
      <c r="A597" s="64"/>
      <c r="F597" s="97"/>
    </row>
    <row r="598" spans="1:6" s="80" customFormat="1">
      <c r="A598" s="64"/>
      <c r="F598" s="97"/>
    </row>
    <row r="599" spans="1:6" s="80" customFormat="1">
      <c r="A599" s="64"/>
      <c r="F599" s="97"/>
    </row>
    <row r="600" spans="1:6" s="80" customFormat="1">
      <c r="A600" s="64"/>
      <c r="F600" s="97"/>
    </row>
    <row r="601" spans="1:6" s="80" customFormat="1">
      <c r="A601" s="64"/>
      <c r="F601" s="97"/>
    </row>
    <row r="602" spans="1:6" s="80" customFormat="1">
      <c r="A602" s="64"/>
      <c r="F602" s="97"/>
    </row>
    <row r="603" spans="1:6" s="80" customFormat="1">
      <c r="A603" s="64"/>
      <c r="F603" s="97"/>
    </row>
    <row r="604" spans="1:6" s="80" customFormat="1">
      <c r="A604" s="64"/>
      <c r="F604" s="97"/>
    </row>
    <row r="605" spans="1:6" s="80" customFormat="1">
      <c r="A605" s="64"/>
      <c r="F605" s="97"/>
    </row>
    <row r="606" spans="1:6" s="80" customFormat="1">
      <c r="A606" s="64"/>
      <c r="F606" s="97"/>
    </row>
    <row r="607" spans="1:6" s="80" customFormat="1">
      <c r="A607" s="64"/>
      <c r="F607" s="97"/>
    </row>
    <row r="608" spans="1:6" s="80" customFormat="1">
      <c r="A608" s="64"/>
      <c r="F608" s="97"/>
    </row>
    <row r="609" spans="1:6" s="80" customFormat="1">
      <c r="A609" s="64"/>
      <c r="F609" s="97"/>
    </row>
    <row r="610" spans="1:6" s="80" customFormat="1">
      <c r="A610" s="64"/>
      <c r="F610" s="97"/>
    </row>
    <row r="611" spans="1:6" s="80" customFormat="1">
      <c r="A611" s="64"/>
      <c r="F611" s="97"/>
    </row>
    <row r="612" spans="1:6" s="80" customFormat="1">
      <c r="A612" s="64"/>
      <c r="F612" s="97"/>
    </row>
    <row r="613" spans="1:6" s="80" customFormat="1">
      <c r="A613" s="64"/>
      <c r="F613" s="97"/>
    </row>
    <row r="614" spans="1:6" s="80" customFormat="1">
      <c r="A614" s="64"/>
      <c r="F614" s="97"/>
    </row>
    <row r="615" spans="1:6" s="80" customFormat="1">
      <c r="A615" s="64"/>
      <c r="F615" s="97"/>
    </row>
    <row r="616" spans="1:6" s="80" customFormat="1">
      <c r="A616" s="64"/>
      <c r="F616" s="97"/>
    </row>
    <row r="617" spans="1:6" s="80" customFormat="1">
      <c r="A617" s="64"/>
      <c r="F617" s="97"/>
    </row>
    <row r="618" spans="1:6" s="80" customFormat="1">
      <c r="A618" s="64"/>
      <c r="F618" s="97"/>
    </row>
    <row r="619" spans="1:6" s="80" customFormat="1">
      <c r="A619" s="64"/>
      <c r="F619" s="97"/>
    </row>
    <row r="620" spans="1:6" s="80" customFormat="1">
      <c r="A620" s="64"/>
      <c r="F620" s="97"/>
    </row>
    <row r="621" spans="1:6" s="80" customFormat="1">
      <c r="A621" s="64"/>
      <c r="F621" s="97"/>
    </row>
    <row r="622" spans="1:6" s="80" customFormat="1">
      <c r="A622" s="64"/>
      <c r="F622" s="97"/>
    </row>
    <row r="623" spans="1:6" s="80" customFormat="1">
      <c r="A623" s="64"/>
      <c r="F623" s="97"/>
    </row>
    <row r="624" spans="1:6" s="80" customFormat="1">
      <c r="A624" s="64"/>
      <c r="F624" s="97"/>
    </row>
    <row r="625" spans="1:6" s="80" customFormat="1">
      <c r="A625" s="64"/>
      <c r="F625" s="97"/>
    </row>
    <row r="626" spans="1:6" s="80" customFormat="1">
      <c r="A626" s="64"/>
      <c r="F626" s="97"/>
    </row>
    <row r="627" spans="1:6" s="80" customFormat="1">
      <c r="A627" s="64"/>
      <c r="F627" s="97"/>
    </row>
    <row r="628" spans="1:6" s="80" customFormat="1">
      <c r="A628" s="64"/>
      <c r="F628" s="97"/>
    </row>
    <row r="629" spans="1:6" s="80" customFormat="1">
      <c r="A629" s="64"/>
      <c r="F629" s="97"/>
    </row>
    <row r="630" spans="1:6" s="80" customFormat="1">
      <c r="A630" s="64"/>
      <c r="F630" s="97"/>
    </row>
    <row r="631" spans="1:6" s="80" customFormat="1">
      <c r="A631" s="64"/>
      <c r="F631" s="97"/>
    </row>
    <row r="632" spans="1:6" s="80" customFormat="1">
      <c r="A632" s="64"/>
      <c r="F632" s="97"/>
    </row>
    <row r="633" spans="1:6" s="80" customFormat="1">
      <c r="A633" s="64"/>
      <c r="F633" s="97"/>
    </row>
    <row r="634" spans="1:6" s="80" customFormat="1">
      <c r="A634" s="64"/>
      <c r="F634" s="97"/>
    </row>
    <row r="635" spans="1:6" s="80" customFormat="1">
      <c r="A635" s="64"/>
      <c r="F635" s="97"/>
    </row>
    <row r="636" spans="1:6" s="80" customFormat="1">
      <c r="A636" s="64"/>
      <c r="F636" s="97"/>
    </row>
    <row r="637" spans="1:6" s="80" customFormat="1">
      <c r="A637" s="64"/>
      <c r="F637" s="97"/>
    </row>
    <row r="638" spans="1:6" s="80" customFormat="1">
      <c r="A638" s="64"/>
      <c r="F638" s="97"/>
    </row>
    <row r="639" spans="1:6" s="80" customFormat="1">
      <c r="A639" s="64"/>
      <c r="F639" s="97"/>
    </row>
    <row r="640" spans="1:6" s="80" customFormat="1">
      <c r="A640" s="64"/>
      <c r="F640" s="97"/>
    </row>
    <row r="641" spans="1:6" s="80" customFormat="1">
      <c r="A641" s="64"/>
      <c r="F641" s="97"/>
    </row>
    <row r="642" spans="1:6" s="80" customFormat="1">
      <c r="A642" s="64"/>
      <c r="F642" s="97"/>
    </row>
    <row r="643" spans="1:6" s="80" customFormat="1">
      <c r="A643" s="64"/>
      <c r="F643" s="97"/>
    </row>
    <row r="644" spans="1:6" s="80" customFormat="1">
      <c r="A644" s="64"/>
      <c r="F644" s="97"/>
    </row>
    <row r="645" spans="1:6" s="80" customFormat="1">
      <c r="A645" s="64"/>
      <c r="F645" s="97"/>
    </row>
    <row r="646" spans="1:6" s="80" customFormat="1">
      <c r="A646" s="64"/>
      <c r="F646" s="97"/>
    </row>
    <row r="647" spans="1:6" s="80" customFormat="1">
      <c r="A647" s="64"/>
      <c r="F647" s="97"/>
    </row>
    <row r="648" spans="1:6" s="80" customFormat="1">
      <c r="A648" s="64"/>
      <c r="F648" s="97"/>
    </row>
    <row r="649" spans="1:6" s="80" customFormat="1">
      <c r="A649" s="64"/>
      <c r="F649" s="97"/>
    </row>
    <row r="650" spans="1:6" s="80" customFormat="1">
      <c r="A650" s="64"/>
      <c r="F650" s="97"/>
    </row>
    <row r="651" spans="1:6" s="80" customFormat="1">
      <c r="A651" s="64"/>
      <c r="F651" s="97"/>
    </row>
    <row r="652" spans="1:6" s="80" customFormat="1">
      <c r="A652" s="64"/>
      <c r="F652" s="97"/>
    </row>
  </sheetData>
  <mergeCells count="6">
    <mergeCell ref="B42:E42"/>
    <mergeCell ref="A2:H2"/>
    <mergeCell ref="A3:H3"/>
    <mergeCell ref="A4:H4"/>
    <mergeCell ref="A5:H5"/>
    <mergeCell ref="B41:E41"/>
  </mergeCells>
  <pageMargins left="0.94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view="pageBreakPreview" zoomScale="85" zoomScaleNormal="100" zoomScaleSheetLayoutView="85" workbookViewId="0">
      <selection activeCell="F19" sqref="F19"/>
    </sheetView>
  </sheetViews>
  <sheetFormatPr baseColWidth="10" defaultRowHeight="12"/>
  <cols>
    <col min="1" max="1" width="37.42578125" style="1" bestFit="1" customWidth="1"/>
    <col min="2" max="2" width="17.85546875" style="11" customWidth="1"/>
    <col min="3" max="3" width="18.5703125" style="1" bestFit="1" customWidth="1"/>
    <col min="4" max="4" width="4.140625" style="1" customWidth="1"/>
    <col min="5" max="5" width="37.42578125" style="1" customWidth="1"/>
    <col min="6" max="6" width="17.85546875" style="1" customWidth="1"/>
    <col min="7" max="7" width="18.7109375" style="11" bestFit="1" customWidth="1"/>
    <col min="8" max="8" width="17.5703125" style="1" customWidth="1"/>
    <col min="9" max="16384" width="11.42578125" style="1"/>
  </cols>
  <sheetData>
    <row r="1" spans="1:15" ht="15">
      <c r="A1" s="191" t="s">
        <v>0</v>
      </c>
      <c r="B1" s="191"/>
      <c r="C1" s="191"/>
      <c r="D1" s="191"/>
      <c r="E1" s="191"/>
      <c r="F1" s="191"/>
      <c r="G1" s="191"/>
      <c r="H1" s="191"/>
      <c r="I1" s="1" t="s">
        <v>62</v>
      </c>
      <c r="J1" s="50">
        <v>42369</v>
      </c>
      <c r="K1" s="51">
        <f>+MONTH(J1)</f>
        <v>12</v>
      </c>
      <c r="L1" s="52"/>
      <c r="M1" s="52"/>
      <c r="N1" s="52"/>
      <c r="O1" s="53"/>
    </row>
    <row r="2" spans="1:15" ht="15">
      <c r="A2" s="191" t="str">
        <f>"BALANCE GENERAL AL"&amp;" "&amp;+VLOOKUP($K$1,$K$3:$N$14,3,FALSE)&amp;" "&amp;"DE"&amp;" "&amp;+VLOOKUP($K$1,$K$3:$N$14,2,FALSE)&amp;" "&amp;"DE"&amp;" "&amp;+VLOOKUP($K$1,$K$3:$N$14,4,FALSE)</f>
        <v>BALANCE GENERAL AL 31 DE DICIEMBRE DE 2015</v>
      </c>
      <c r="B2" s="191"/>
      <c r="C2" s="191"/>
      <c r="D2" s="191"/>
      <c r="E2" s="191"/>
      <c r="F2" s="191"/>
      <c r="G2" s="191"/>
      <c r="H2" s="191"/>
      <c r="K2" s="54"/>
      <c r="L2" s="55"/>
      <c r="M2" s="55"/>
      <c r="N2" s="55"/>
      <c r="O2" s="56"/>
    </row>
    <row r="3" spans="1:15" ht="15">
      <c r="A3" s="191" t="s">
        <v>1</v>
      </c>
      <c r="B3" s="191"/>
      <c r="C3" s="191"/>
      <c r="D3" s="191"/>
      <c r="E3" s="191"/>
      <c r="F3" s="191"/>
      <c r="G3" s="191"/>
      <c r="H3" s="191"/>
      <c r="K3" s="54">
        <v>1</v>
      </c>
      <c r="L3" s="55" t="s">
        <v>63</v>
      </c>
      <c r="M3" s="55">
        <v>31</v>
      </c>
      <c r="N3" s="55">
        <f>+YEAR($J$1)</f>
        <v>2015</v>
      </c>
      <c r="O3" s="56" t="s">
        <v>75</v>
      </c>
    </row>
    <row r="4" spans="1:15">
      <c r="A4" s="2"/>
      <c r="B4" s="3"/>
      <c r="C4" s="3"/>
      <c r="D4" s="2"/>
      <c r="E4" s="2"/>
      <c r="F4" s="2"/>
      <c r="G4" s="4"/>
      <c r="H4" s="2"/>
      <c r="K4" s="54">
        <v>2</v>
      </c>
      <c r="L4" s="55" t="s">
        <v>64</v>
      </c>
      <c r="M4" s="55">
        <v>28</v>
      </c>
      <c r="N4" s="55">
        <f t="shared" ref="N4:N14" si="0">+YEAR($J$1)</f>
        <v>2015</v>
      </c>
      <c r="O4" s="56" t="s">
        <v>76</v>
      </c>
    </row>
    <row r="5" spans="1:15">
      <c r="A5" s="2"/>
      <c r="B5" s="3"/>
      <c r="C5" s="3"/>
      <c r="D5" s="2"/>
      <c r="E5" s="2"/>
      <c r="F5" s="2"/>
      <c r="G5" s="4"/>
      <c r="H5" s="2"/>
      <c r="K5" s="54">
        <v>3</v>
      </c>
      <c r="L5" s="55" t="s">
        <v>65</v>
      </c>
      <c r="M5" s="55">
        <v>31</v>
      </c>
      <c r="N5" s="55">
        <f t="shared" si="0"/>
        <v>2015</v>
      </c>
      <c r="O5" s="56" t="s">
        <v>77</v>
      </c>
    </row>
    <row r="6" spans="1:15" s="30" customFormat="1" ht="15">
      <c r="A6" s="23" t="s">
        <v>29</v>
      </c>
      <c r="B6" s="24"/>
      <c r="C6" s="25">
        <f>+B7+B8</f>
        <v>77532.63</v>
      </c>
      <c r="D6" s="26"/>
      <c r="E6" s="27" t="s">
        <v>32</v>
      </c>
      <c r="F6" s="28"/>
      <c r="G6" s="29"/>
      <c r="H6" s="24"/>
      <c r="K6" s="57">
        <v>4</v>
      </c>
      <c r="L6" s="58" t="s">
        <v>66</v>
      </c>
      <c r="M6" s="58">
        <v>30</v>
      </c>
      <c r="N6" s="55">
        <f t="shared" si="0"/>
        <v>2015</v>
      </c>
      <c r="O6" s="56" t="s">
        <v>78</v>
      </c>
    </row>
    <row r="7" spans="1:15" s="30" customFormat="1" ht="15" customHeight="1">
      <c r="A7" s="31" t="s">
        <v>2</v>
      </c>
      <c r="B7" s="47">
        <v>77532.63</v>
      </c>
      <c r="C7" s="32"/>
      <c r="D7" s="26"/>
      <c r="E7" s="31" t="s">
        <v>3</v>
      </c>
      <c r="F7" s="31"/>
      <c r="G7" s="46">
        <f>48023.13+1367155.55</f>
        <v>1415178.68</v>
      </c>
      <c r="H7" s="32">
        <f>+G7+G8</f>
        <v>3462901.13</v>
      </c>
      <c r="I7" s="33"/>
      <c r="K7" s="57">
        <v>5</v>
      </c>
      <c r="L7" s="55" t="s">
        <v>67</v>
      </c>
      <c r="M7" s="58">
        <v>31</v>
      </c>
      <c r="N7" s="55">
        <f t="shared" si="0"/>
        <v>2015</v>
      </c>
      <c r="O7" s="56" t="s">
        <v>79</v>
      </c>
    </row>
    <row r="8" spans="1:15" s="30" customFormat="1" ht="15" customHeight="1">
      <c r="A8" s="31"/>
      <c r="B8" s="29"/>
      <c r="C8" s="32"/>
      <c r="D8" s="26"/>
      <c r="E8" s="31" t="s">
        <v>4</v>
      </c>
      <c r="F8" s="31"/>
      <c r="G8" s="34">
        <f>400.45+2000000+47322</f>
        <v>2047722.45</v>
      </c>
      <c r="H8" s="32"/>
      <c r="I8" s="33"/>
      <c r="K8" s="57">
        <v>6</v>
      </c>
      <c r="L8" s="55" t="s">
        <v>68</v>
      </c>
      <c r="M8" s="58">
        <v>30</v>
      </c>
      <c r="N8" s="55">
        <f t="shared" si="0"/>
        <v>2015</v>
      </c>
      <c r="O8" s="56" t="s">
        <v>80</v>
      </c>
    </row>
    <row r="9" spans="1:15" s="30" customFormat="1" ht="15" customHeight="1">
      <c r="A9" s="31"/>
      <c r="B9" s="29"/>
      <c r="C9" s="32"/>
      <c r="D9" s="26"/>
      <c r="E9" s="31"/>
      <c r="F9" s="31"/>
      <c r="G9" s="35"/>
      <c r="H9" s="32"/>
      <c r="I9" s="33"/>
      <c r="K9" s="57">
        <v>7</v>
      </c>
      <c r="L9" s="55" t="s">
        <v>69</v>
      </c>
      <c r="M9" s="58">
        <v>31</v>
      </c>
      <c r="N9" s="55">
        <f t="shared" si="0"/>
        <v>2015</v>
      </c>
      <c r="O9" s="56" t="s">
        <v>81</v>
      </c>
    </row>
    <row r="10" spans="1:15" s="30" customFormat="1" ht="13.5" customHeight="1">
      <c r="B10" s="36"/>
      <c r="C10" s="32"/>
      <c r="D10" s="26"/>
      <c r="E10" s="31"/>
      <c r="F10" s="31"/>
      <c r="G10" s="36"/>
      <c r="H10" s="32"/>
      <c r="I10" s="33"/>
      <c r="K10" s="57">
        <v>8</v>
      </c>
      <c r="L10" s="58" t="s">
        <v>70</v>
      </c>
      <c r="M10" s="58">
        <v>31</v>
      </c>
      <c r="N10" s="55">
        <f t="shared" si="0"/>
        <v>2015</v>
      </c>
      <c r="O10" s="56" t="s">
        <v>82</v>
      </c>
    </row>
    <row r="11" spans="1:15" s="30" customFormat="1">
      <c r="A11" s="33"/>
      <c r="D11" s="26"/>
      <c r="E11" s="31"/>
      <c r="F11" s="31"/>
      <c r="G11" s="29"/>
      <c r="H11" s="37"/>
      <c r="K11" s="57">
        <v>9</v>
      </c>
      <c r="L11" s="55" t="s">
        <v>71</v>
      </c>
      <c r="M11" s="58">
        <v>30</v>
      </c>
      <c r="N11" s="55">
        <f t="shared" si="0"/>
        <v>2015</v>
      </c>
      <c r="O11" s="56" t="s">
        <v>83</v>
      </c>
    </row>
    <row r="12" spans="1:15" s="30" customFormat="1" ht="12.75">
      <c r="B12" s="36"/>
      <c r="D12" s="26"/>
      <c r="E12" s="23" t="s">
        <v>34</v>
      </c>
      <c r="F12" s="38"/>
      <c r="G12" s="32"/>
      <c r="H12" s="49" t="e">
        <f>SUM(G13:G19)</f>
        <v>#REF!</v>
      </c>
      <c r="K12" s="57">
        <v>10</v>
      </c>
      <c r="L12" s="55" t="s">
        <v>72</v>
      </c>
      <c r="M12" s="58">
        <v>31</v>
      </c>
      <c r="N12" s="55">
        <f t="shared" si="0"/>
        <v>2015</v>
      </c>
      <c r="O12" s="56" t="s">
        <v>84</v>
      </c>
    </row>
    <row r="13" spans="1:15" s="30" customFormat="1" ht="12.75">
      <c r="A13" s="23" t="s">
        <v>30</v>
      </c>
      <c r="B13" s="29"/>
      <c r="C13" s="40">
        <f>SUM(B14:B17)</f>
        <v>85482987.75</v>
      </c>
      <c r="D13" s="26"/>
      <c r="E13" s="31" t="s">
        <v>5</v>
      </c>
      <c r="F13" s="31"/>
      <c r="G13" s="29">
        <f>28263937+5000000+6000028</f>
        <v>39263965</v>
      </c>
      <c r="H13" s="29"/>
      <c r="K13" s="57">
        <v>11</v>
      </c>
      <c r="L13" s="55" t="s">
        <v>73</v>
      </c>
      <c r="M13" s="58">
        <v>30</v>
      </c>
      <c r="N13" s="55">
        <f t="shared" si="0"/>
        <v>2015</v>
      </c>
      <c r="O13" s="56" t="s">
        <v>85</v>
      </c>
    </row>
    <row r="14" spans="1:15" s="30" customFormat="1">
      <c r="A14" s="31" t="s">
        <v>6</v>
      </c>
      <c r="B14" s="29">
        <v>42152725.049999997</v>
      </c>
      <c r="C14" s="32"/>
      <c r="D14" s="26"/>
      <c r="E14" s="31" t="s">
        <v>7</v>
      </c>
      <c r="F14" s="31"/>
      <c r="G14" s="35">
        <f>3418105.72+1275383.68+1019398.78+1162197.85</f>
        <v>6875086.0300000012</v>
      </c>
      <c r="H14" s="29"/>
      <c r="K14" s="59">
        <v>12</v>
      </c>
      <c r="L14" s="60" t="s">
        <v>74</v>
      </c>
      <c r="M14" s="60">
        <v>31</v>
      </c>
      <c r="N14" s="61">
        <f t="shared" si="0"/>
        <v>2015</v>
      </c>
      <c r="O14" s="62" t="s">
        <v>86</v>
      </c>
    </row>
    <row r="15" spans="1:15" s="30" customFormat="1">
      <c r="A15" s="31" t="s">
        <v>8</v>
      </c>
      <c r="B15" s="35">
        <v>43012689.420000002</v>
      </c>
      <c r="C15" s="32"/>
      <c r="D15" s="26"/>
      <c r="E15" s="31" t="s">
        <v>9</v>
      </c>
      <c r="F15" s="31"/>
      <c r="G15" s="41">
        <f>SUM(F16:F18)</f>
        <v>369798.85</v>
      </c>
      <c r="H15" s="29"/>
    </row>
    <row r="16" spans="1:15" s="30" customFormat="1">
      <c r="A16" s="31" t="s">
        <v>10</v>
      </c>
      <c r="B16" s="35">
        <v>507838.67</v>
      </c>
      <c r="C16" s="32"/>
      <c r="D16" s="26"/>
      <c r="E16" s="31" t="s">
        <v>11</v>
      </c>
      <c r="F16" s="42">
        <f>527977.25-158178.4</f>
        <v>369798.85</v>
      </c>
      <c r="G16" s="43"/>
      <c r="H16" s="29"/>
    </row>
    <row r="17" spans="1:10" s="30" customFormat="1">
      <c r="A17" s="31" t="s">
        <v>12</v>
      </c>
      <c r="B17" s="44">
        <v>-190265.39</v>
      </c>
      <c r="C17" s="32"/>
      <c r="D17" s="26"/>
      <c r="G17" s="36"/>
      <c r="H17" s="37"/>
    </row>
    <row r="18" spans="1:10" s="30" customFormat="1">
      <c r="B18" s="36"/>
      <c r="D18" s="26"/>
      <c r="E18" s="45" t="s">
        <v>13</v>
      </c>
      <c r="F18" s="38"/>
      <c r="G18" s="44" t="e">
        <f>SUM(F19:F20)</f>
        <v>#REF!</v>
      </c>
      <c r="H18" s="37"/>
    </row>
    <row r="19" spans="1:10" s="30" customFormat="1" ht="12.75">
      <c r="A19" s="23"/>
      <c r="B19" s="29"/>
      <c r="C19" s="39"/>
      <c r="D19" s="26"/>
      <c r="E19" s="31" t="s">
        <v>14</v>
      </c>
      <c r="F19" s="41">
        <f>9552638.27+1373407.98-321089.98+0.05+261.38-369798.85+3991212.59-261.38-5189.17-1087521.75+6733224.79-2000000-2253916.28-3500000+9283147.03-1741058.57-5000000+11478453.08-2144858.65+9174589.02-2034222.81-6000028</f>
        <v>25128988.75</v>
      </c>
      <c r="G19" s="36"/>
      <c r="H19" s="37"/>
    </row>
    <row r="20" spans="1:10">
      <c r="A20" s="8"/>
      <c r="B20" s="10"/>
      <c r="C20" s="12"/>
      <c r="D20" s="2"/>
      <c r="E20" s="8" t="s">
        <v>15</v>
      </c>
      <c r="F20" s="48" t="e">
        <f>+#REF!</f>
        <v>#REF!</v>
      </c>
      <c r="G20" s="1"/>
      <c r="H20" s="15"/>
    </row>
    <row r="21" spans="1:10" ht="12.75">
      <c r="A21" s="5"/>
      <c r="B21" s="10"/>
      <c r="C21" s="12"/>
      <c r="D21" s="2"/>
      <c r="E21" s="13"/>
      <c r="F21" s="16"/>
      <c r="G21" s="1"/>
      <c r="H21" s="14"/>
    </row>
    <row r="22" spans="1:10">
      <c r="A22" s="8"/>
      <c r="B22" s="17"/>
      <c r="C22" s="9"/>
      <c r="D22" s="2"/>
      <c r="E22" s="8"/>
      <c r="G22" s="7"/>
    </row>
    <row r="23" spans="1:10">
      <c r="B23" s="7"/>
      <c r="C23" s="12"/>
      <c r="D23" s="2"/>
      <c r="E23" s="8"/>
      <c r="F23" s="16"/>
      <c r="G23" s="1"/>
    </row>
    <row r="24" spans="1:10">
      <c r="A24" s="8"/>
      <c r="B24" s="17"/>
      <c r="C24" s="12"/>
      <c r="D24" s="2"/>
      <c r="G24" s="1"/>
    </row>
    <row r="25" spans="1:10">
      <c r="A25" s="2"/>
      <c r="B25" s="17"/>
      <c r="C25" s="12"/>
      <c r="D25" s="2"/>
      <c r="E25" s="2"/>
      <c r="F25" s="2"/>
      <c r="H25" s="12"/>
    </row>
    <row r="26" spans="1:10">
      <c r="A26" s="2"/>
      <c r="B26" s="2"/>
      <c r="C26" s="2"/>
      <c r="D26" s="2"/>
      <c r="E26" s="2"/>
      <c r="F26" s="2"/>
      <c r="G26" s="12"/>
      <c r="H26" s="12"/>
      <c r="J26" s="120" t="e">
        <f>+H12/G13</f>
        <v>#REF!</v>
      </c>
    </row>
    <row r="27" spans="1:10">
      <c r="A27" s="2"/>
      <c r="B27" s="6"/>
      <c r="C27" s="12"/>
      <c r="D27" s="2"/>
      <c r="E27" s="2"/>
      <c r="F27" s="2"/>
      <c r="G27" s="12"/>
      <c r="H27" s="12"/>
      <c r="J27" s="1" t="s">
        <v>95</v>
      </c>
    </row>
    <row r="28" spans="1:10">
      <c r="A28" s="2"/>
      <c r="B28" s="6"/>
      <c r="C28" s="6"/>
      <c r="D28" s="2"/>
      <c r="E28" s="2"/>
      <c r="F28" s="2"/>
      <c r="G28" s="12"/>
      <c r="H28" s="18"/>
    </row>
    <row r="29" spans="1:10" ht="13.5" thickBot="1">
      <c r="A29" s="19" t="s">
        <v>31</v>
      </c>
      <c r="B29" s="9"/>
      <c r="C29" s="20">
        <f>+C6+C13</f>
        <v>85560520.379999995</v>
      </c>
      <c r="D29" s="2"/>
      <c r="E29" s="19" t="s">
        <v>33</v>
      </c>
      <c r="F29" s="19"/>
      <c r="G29" s="21"/>
      <c r="H29" s="20" t="e">
        <f>+H7+H12</f>
        <v>#REF!</v>
      </c>
    </row>
    <row r="30" spans="1:10" ht="12.75" thickTop="1">
      <c r="A30" s="2"/>
      <c r="B30" s="6"/>
      <c r="C30" s="6"/>
      <c r="D30" s="2"/>
      <c r="E30" s="2"/>
      <c r="F30" s="2"/>
      <c r="G30" s="4"/>
      <c r="H30" s="2"/>
    </row>
    <row r="31" spans="1:10">
      <c r="A31" s="2"/>
      <c r="B31" s="6"/>
      <c r="C31" s="6"/>
      <c r="D31" s="2"/>
      <c r="E31" s="2"/>
      <c r="F31" s="2"/>
      <c r="G31" s="4"/>
      <c r="H31" s="12"/>
    </row>
    <row r="32" spans="1:10">
      <c r="A32" s="2"/>
      <c r="B32" s="6"/>
      <c r="C32" s="6" t="e">
        <f>+C29-H29</f>
        <v>#REF!</v>
      </c>
      <c r="D32" s="2"/>
      <c r="E32" s="12"/>
      <c r="F32" s="2"/>
      <c r="G32" s="4"/>
      <c r="H32" s="12"/>
    </row>
    <row r="33" spans="1:8">
      <c r="A33" s="2"/>
      <c r="B33" s="6"/>
      <c r="C33" s="6"/>
      <c r="D33" s="2"/>
      <c r="E33" s="2"/>
      <c r="F33" s="2"/>
      <c r="G33" s="4"/>
      <c r="H33" s="2"/>
    </row>
    <row r="34" spans="1:8">
      <c r="A34" s="2"/>
      <c r="B34" s="6"/>
      <c r="C34" s="6"/>
      <c r="D34" s="2"/>
      <c r="E34" s="2"/>
      <c r="F34" s="2"/>
      <c r="G34" s="4"/>
      <c r="H34" s="63"/>
    </row>
    <row r="35" spans="1:8">
      <c r="A35" s="2"/>
      <c r="B35" s="6"/>
      <c r="C35" s="6"/>
      <c r="D35" s="2"/>
      <c r="E35" s="2"/>
      <c r="F35" s="2"/>
      <c r="G35" s="4"/>
      <c r="H35" s="2"/>
    </row>
    <row r="36" spans="1:8">
      <c r="A36" s="8"/>
      <c r="B36" s="6"/>
      <c r="C36" s="6"/>
      <c r="D36" s="2"/>
      <c r="E36" s="2"/>
      <c r="F36" s="2"/>
      <c r="G36" s="4"/>
      <c r="H36" s="2"/>
    </row>
    <row r="37" spans="1:8">
      <c r="A37" s="22" t="s">
        <v>16</v>
      </c>
      <c r="B37" s="1"/>
      <c r="C37" s="188" t="s">
        <v>28</v>
      </c>
      <c r="D37" s="188"/>
      <c r="E37" s="188"/>
      <c r="F37" s="2"/>
      <c r="G37" s="188" t="s">
        <v>17</v>
      </c>
      <c r="H37" s="188"/>
    </row>
    <row r="38" spans="1:8">
      <c r="A38" s="22" t="s">
        <v>18</v>
      </c>
      <c r="B38" s="1"/>
      <c r="C38" s="188" t="s">
        <v>19</v>
      </c>
      <c r="D38" s="188"/>
      <c r="E38" s="188"/>
      <c r="F38" s="2"/>
      <c r="G38" s="188" t="s">
        <v>20</v>
      </c>
      <c r="H38" s="188"/>
    </row>
    <row r="39" spans="1:8">
      <c r="A39" s="2"/>
      <c r="B39" s="4"/>
      <c r="C39" s="2"/>
      <c r="D39" s="2"/>
      <c r="E39" s="2"/>
      <c r="F39" s="2"/>
      <c r="G39" s="4"/>
      <c r="H39" s="2"/>
    </row>
    <row r="40" spans="1:8">
      <c r="A40" s="189"/>
      <c r="B40" s="189"/>
      <c r="C40" s="189"/>
      <c r="D40" s="189"/>
      <c r="E40" s="189"/>
      <c r="F40" s="189"/>
      <c r="G40" s="189"/>
      <c r="H40" s="189"/>
    </row>
    <row r="41" spans="1:8">
      <c r="A41" s="190"/>
      <c r="B41" s="190"/>
      <c r="C41" s="190"/>
      <c r="D41" s="190"/>
      <c r="E41" s="190"/>
      <c r="F41" s="190"/>
      <c r="G41" s="190"/>
      <c r="H41" s="190"/>
    </row>
  </sheetData>
  <mergeCells count="11">
    <mergeCell ref="A1:H1"/>
    <mergeCell ref="A2:H2"/>
    <mergeCell ref="A3:H3"/>
    <mergeCell ref="C37:E37"/>
    <mergeCell ref="G37:H37"/>
    <mergeCell ref="C38:E38"/>
    <mergeCell ref="G38:H38"/>
    <mergeCell ref="A40:C40"/>
    <mergeCell ref="D40:H40"/>
    <mergeCell ref="A41:C41"/>
    <mergeCell ref="D41:H41"/>
  </mergeCells>
  <printOptions horizontalCentered="1"/>
  <pageMargins left="0.15748031496062992" right="0.15748031496062992" top="0.74803149606299213" bottom="0.74803149606299213" header="0.31496062992125984" footer="0.31496062992125984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0"/>
  <sheetViews>
    <sheetView showGridLines="0" topLeftCell="A10" workbookViewId="0">
      <selection activeCell="E8" sqref="E8"/>
    </sheetView>
  </sheetViews>
  <sheetFormatPr baseColWidth="10" defaultRowHeight="12.75"/>
  <cols>
    <col min="1" max="16384" width="11.42578125" style="114"/>
  </cols>
  <sheetData>
    <row r="2" spans="2:3">
      <c r="B2" s="116" t="s">
        <v>0</v>
      </c>
    </row>
    <row r="4" spans="2:3">
      <c r="B4" s="115" t="s">
        <v>94</v>
      </c>
    </row>
    <row r="5" spans="2:3">
      <c r="B5" s="117">
        <v>42216</v>
      </c>
      <c r="C5" s="117">
        <v>42241</v>
      </c>
    </row>
    <row r="6" spans="2:3">
      <c r="B6" s="118">
        <v>2.17</v>
      </c>
      <c r="C6" s="119">
        <v>2.11</v>
      </c>
    </row>
    <row r="26" spans="2:3">
      <c r="B26" s="116" t="s">
        <v>0</v>
      </c>
    </row>
    <row r="28" spans="2:3">
      <c r="B28" s="115" t="s">
        <v>94</v>
      </c>
    </row>
    <row r="29" spans="2:3">
      <c r="B29" s="117">
        <v>42216</v>
      </c>
      <c r="C29" s="117">
        <v>42241</v>
      </c>
    </row>
    <row r="30" spans="2:3">
      <c r="B30" s="118">
        <v>2.17</v>
      </c>
      <c r="C30" s="119">
        <v>2.11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Balance</vt:lpstr>
      <vt:lpstr>ER</vt:lpstr>
      <vt:lpstr>Hoja1</vt:lpstr>
      <vt:lpstr>Diciembre 2015 </vt:lpstr>
      <vt:lpstr>Hoja5</vt:lpstr>
      <vt:lpstr>Balance!Área_de_impresión</vt:lpstr>
      <vt:lpstr>'Diciembre 2015 '!Área_de_impresión</vt:lpstr>
      <vt:lpstr>ER!Área_de_impresión</vt:lpstr>
    </vt:vector>
  </TitlesOfParts>
  <Company>BANCO PROMERICA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</dc:creator>
  <cp:lastModifiedBy>Milton Ramos</cp:lastModifiedBy>
  <cp:lastPrinted>2019-04-30T21:13:19Z</cp:lastPrinted>
  <dcterms:created xsi:type="dcterms:W3CDTF">2008-02-19T05:23:10Z</dcterms:created>
  <dcterms:modified xsi:type="dcterms:W3CDTF">2020-09-25T22:48:52Z</dcterms:modified>
</cp:coreProperties>
</file>