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0\"/>
    </mc:Choice>
  </mc:AlternateContent>
  <xr:revisionPtr revIDLastSave="0" documentId="13_ncr:1_{18419AAC-035A-47F9-B6C3-17E16B0A390B}" xr6:coauthVersionLast="45" xr6:coauthVersionMax="45" xr10:uidLastSave="{00000000-0000-0000-0000-000000000000}"/>
  <bookViews>
    <workbookView xWindow="-120" yWindow="-120" windowWidth="20730" windowHeight="11160" activeTab="1" xr2:uid="{261A0E1C-9F55-4C28-978F-E95BC52B71A2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'[2]Com-Emp'!$B$57:$M$57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Bolsa'!$A$1:$E$80</definedName>
    <definedName name="_xlnm.Print_Area" localSheetId="1">'ER Bolsa'!$B$1:$E$51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2" l="1"/>
  <c r="E54" i="2" l="1"/>
  <c r="E50" i="2"/>
  <c r="E47" i="2"/>
  <c r="E45" i="2"/>
  <c r="E44" i="2"/>
  <c r="E43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41" i="2" s="1"/>
  <c r="E48" i="2" s="1"/>
  <c r="E17" i="2"/>
  <c r="E16" i="2"/>
  <c r="E18" i="2" s="1"/>
  <c r="E13" i="2"/>
  <c r="E12" i="2"/>
  <c r="E11" i="2"/>
  <c r="E10" i="2"/>
  <c r="E9" i="2"/>
  <c r="E14" i="2" s="1"/>
  <c r="E8" i="2"/>
  <c r="B5" i="2"/>
  <c r="B4" i="2"/>
  <c r="E71" i="1"/>
  <c r="E70" i="1"/>
  <c r="E69" i="1"/>
  <c r="E68" i="1"/>
  <c r="E67" i="1"/>
  <c r="E66" i="1"/>
  <c r="E65" i="1"/>
  <c r="E72" i="1" s="1"/>
  <c r="E58" i="1"/>
  <c r="E57" i="1"/>
  <c r="E56" i="1"/>
  <c r="E55" i="1"/>
  <c r="E54" i="1"/>
  <c r="E60" i="1" s="1"/>
  <c r="E53" i="1"/>
  <c r="E50" i="1"/>
  <c r="E49" i="1"/>
  <c r="E48" i="1"/>
  <c r="E47" i="1"/>
  <c r="E46" i="1"/>
  <c r="E45" i="1"/>
  <c r="E44" i="1"/>
  <c r="E43" i="1"/>
  <c r="E42" i="1"/>
  <c r="E6" i="1" s="1"/>
  <c r="E41" i="1"/>
  <c r="E51" i="1" s="1"/>
  <c r="E62" i="1" s="1"/>
  <c r="E86" i="1" s="1"/>
  <c r="E32" i="1"/>
  <c r="E31" i="1"/>
  <c r="E30" i="1"/>
  <c r="E29" i="1"/>
  <c r="E28" i="1"/>
  <c r="E27" i="1"/>
  <c r="E26" i="1"/>
  <c r="E25" i="1"/>
  <c r="E24" i="1"/>
  <c r="E33" i="1" s="1"/>
  <c r="E35" i="1" s="1"/>
  <c r="E37" i="1" s="1"/>
  <c r="E23" i="1"/>
  <c r="E22" i="1"/>
  <c r="E19" i="1"/>
  <c r="E18" i="1"/>
  <c r="E17" i="1"/>
  <c r="E16" i="1"/>
  <c r="E15" i="1"/>
  <c r="E14" i="1"/>
  <c r="E13" i="1"/>
  <c r="E12" i="1"/>
  <c r="E20" i="1" s="1"/>
  <c r="E11" i="1"/>
  <c r="E7" i="1"/>
  <c r="E75" i="1" l="1"/>
  <c r="E74" i="1"/>
  <c r="E82" i="1" s="1"/>
  <c r="E85" i="1"/>
</calcChain>
</file>

<file path=xl/sharedStrings.xml><?xml version="1.0" encoding="utf-8"?>
<sst xmlns="http://schemas.openxmlformats.org/spreadsheetml/2006/main" count="132" uniqueCount="109">
  <si>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</si>
  <si>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</si>
  <si>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</si>
  <si>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30 de Junio 2020</t>
  </si>
  <si>
    <t>(Cifras expresadas en miles de dólares estadounidenses)</t>
  </si>
  <si>
    <t>Balance General</t>
  </si>
  <si>
    <t>Febrero 2019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</si>
  <si>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</si>
  <si>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</si>
  <si>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</si>
  <si>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</si>
  <si>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</si>
  <si>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</si>
  <si>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</si>
  <si>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</si>
  <si>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</si>
  <si>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</si>
  <si>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</si>
  <si>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</si>
  <si>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</si>
  <si>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</si>
  <si>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</si>
  <si>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</si>
  <si>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</si>
  <si>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</si>
  <si>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</si>
  <si>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</si>
  <si>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</si>
  <si>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</si>
  <si>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</si>
  <si>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</si>
  <si>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</si>
  <si>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</si>
  <si>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</si>
  <si>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</si>
  <si>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</si>
  <si>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</si>
  <si>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</si>
  <si>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Obligacion contratos de arrendamiento CP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</si>
  <si>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</si>
  <si>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</si>
  <si>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</si>
  <si>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</si>
  <si>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</si>
  <si>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</si>
  <si>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</si>
  <si>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</si>
  <si>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</si>
  <si>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</si>
  <si>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Obligacion contratos de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</si>
  <si>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</si>
  <si>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</si>
  <si>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</si>
  <si>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</si>
  <si>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</si>
  <si>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</si>
  <si>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</si>
  <si>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</si>
  <si>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</si>
  <si>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</si>
  <si>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</si>
  <si>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</si>
  <si>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</si>
  <si>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</si>
  <si>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</si>
  <si>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</si>
  <si>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Liquidity ratio</t>
  </si>
  <si>
    <t>Maximum total debt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</si>
  <si>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</si>
  <si>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</si>
  <si>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</si>
  <si>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</si>
  <si>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</si>
  <si>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</si>
  <si>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</si>
  <si>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</si>
  <si>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</si>
  <si>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</si>
  <si>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</si>
  <si>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</si>
  <si>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</si>
  <si>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</si>
  <si>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</si>
  <si>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</si>
  <si>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</si>
  <si>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</si>
  <si>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</si>
  <si>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</si>
  <si>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</si>
  <si>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</si>
  <si>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</si>
  <si>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</si>
  <si>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</si>
  <si>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</si>
  <si>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</si>
  <si>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</si>
  <si>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</si>
  <si>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</si>
  <si>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</si>
  <si>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</si>
  <si>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</si>
  <si>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</si>
  <si>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</si>
  <si>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>Utilidad de Operación</t>
  </si>
  <si>
    <t>Ingresos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</si>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</sst>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8">
    <xf numFmtId="0" fontId="0" fillId="0" borderId="0" xfId="0">
      <alignment vertical="top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2" borderId="0" xfId="4" applyNumberFormat="1" applyFont="1" applyFill="1" applyAlignment="1">
      <alignment horizontal="center"/>
    </xf>
    <xf numFmtId="38" fontId="6" fillId="2" borderId="0" xfId="4" applyNumberFormat="1" applyFont="1" applyFill="1"/>
    <xf numFmtId="49" fontId="6" fillId="2" borderId="0" xfId="4" applyNumberFormat="1" applyFont="1" applyFill="1" applyAlignment="1">
      <alignment horizontal="center"/>
    </xf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49" fontId="6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4" applyNumberFormat="1" applyFont="1"/>
    <xf numFmtId="165" fontId="7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7" fillId="3" borderId="0" xfId="4" applyNumberFormat="1" applyFont="1" applyFill="1"/>
    <xf numFmtId="40" fontId="9" fillId="4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Border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3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3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7" fillId="0" borderId="0" xfId="4" applyNumberFormat="1" applyFont="1" applyAlignment="1">
      <alignment horizontal="center"/>
    </xf>
    <xf numFmtId="38" fontId="11" fillId="0" borderId="0" xfId="4" applyNumberFormat="1" applyFont="1" applyAlignment="1">
      <alignment horizontal="left"/>
    </xf>
    <xf numFmtId="38" fontId="10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888E3824-FDFE-47CB-885E-2B3093245B56}"/>
    <cellStyle name="Normal_Formatos de Reporte de Información General" xfId="6" xr:uid="{99F45678-1FEE-402C-8B25-35DDA4E1A6F4}"/>
    <cellStyle name="Normal_Junio_03" xfId="4" xr:uid="{943F3D3D-5068-4782-9EF9-54FFFE48B4F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0/GAP%20JUNIO/06%20EEFF%20CQ%20Junio%20%202020%20Bco%20Consolidado%20V%20CX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0-19"/>
      <sheetName val="BG"/>
      <sheetName val="P&amp;L"/>
      <sheetName val="BG Bolsa"/>
      <sheetName val="ER"/>
      <sheetName val="ER Bolsa"/>
      <sheetName val="Integ Ctas CQ"/>
      <sheetName val="Otros Ing-gas de Op"/>
      <sheetName val="MES"/>
      <sheetName val="deuda"/>
      <sheetName val="INTERCO"/>
      <sheetName val="BANCOS"/>
      <sheetName val="GAPS Consolidado"/>
      <sheetName val="BA CQ,CQL,QA"/>
      <sheetName val="GCQ"/>
      <sheetName val="GCQL"/>
      <sheetName val="GQA"/>
      <sheetName val="Resumen Flujos"/>
    </sheetNames>
    <sheetDataSet>
      <sheetData sheetId="0" refreshError="1"/>
      <sheetData sheetId="1">
        <row r="5">
          <cell r="B5" t="str">
            <v>Al 30 de Junio 2020</v>
          </cell>
        </row>
        <row r="11">
          <cell r="B11" t="str">
            <v>Efectivo y Equivalentes de Efectivo</v>
          </cell>
          <cell r="C11" t="str">
            <v>$</v>
          </cell>
          <cell r="E11">
            <v>16407282.09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45527344.609999999</v>
          </cell>
        </row>
        <row r="14">
          <cell r="B14" t="str">
            <v>Estimación para cuentas incobrables</v>
          </cell>
          <cell r="E14">
            <v>-4403115.46</v>
          </cell>
        </row>
        <row r="15">
          <cell r="B15" t="str">
            <v>Arrendamientos por cobrar</v>
          </cell>
          <cell r="E15">
            <v>1446236.86</v>
          </cell>
        </row>
        <row r="16">
          <cell r="B16" t="str">
            <v>Estimación para cuentas incobrables arrendamientos</v>
          </cell>
          <cell r="E16">
            <v>-48766.46</v>
          </cell>
        </row>
        <row r="17">
          <cell r="B17" t="str">
            <v>Cuentas por cobrar a partes relacionadas</v>
          </cell>
          <cell r="E17">
            <v>37412.620000000112</v>
          </cell>
        </row>
        <row r="18">
          <cell r="B18" t="str">
            <v>Inventarios</v>
          </cell>
          <cell r="E18">
            <v>21159.659999999989</v>
          </cell>
        </row>
        <row r="19">
          <cell r="B19" t="str">
            <v>Gastos Pagados por Anticipado</v>
          </cell>
          <cell r="E19">
            <v>584683.4700000002</v>
          </cell>
        </row>
        <row r="20">
          <cell r="B20" t="str">
            <v xml:space="preserve">Total Activo Circulante </v>
          </cell>
          <cell r="E20">
            <v>59572237.389999993</v>
          </cell>
        </row>
        <row r="22">
          <cell r="B22" t="str">
            <v>Documentos por cobrar a largo plazo</v>
          </cell>
          <cell r="E22">
            <v>135564355.11999997</v>
          </cell>
        </row>
        <row r="23">
          <cell r="B23" t="str">
            <v>Arrendamientos por cobrar a largo plazo</v>
          </cell>
          <cell r="E23">
            <v>2009785.84</v>
          </cell>
        </row>
        <row r="24">
          <cell r="B24" t="str">
            <v>Activos por derecho de uso</v>
          </cell>
          <cell r="E24">
            <v>1288891.0499999998</v>
          </cell>
        </row>
        <row r="25">
          <cell r="B25" t="str">
            <v>Inmuebles, mobiliario, equipo y mejoras</v>
          </cell>
          <cell r="E25">
            <v>3319288.71</v>
          </cell>
        </row>
        <row r="26">
          <cell r="B26" t="str">
            <v>Activos intangibles</v>
          </cell>
          <cell r="E26">
            <v>1708713.4699999997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519806.71999999997</v>
          </cell>
        </row>
        <row r="31">
          <cell r="B31" t="str">
            <v>Activo por impuesto sobre la renta diferido</v>
          </cell>
          <cell r="E31">
            <v>22625.260000000002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144433466.16999999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144433466.16999999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204005703.55999997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9334911.4100000001</v>
          </cell>
        </row>
        <row r="42">
          <cell r="B42" t="str">
            <v>Préstamos por Pagar</v>
          </cell>
          <cell r="E42">
            <v>28237230.759999998</v>
          </cell>
        </row>
        <row r="43">
          <cell r="B43" t="str">
            <v xml:space="preserve">Documentos por pagar </v>
          </cell>
          <cell r="E43">
            <v>2235923.9699999997</v>
          </cell>
        </row>
        <row r="44">
          <cell r="B44" t="str">
            <v>Obligacion contratos de arrendamiento CP</v>
          </cell>
          <cell r="E44">
            <v>0</v>
          </cell>
        </row>
        <row r="45">
          <cell r="B45" t="str">
            <v>Intereses por Pagar</v>
          </cell>
          <cell r="E45">
            <v>455431.22</v>
          </cell>
        </row>
        <row r="46">
          <cell r="B46" t="str">
            <v>Dividendos por pagar</v>
          </cell>
          <cell r="E46">
            <v>53526.43</v>
          </cell>
        </row>
        <row r="47">
          <cell r="B47" t="str">
            <v xml:space="preserve">Cuentas por pagar comerciales </v>
          </cell>
          <cell r="E47">
            <v>960776.43</v>
          </cell>
        </row>
        <row r="48">
          <cell r="B48" t="str">
            <v>Cuentas por Pagar a partes relacionadas</v>
          </cell>
          <cell r="E48">
            <v>1172411.3300000005</v>
          </cell>
        </row>
        <row r="49">
          <cell r="B49" t="str">
            <v>Impuesto sobre la renta por pagar</v>
          </cell>
          <cell r="E49">
            <v>3874669.88</v>
          </cell>
        </row>
        <row r="50">
          <cell r="B50" t="str">
            <v xml:space="preserve">Gastos acumulados y otras cuentas por pagar </v>
          </cell>
          <cell r="E50">
            <v>4030351.4400000004</v>
          </cell>
        </row>
        <row r="51">
          <cell r="B51" t="str">
            <v>Total del Pasivo Circulante</v>
          </cell>
          <cell r="E51">
            <v>50355232.869999997</v>
          </cell>
        </row>
        <row r="53">
          <cell r="B53" t="str">
            <v>Beneficios post-empleo por pagar</v>
          </cell>
          <cell r="E53">
            <v>84440.92</v>
          </cell>
        </row>
        <row r="54">
          <cell r="B54" t="str">
            <v>Préstamos por pagar a Largo Plazo</v>
          </cell>
          <cell r="E54">
            <v>86985651.879999995</v>
          </cell>
        </row>
        <row r="55">
          <cell r="B55" t="str">
            <v xml:space="preserve">Documentos por pagar a largo plazo </v>
          </cell>
          <cell r="E55">
            <v>23730580.690000001</v>
          </cell>
        </row>
        <row r="56">
          <cell r="B56" t="str">
            <v>Obligacion contratos de arrendamiento LP</v>
          </cell>
          <cell r="E56">
            <v>0</v>
          </cell>
        </row>
        <row r="57">
          <cell r="B57" t="str">
            <v>Titulos valores</v>
          </cell>
          <cell r="E57">
            <v>6500000</v>
          </cell>
        </row>
        <row r="58">
          <cell r="B58" t="str">
            <v>Pasivos por impuesto diferido</v>
          </cell>
          <cell r="E58">
            <v>22878.93</v>
          </cell>
        </row>
        <row r="60">
          <cell r="B60" t="str">
            <v>Total Pasivo No Corriente</v>
          </cell>
          <cell r="E60">
            <v>117323552.42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167678785.28999999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3302574.43</v>
          </cell>
        </row>
        <row r="67">
          <cell r="B67" t="str">
            <v>Reserva patrimonial</v>
          </cell>
          <cell r="E67">
            <v>3101724.69</v>
          </cell>
        </row>
        <row r="68">
          <cell r="B68" t="str">
            <v xml:space="preserve">Otros componentes del patrimonio </v>
          </cell>
          <cell r="E68">
            <v>-69246</v>
          </cell>
        </row>
        <row r="69">
          <cell r="B69" t="str">
            <v xml:space="preserve">Resultados acumulados </v>
          </cell>
          <cell r="E69">
            <v>13380065.879999999</v>
          </cell>
        </row>
        <row r="70">
          <cell r="B70" t="str">
            <v>Utilidad del Ejercicio</v>
          </cell>
          <cell r="E70">
            <v>1911699.2699999968</v>
          </cell>
        </row>
        <row r="72">
          <cell r="B72" t="str">
            <v>Total del Patrimonio</v>
          </cell>
          <cell r="E72">
            <v>36326918.269999996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204005703.56</v>
          </cell>
        </row>
        <row r="75">
          <cell r="E75">
            <v>0.17806815023343656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2" refreshError="1"/>
      <sheetData sheetId="3"/>
      <sheetData sheetId="4">
        <row r="8">
          <cell r="B8" t="str">
            <v>Intereses</v>
          </cell>
          <cell r="C8" t="str">
            <v>$</v>
          </cell>
          <cell r="E8">
            <v>10391320.569999998</v>
          </cell>
        </row>
        <row r="9">
          <cell r="B9" t="str">
            <v>Seguros</v>
          </cell>
          <cell r="E9">
            <v>1791803.72</v>
          </cell>
        </row>
        <row r="10">
          <cell r="B10" t="str">
            <v>Ingresos por financiamiento y similares</v>
          </cell>
          <cell r="E10">
            <v>596286.77</v>
          </cell>
        </row>
        <row r="11">
          <cell r="B11" t="str">
            <v>Ingresos por arrendamientos financieros y similares</v>
          </cell>
          <cell r="E11">
            <v>788339.69</v>
          </cell>
        </row>
        <row r="12">
          <cell r="B12" t="str">
            <v>Intereses y otros Ingresos relacionadas</v>
          </cell>
          <cell r="E12">
            <v>0</v>
          </cell>
        </row>
        <row r="13">
          <cell r="B13" t="str">
            <v>Otros Ingresos de Operación</v>
          </cell>
          <cell r="E13">
            <v>1297990.3599999999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14865741.109999998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4042388.35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508232.79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4550621.1399999997</v>
          </cell>
        </row>
        <row r="21">
          <cell r="B21" t="str">
            <v>Gastos de personal</v>
          </cell>
          <cell r="C21" t="str">
            <v>$</v>
          </cell>
          <cell r="E21">
            <v>1845836.2700000005</v>
          </cell>
        </row>
        <row r="22">
          <cell r="B22" t="str">
            <v>Honorarios</v>
          </cell>
          <cell r="E22">
            <v>445159.89</v>
          </cell>
        </row>
        <row r="23">
          <cell r="B23" t="str">
            <v>Comisiones de Ventas, incentivos y premios sobre ventas</v>
          </cell>
          <cell r="E23">
            <v>88060.27</v>
          </cell>
        </row>
        <row r="24">
          <cell r="B24" t="str">
            <v>Suministros, Reparaciones y Mttos.</v>
          </cell>
          <cell r="E24">
            <v>1044074.2</v>
          </cell>
        </row>
        <row r="25">
          <cell r="B25" t="str">
            <v>Alquileres</v>
          </cell>
          <cell r="E25">
            <v>77380.53</v>
          </cell>
        </row>
        <row r="26">
          <cell r="B26" t="str">
            <v>Mercadeo y publicidad</v>
          </cell>
          <cell r="E26">
            <v>101086.7</v>
          </cell>
        </row>
        <row r="27">
          <cell r="B27" t="str">
            <v>Otros servicios con empresas relacionadas</v>
          </cell>
          <cell r="E27">
            <v>68013</v>
          </cell>
        </row>
        <row r="28">
          <cell r="B28" t="str">
            <v>Liquidaciones de cartera</v>
          </cell>
          <cell r="E28">
            <v>37152.160000000003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2124.19</v>
          </cell>
        </row>
        <row r="33">
          <cell r="B33" t="str">
            <v>Deprec. Y Amortizaciones</v>
          </cell>
          <cell r="E33">
            <v>843661.89999999991</v>
          </cell>
        </row>
        <row r="34">
          <cell r="B34" t="str">
            <v>Impuestos Municipales y Otros</v>
          </cell>
          <cell r="E34">
            <v>76102.789999999994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1856573.28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170443.11</v>
          </cell>
        </row>
        <row r="39">
          <cell r="B39" t="str">
            <v>Personal subcontratado</v>
          </cell>
          <cell r="E39">
            <v>83700.939999999988</v>
          </cell>
        </row>
        <row r="40">
          <cell r="B40" t="str">
            <v>Seguros</v>
          </cell>
          <cell r="E40">
            <v>225814.58000000002</v>
          </cell>
        </row>
        <row r="41">
          <cell r="B41" t="str">
            <v>Otros Gastos</v>
          </cell>
          <cell r="E41">
            <v>44468.590000000004</v>
          </cell>
        </row>
        <row r="42">
          <cell r="B42" t="str">
            <v>Gastos Operativos</v>
          </cell>
          <cell r="C42" t="str">
            <v>$</v>
          </cell>
          <cell r="E42">
            <v>7009652.4000000022</v>
          </cell>
        </row>
        <row r="44">
          <cell r="B44" t="str">
            <v>Otros Ingresos de no Operación</v>
          </cell>
          <cell r="C44" t="str">
            <v>$</v>
          </cell>
          <cell r="E44">
            <v>418576.18</v>
          </cell>
        </row>
        <row r="45">
          <cell r="B45" t="str">
            <v>Otros Gastos de no Operación</v>
          </cell>
          <cell r="E45">
            <v>-131758.22</v>
          </cell>
        </row>
        <row r="46">
          <cell r="B46" t="str">
            <v>Gastos y/o Ingresos No operativos</v>
          </cell>
          <cell r="C46" t="str">
            <v>$</v>
          </cell>
          <cell r="E46">
            <v>286817.95999999996</v>
          </cell>
        </row>
        <row r="47">
          <cell r="B47" t="str">
            <v>Utilidad de Operación</v>
          </cell>
          <cell r="E47">
            <v>7296470.3600000022</v>
          </cell>
        </row>
        <row r="48">
          <cell r="B48" t="str">
            <v>Ingresos Financieros</v>
          </cell>
          <cell r="E48">
            <v>102547.53</v>
          </cell>
        </row>
        <row r="49">
          <cell r="B49" t="str">
            <v xml:space="preserve">Utilidad antes de impuesto sobre la renta </v>
          </cell>
          <cell r="E49">
            <v>7399017.8900000025</v>
          </cell>
        </row>
        <row r="51">
          <cell r="B51" t="str">
            <v xml:space="preserve">Impuesto sobre la renta </v>
          </cell>
          <cell r="C51" t="str">
            <v>$</v>
          </cell>
          <cell r="E51">
            <v>1783133.79</v>
          </cell>
        </row>
        <row r="53">
          <cell r="E53">
            <v>1911699.2699999965</v>
          </cell>
        </row>
        <row r="54">
          <cell r="B54" t="str">
            <v>RESERVA LEGAL</v>
          </cell>
          <cell r="E54">
            <v>0</v>
          </cell>
        </row>
        <row r="56">
          <cell r="B56" t="str">
            <v xml:space="preserve">Utilidad neta </v>
          </cell>
          <cell r="E56">
            <v>1911699.2699999965</v>
          </cell>
        </row>
        <row r="58">
          <cell r="E58">
            <v>3592285.5299999965</v>
          </cell>
        </row>
        <row r="61">
          <cell r="B61" t="str">
            <v xml:space="preserve">     César Artiga                                      </v>
          </cell>
          <cell r="C61" t="str">
            <v>Martha Romero</v>
          </cell>
        </row>
        <row r="62">
          <cell r="B62" t="str">
            <v>Jefe Depto. Contabilidad</v>
          </cell>
          <cell r="C62" t="str">
            <v>Gerente Financiero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B383-1E16-4DBA-94C7-96AEF99FB1D2}">
  <sheetPr>
    <tabColor theme="5" tint="0.39997558519241921"/>
    <pageSetUpPr fitToPage="1"/>
  </sheetPr>
  <dimension ref="B2:E86"/>
  <sheetViews>
    <sheetView showGridLines="0" topLeftCell="A2" zoomScaleNormal="100" workbookViewId="0">
      <pane xSplit="5" ySplit="7" topLeftCell="F68" activePane="bottomRight" state="frozen"/>
      <selection activeCell="H46" sqref="H46"/>
      <selection pane="topRight" activeCell="H46" sqref="H46"/>
      <selection pane="bottomLeft" activeCell="H46" sqref="H46"/>
      <selection pane="bottomRight" activeCell="B2" sqref="B2:E80"/>
    </sheetView>
  </sheetViews>
  <sheetFormatPr baseColWidth="10" defaultColWidth="20" defaultRowHeight="12.75" x14ac:dyDescent="0.2"/>
  <cols>
    <col min="1" max="1" width="2.625" style="1" customWidth="1"/>
    <col min="2" max="2" width="45" style="1" customWidth="1"/>
    <col min="3" max="3" width="2.25" style="1" customWidth="1"/>
    <col min="4" max="4" width="2.625" style="1" customWidth="1"/>
    <col min="5" max="5" width="13.625" style="1" customWidth="1"/>
    <col min="6" max="256" width="20" style="1"/>
    <col min="257" max="257" width="2.625" style="1" customWidth="1"/>
    <col min="258" max="258" width="39.5" style="1" customWidth="1"/>
    <col min="259" max="259" width="2" style="1" bestFit="1" customWidth="1"/>
    <col min="260" max="260" width="2.375" style="1" customWidth="1"/>
    <col min="261" max="261" width="12" style="1" bestFit="1" customWidth="1"/>
    <col min="262" max="512" width="20" style="1"/>
    <col min="513" max="513" width="2.625" style="1" customWidth="1"/>
    <col min="514" max="514" width="39.5" style="1" customWidth="1"/>
    <col min="515" max="515" width="2" style="1" bestFit="1" customWidth="1"/>
    <col min="516" max="516" width="2.375" style="1" customWidth="1"/>
    <col min="517" max="517" width="12" style="1" bestFit="1" customWidth="1"/>
    <col min="518" max="768" width="20" style="1"/>
    <col min="769" max="769" width="2.625" style="1" customWidth="1"/>
    <col min="770" max="770" width="39.5" style="1" customWidth="1"/>
    <col min="771" max="771" width="2" style="1" bestFit="1" customWidth="1"/>
    <col min="772" max="772" width="2.375" style="1" customWidth="1"/>
    <col min="773" max="773" width="12" style="1" bestFit="1" customWidth="1"/>
    <col min="774" max="1024" width="20" style="1"/>
    <col min="1025" max="1025" width="2.625" style="1" customWidth="1"/>
    <col min="1026" max="1026" width="39.5" style="1" customWidth="1"/>
    <col min="1027" max="1027" width="2" style="1" bestFit="1" customWidth="1"/>
    <col min="1028" max="1028" width="2.375" style="1" customWidth="1"/>
    <col min="1029" max="1029" width="12" style="1" bestFit="1" customWidth="1"/>
    <col min="1030" max="1280" width="20" style="1"/>
    <col min="1281" max="1281" width="2.625" style="1" customWidth="1"/>
    <col min="1282" max="1282" width="39.5" style="1" customWidth="1"/>
    <col min="1283" max="1283" width="2" style="1" bestFit="1" customWidth="1"/>
    <col min="1284" max="1284" width="2.375" style="1" customWidth="1"/>
    <col min="1285" max="1285" width="12" style="1" bestFit="1" customWidth="1"/>
    <col min="1286" max="1536" width="20" style="1"/>
    <col min="1537" max="1537" width="2.625" style="1" customWidth="1"/>
    <col min="1538" max="1538" width="39.5" style="1" customWidth="1"/>
    <col min="1539" max="1539" width="2" style="1" bestFit="1" customWidth="1"/>
    <col min="1540" max="1540" width="2.375" style="1" customWidth="1"/>
    <col min="1541" max="1541" width="12" style="1" bestFit="1" customWidth="1"/>
    <col min="1542" max="1792" width="20" style="1"/>
    <col min="1793" max="1793" width="2.625" style="1" customWidth="1"/>
    <col min="1794" max="1794" width="39.5" style="1" customWidth="1"/>
    <col min="1795" max="1795" width="2" style="1" bestFit="1" customWidth="1"/>
    <col min="1796" max="1796" width="2.375" style="1" customWidth="1"/>
    <col min="1797" max="1797" width="12" style="1" bestFit="1" customWidth="1"/>
    <col min="1798" max="2048" width="20" style="1"/>
    <col min="2049" max="2049" width="2.625" style="1" customWidth="1"/>
    <col min="2050" max="2050" width="39.5" style="1" customWidth="1"/>
    <col min="2051" max="2051" width="2" style="1" bestFit="1" customWidth="1"/>
    <col min="2052" max="2052" width="2.375" style="1" customWidth="1"/>
    <col min="2053" max="2053" width="12" style="1" bestFit="1" customWidth="1"/>
    <col min="2054" max="2304" width="20" style="1"/>
    <col min="2305" max="2305" width="2.625" style="1" customWidth="1"/>
    <col min="2306" max="2306" width="39.5" style="1" customWidth="1"/>
    <col min="2307" max="2307" width="2" style="1" bestFit="1" customWidth="1"/>
    <col min="2308" max="2308" width="2.375" style="1" customWidth="1"/>
    <col min="2309" max="2309" width="12" style="1" bestFit="1" customWidth="1"/>
    <col min="2310" max="2560" width="20" style="1"/>
    <col min="2561" max="2561" width="2.625" style="1" customWidth="1"/>
    <col min="2562" max="2562" width="39.5" style="1" customWidth="1"/>
    <col min="2563" max="2563" width="2" style="1" bestFit="1" customWidth="1"/>
    <col min="2564" max="2564" width="2.375" style="1" customWidth="1"/>
    <col min="2565" max="2565" width="12" style="1" bestFit="1" customWidth="1"/>
    <col min="2566" max="2816" width="20" style="1"/>
    <col min="2817" max="2817" width="2.625" style="1" customWidth="1"/>
    <col min="2818" max="2818" width="39.5" style="1" customWidth="1"/>
    <col min="2819" max="2819" width="2" style="1" bestFit="1" customWidth="1"/>
    <col min="2820" max="2820" width="2.375" style="1" customWidth="1"/>
    <col min="2821" max="2821" width="12" style="1" bestFit="1" customWidth="1"/>
    <col min="2822" max="3072" width="20" style="1"/>
    <col min="3073" max="3073" width="2.625" style="1" customWidth="1"/>
    <col min="3074" max="3074" width="39.5" style="1" customWidth="1"/>
    <col min="3075" max="3075" width="2" style="1" bestFit="1" customWidth="1"/>
    <col min="3076" max="3076" width="2.375" style="1" customWidth="1"/>
    <col min="3077" max="3077" width="12" style="1" bestFit="1" customWidth="1"/>
    <col min="3078" max="3328" width="20" style="1"/>
    <col min="3329" max="3329" width="2.625" style="1" customWidth="1"/>
    <col min="3330" max="3330" width="39.5" style="1" customWidth="1"/>
    <col min="3331" max="3331" width="2" style="1" bestFit="1" customWidth="1"/>
    <col min="3332" max="3332" width="2.375" style="1" customWidth="1"/>
    <col min="3333" max="3333" width="12" style="1" bestFit="1" customWidth="1"/>
    <col min="3334" max="3584" width="20" style="1"/>
    <col min="3585" max="3585" width="2.625" style="1" customWidth="1"/>
    <col min="3586" max="3586" width="39.5" style="1" customWidth="1"/>
    <col min="3587" max="3587" width="2" style="1" bestFit="1" customWidth="1"/>
    <col min="3588" max="3588" width="2.375" style="1" customWidth="1"/>
    <col min="3589" max="3589" width="12" style="1" bestFit="1" customWidth="1"/>
    <col min="3590" max="3840" width="20" style="1"/>
    <col min="3841" max="3841" width="2.625" style="1" customWidth="1"/>
    <col min="3842" max="3842" width="39.5" style="1" customWidth="1"/>
    <col min="3843" max="3843" width="2" style="1" bestFit="1" customWidth="1"/>
    <col min="3844" max="3844" width="2.375" style="1" customWidth="1"/>
    <col min="3845" max="3845" width="12" style="1" bestFit="1" customWidth="1"/>
    <col min="3846" max="4096" width="20" style="1"/>
    <col min="4097" max="4097" width="2.625" style="1" customWidth="1"/>
    <col min="4098" max="4098" width="39.5" style="1" customWidth="1"/>
    <col min="4099" max="4099" width="2" style="1" bestFit="1" customWidth="1"/>
    <col min="4100" max="4100" width="2.375" style="1" customWidth="1"/>
    <col min="4101" max="4101" width="12" style="1" bestFit="1" customWidth="1"/>
    <col min="4102" max="4352" width="20" style="1"/>
    <col min="4353" max="4353" width="2.625" style="1" customWidth="1"/>
    <col min="4354" max="4354" width="39.5" style="1" customWidth="1"/>
    <col min="4355" max="4355" width="2" style="1" bestFit="1" customWidth="1"/>
    <col min="4356" max="4356" width="2.375" style="1" customWidth="1"/>
    <col min="4357" max="4357" width="12" style="1" bestFit="1" customWidth="1"/>
    <col min="4358" max="4608" width="20" style="1"/>
    <col min="4609" max="4609" width="2.625" style="1" customWidth="1"/>
    <col min="4610" max="4610" width="39.5" style="1" customWidth="1"/>
    <col min="4611" max="4611" width="2" style="1" bestFit="1" customWidth="1"/>
    <col min="4612" max="4612" width="2.375" style="1" customWidth="1"/>
    <col min="4613" max="4613" width="12" style="1" bestFit="1" customWidth="1"/>
    <col min="4614" max="4864" width="20" style="1"/>
    <col min="4865" max="4865" width="2.625" style="1" customWidth="1"/>
    <col min="4866" max="4866" width="39.5" style="1" customWidth="1"/>
    <col min="4867" max="4867" width="2" style="1" bestFit="1" customWidth="1"/>
    <col min="4868" max="4868" width="2.375" style="1" customWidth="1"/>
    <col min="4869" max="4869" width="12" style="1" bestFit="1" customWidth="1"/>
    <col min="4870" max="5120" width="20" style="1"/>
    <col min="5121" max="5121" width="2.625" style="1" customWidth="1"/>
    <col min="5122" max="5122" width="39.5" style="1" customWidth="1"/>
    <col min="5123" max="5123" width="2" style="1" bestFit="1" customWidth="1"/>
    <col min="5124" max="5124" width="2.375" style="1" customWidth="1"/>
    <col min="5125" max="5125" width="12" style="1" bestFit="1" customWidth="1"/>
    <col min="5126" max="5376" width="20" style="1"/>
    <col min="5377" max="5377" width="2.625" style="1" customWidth="1"/>
    <col min="5378" max="5378" width="39.5" style="1" customWidth="1"/>
    <col min="5379" max="5379" width="2" style="1" bestFit="1" customWidth="1"/>
    <col min="5380" max="5380" width="2.375" style="1" customWidth="1"/>
    <col min="5381" max="5381" width="12" style="1" bestFit="1" customWidth="1"/>
    <col min="5382" max="5632" width="20" style="1"/>
    <col min="5633" max="5633" width="2.625" style="1" customWidth="1"/>
    <col min="5634" max="5634" width="39.5" style="1" customWidth="1"/>
    <col min="5635" max="5635" width="2" style="1" bestFit="1" customWidth="1"/>
    <col min="5636" max="5636" width="2.375" style="1" customWidth="1"/>
    <col min="5637" max="5637" width="12" style="1" bestFit="1" customWidth="1"/>
    <col min="5638" max="5888" width="20" style="1"/>
    <col min="5889" max="5889" width="2.625" style="1" customWidth="1"/>
    <col min="5890" max="5890" width="39.5" style="1" customWidth="1"/>
    <col min="5891" max="5891" width="2" style="1" bestFit="1" customWidth="1"/>
    <col min="5892" max="5892" width="2.375" style="1" customWidth="1"/>
    <col min="5893" max="5893" width="12" style="1" bestFit="1" customWidth="1"/>
    <col min="5894" max="6144" width="20" style="1"/>
    <col min="6145" max="6145" width="2.625" style="1" customWidth="1"/>
    <col min="6146" max="6146" width="39.5" style="1" customWidth="1"/>
    <col min="6147" max="6147" width="2" style="1" bestFit="1" customWidth="1"/>
    <col min="6148" max="6148" width="2.375" style="1" customWidth="1"/>
    <col min="6149" max="6149" width="12" style="1" bestFit="1" customWidth="1"/>
    <col min="6150" max="6400" width="20" style="1"/>
    <col min="6401" max="6401" width="2.625" style="1" customWidth="1"/>
    <col min="6402" max="6402" width="39.5" style="1" customWidth="1"/>
    <col min="6403" max="6403" width="2" style="1" bestFit="1" customWidth="1"/>
    <col min="6404" max="6404" width="2.375" style="1" customWidth="1"/>
    <col min="6405" max="6405" width="12" style="1" bestFit="1" customWidth="1"/>
    <col min="6406" max="6656" width="20" style="1"/>
    <col min="6657" max="6657" width="2.625" style="1" customWidth="1"/>
    <col min="6658" max="6658" width="39.5" style="1" customWidth="1"/>
    <col min="6659" max="6659" width="2" style="1" bestFit="1" customWidth="1"/>
    <col min="6660" max="6660" width="2.375" style="1" customWidth="1"/>
    <col min="6661" max="6661" width="12" style="1" bestFit="1" customWidth="1"/>
    <col min="6662" max="6912" width="20" style="1"/>
    <col min="6913" max="6913" width="2.625" style="1" customWidth="1"/>
    <col min="6914" max="6914" width="39.5" style="1" customWidth="1"/>
    <col min="6915" max="6915" width="2" style="1" bestFit="1" customWidth="1"/>
    <col min="6916" max="6916" width="2.375" style="1" customWidth="1"/>
    <col min="6917" max="6917" width="12" style="1" bestFit="1" customWidth="1"/>
    <col min="6918" max="7168" width="20" style="1"/>
    <col min="7169" max="7169" width="2.625" style="1" customWidth="1"/>
    <col min="7170" max="7170" width="39.5" style="1" customWidth="1"/>
    <col min="7171" max="7171" width="2" style="1" bestFit="1" customWidth="1"/>
    <col min="7172" max="7172" width="2.375" style="1" customWidth="1"/>
    <col min="7173" max="7173" width="12" style="1" bestFit="1" customWidth="1"/>
    <col min="7174" max="7424" width="20" style="1"/>
    <col min="7425" max="7425" width="2.625" style="1" customWidth="1"/>
    <col min="7426" max="7426" width="39.5" style="1" customWidth="1"/>
    <col min="7427" max="7427" width="2" style="1" bestFit="1" customWidth="1"/>
    <col min="7428" max="7428" width="2.375" style="1" customWidth="1"/>
    <col min="7429" max="7429" width="12" style="1" bestFit="1" customWidth="1"/>
    <col min="7430" max="7680" width="20" style="1"/>
    <col min="7681" max="7681" width="2.625" style="1" customWidth="1"/>
    <col min="7682" max="7682" width="39.5" style="1" customWidth="1"/>
    <col min="7683" max="7683" width="2" style="1" bestFit="1" customWidth="1"/>
    <col min="7684" max="7684" width="2.375" style="1" customWidth="1"/>
    <col min="7685" max="7685" width="12" style="1" bestFit="1" customWidth="1"/>
    <col min="7686" max="7936" width="20" style="1"/>
    <col min="7937" max="7937" width="2.625" style="1" customWidth="1"/>
    <col min="7938" max="7938" width="39.5" style="1" customWidth="1"/>
    <col min="7939" max="7939" width="2" style="1" bestFit="1" customWidth="1"/>
    <col min="7940" max="7940" width="2.375" style="1" customWidth="1"/>
    <col min="7941" max="7941" width="12" style="1" bestFit="1" customWidth="1"/>
    <col min="7942" max="8192" width="20" style="1"/>
    <col min="8193" max="8193" width="2.625" style="1" customWidth="1"/>
    <col min="8194" max="8194" width="39.5" style="1" customWidth="1"/>
    <col min="8195" max="8195" width="2" style="1" bestFit="1" customWidth="1"/>
    <col min="8196" max="8196" width="2.375" style="1" customWidth="1"/>
    <col min="8197" max="8197" width="12" style="1" bestFit="1" customWidth="1"/>
    <col min="8198" max="8448" width="20" style="1"/>
    <col min="8449" max="8449" width="2.625" style="1" customWidth="1"/>
    <col min="8450" max="8450" width="39.5" style="1" customWidth="1"/>
    <col min="8451" max="8451" width="2" style="1" bestFit="1" customWidth="1"/>
    <col min="8452" max="8452" width="2.375" style="1" customWidth="1"/>
    <col min="8453" max="8453" width="12" style="1" bestFit="1" customWidth="1"/>
    <col min="8454" max="8704" width="20" style="1"/>
    <col min="8705" max="8705" width="2.625" style="1" customWidth="1"/>
    <col min="8706" max="8706" width="39.5" style="1" customWidth="1"/>
    <col min="8707" max="8707" width="2" style="1" bestFit="1" customWidth="1"/>
    <col min="8708" max="8708" width="2.375" style="1" customWidth="1"/>
    <col min="8709" max="8709" width="12" style="1" bestFit="1" customWidth="1"/>
    <col min="8710" max="8960" width="20" style="1"/>
    <col min="8961" max="8961" width="2.625" style="1" customWidth="1"/>
    <col min="8962" max="8962" width="39.5" style="1" customWidth="1"/>
    <col min="8963" max="8963" width="2" style="1" bestFit="1" customWidth="1"/>
    <col min="8964" max="8964" width="2.375" style="1" customWidth="1"/>
    <col min="8965" max="8965" width="12" style="1" bestFit="1" customWidth="1"/>
    <col min="8966" max="9216" width="20" style="1"/>
    <col min="9217" max="9217" width="2.625" style="1" customWidth="1"/>
    <col min="9218" max="9218" width="39.5" style="1" customWidth="1"/>
    <col min="9219" max="9219" width="2" style="1" bestFit="1" customWidth="1"/>
    <col min="9220" max="9220" width="2.375" style="1" customWidth="1"/>
    <col min="9221" max="9221" width="12" style="1" bestFit="1" customWidth="1"/>
    <col min="9222" max="9472" width="20" style="1"/>
    <col min="9473" max="9473" width="2.625" style="1" customWidth="1"/>
    <col min="9474" max="9474" width="39.5" style="1" customWidth="1"/>
    <col min="9475" max="9475" width="2" style="1" bestFit="1" customWidth="1"/>
    <col min="9476" max="9476" width="2.375" style="1" customWidth="1"/>
    <col min="9477" max="9477" width="12" style="1" bestFit="1" customWidth="1"/>
    <col min="9478" max="9728" width="20" style="1"/>
    <col min="9729" max="9729" width="2.625" style="1" customWidth="1"/>
    <col min="9730" max="9730" width="39.5" style="1" customWidth="1"/>
    <col min="9731" max="9731" width="2" style="1" bestFit="1" customWidth="1"/>
    <col min="9732" max="9732" width="2.375" style="1" customWidth="1"/>
    <col min="9733" max="9733" width="12" style="1" bestFit="1" customWidth="1"/>
    <col min="9734" max="9984" width="20" style="1"/>
    <col min="9985" max="9985" width="2.625" style="1" customWidth="1"/>
    <col min="9986" max="9986" width="39.5" style="1" customWidth="1"/>
    <col min="9987" max="9987" width="2" style="1" bestFit="1" customWidth="1"/>
    <col min="9988" max="9988" width="2.375" style="1" customWidth="1"/>
    <col min="9989" max="9989" width="12" style="1" bestFit="1" customWidth="1"/>
    <col min="9990" max="10240" width="20" style="1"/>
    <col min="10241" max="10241" width="2.625" style="1" customWidth="1"/>
    <col min="10242" max="10242" width="39.5" style="1" customWidth="1"/>
    <col min="10243" max="10243" width="2" style="1" bestFit="1" customWidth="1"/>
    <col min="10244" max="10244" width="2.375" style="1" customWidth="1"/>
    <col min="10245" max="10245" width="12" style="1" bestFit="1" customWidth="1"/>
    <col min="10246" max="10496" width="20" style="1"/>
    <col min="10497" max="10497" width="2.625" style="1" customWidth="1"/>
    <col min="10498" max="10498" width="39.5" style="1" customWidth="1"/>
    <col min="10499" max="10499" width="2" style="1" bestFit="1" customWidth="1"/>
    <col min="10500" max="10500" width="2.375" style="1" customWidth="1"/>
    <col min="10501" max="10501" width="12" style="1" bestFit="1" customWidth="1"/>
    <col min="10502" max="10752" width="20" style="1"/>
    <col min="10753" max="10753" width="2.625" style="1" customWidth="1"/>
    <col min="10754" max="10754" width="39.5" style="1" customWidth="1"/>
    <col min="10755" max="10755" width="2" style="1" bestFit="1" customWidth="1"/>
    <col min="10756" max="10756" width="2.375" style="1" customWidth="1"/>
    <col min="10757" max="10757" width="12" style="1" bestFit="1" customWidth="1"/>
    <col min="10758" max="11008" width="20" style="1"/>
    <col min="11009" max="11009" width="2.625" style="1" customWidth="1"/>
    <col min="11010" max="11010" width="39.5" style="1" customWidth="1"/>
    <col min="11011" max="11011" width="2" style="1" bestFit="1" customWidth="1"/>
    <col min="11012" max="11012" width="2.375" style="1" customWidth="1"/>
    <col min="11013" max="11013" width="12" style="1" bestFit="1" customWidth="1"/>
    <col min="11014" max="11264" width="20" style="1"/>
    <col min="11265" max="11265" width="2.625" style="1" customWidth="1"/>
    <col min="11266" max="11266" width="39.5" style="1" customWidth="1"/>
    <col min="11267" max="11267" width="2" style="1" bestFit="1" customWidth="1"/>
    <col min="11268" max="11268" width="2.375" style="1" customWidth="1"/>
    <col min="11269" max="11269" width="12" style="1" bestFit="1" customWidth="1"/>
    <col min="11270" max="11520" width="20" style="1"/>
    <col min="11521" max="11521" width="2.625" style="1" customWidth="1"/>
    <col min="11522" max="11522" width="39.5" style="1" customWidth="1"/>
    <col min="11523" max="11523" width="2" style="1" bestFit="1" customWidth="1"/>
    <col min="11524" max="11524" width="2.375" style="1" customWidth="1"/>
    <col min="11525" max="11525" width="12" style="1" bestFit="1" customWidth="1"/>
    <col min="11526" max="11776" width="20" style="1"/>
    <col min="11777" max="11777" width="2.625" style="1" customWidth="1"/>
    <col min="11778" max="11778" width="39.5" style="1" customWidth="1"/>
    <col min="11779" max="11779" width="2" style="1" bestFit="1" customWidth="1"/>
    <col min="11780" max="11780" width="2.375" style="1" customWidth="1"/>
    <col min="11781" max="11781" width="12" style="1" bestFit="1" customWidth="1"/>
    <col min="11782" max="12032" width="20" style="1"/>
    <col min="12033" max="12033" width="2.625" style="1" customWidth="1"/>
    <col min="12034" max="12034" width="39.5" style="1" customWidth="1"/>
    <col min="12035" max="12035" width="2" style="1" bestFit="1" customWidth="1"/>
    <col min="12036" max="12036" width="2.375" style="1" customWidth="1"/>
    <col min="12037" max="12037" width="12" style="1" bestFit="1" customWidth="1"/>
    <col min="12038" max="12288" width="20" style="1"/>
    <col min="12289" max="12289" width="2.625" style="1" customWidth="1"/>
    <col min="12290" max="12290" width="39.5" style="1" customWidth="1"/>
    <col min="12291" max="12291" width="2" style="1" bestFit="1" customWidth="1"/>
    <col min="12292" max="12292" width="2.375" style="1" customWidth="1"/>
    <col min="12293" max="12293" width="12" style="1" bestFit="1" customWidth="1"/>
    <col min="12294" max="12544" width="20" style="1"/>
    <col min="12545" max="12545" width="2.625" style="1" customWidth="1"/>
    <col min="12546" max="12546" width="39.5" style="1" customWidth="1"/>
    <col min="12547" max="12547" width="2" style="1" bestFit="1" customWidth="1"/>
    <col min="12548" max="12548" width="2.375" style="1" customWidth="1"/>
    <col min="12549" max="12549" width="12" style="1" bestFit="1" customWidth="1"/>
    <col min="12550" max="12800" width="20" style="1"/>
    <col min="12801" max="12801" width="2.625" style="1" customWidth="1"/>
    <col min="12802" max="12802" width="39.5" style="1" customWidth="1"/>
    <col min="12803" max="12803" width="2" style="1" bestFit="1" customWidth="1"/>
    <col min="12804" max="12804" width="2.375" style="1" customWidth="1"/>
    <col min="12805" max="12805" width="12" style="1" bestFit="1" customWidth="1"/>
    <col min="12806" max="13056" width="20" style="1"/>
    <col min="13057" max="13057" width="2.625" style="1" customWidth="1"/>
    <col min="13058" max="13058" width="39.5" style="1" customWidth="1"/>
    <col min="13059" max="13059" width="2" style="1" bestFit="1" customWidth="1"/>
    <col min="13060" max="13060" width="2.375" style="1" customWidth="1"/>
    <col min="13061" max="13061" width="12" style="1" bestFit="1" customWidth="1"/>
    <col min="13062" max="13312" width="20" style="1"/>
    <col min="13313" max="13313" width="2.625" style="1" customWidth="1"/>
    <col min="13314" max="13314" width="39.5" style="1" customWidth="1"/>
    <col min="13315" max="13315" width="2" style="1" bestFit="1" customWidth="1"/>
    <col min="13316" max="13316" width="2.375" style="1" customWidth="1"/>
    <col min="13317" max="13317" width="12" style="1" bestFit="1" customWidth="1"/>
    <col min="13318" max="13568" width="20" style="1"/>
    <col min="13569" max="13569" width="2.625" style="1" customWidth="1"/>
    <col min="13570" max="13570" width="39.5" style="1" customWidth="1"/>
    <col min="13571" max="13571" width="2" style="1" bestFit="1" customWidth="1"/>
    <col min="13572" max="13572" width="2.375" style="1" customWidth="1"/>
    <col min="13573" max="13573" width="12" style="1" bestFit="1" customWidth="1"/>
    <col min="13574" max="13824" width="20" style="1"/>
    <col min="13825" max="13825" width="2.625" style="1" customWidth="1"/>
    <col min="13826" max="13826" width="39.5" style="1" customWidth="1"/>
    <col min="13827" max="13827" width="2" style="1" bestFit="1" customWidth="1"/>
    <col min="13828" max="13828" width="2.375" style="1" customWidth="1"/>
    <col min="13829" max="13829" width="12" style="1" bestFit="1" customWidth="1"/>
    <col min="13830" max="14080" width="20" style="1"/>
    <col min="14081" max="14081" width="2.625" style="1" customWidth="1"/>
    <col min="14082" max="14082" width="39.5" style="1" customWidth="1"/>
    <col min="14083" max="14083" width="2" style="1" bestFit="1" customWidth="1"/>
    <col min="14084" max="14084" width="2.375" style="1" customWidth="1"/>
    <col min="14085" max="14085" width="12" style="1" bestFit="1" customWidth="1"/>
    <col min="14086" max="14336" width="20" style="1"/>
    <col min="14337" max="14337" width="2.625" style="1" customWidth="1"/>
    <col min="14338" max="14338" width="39.5" style="1" customWidth="1"/>
    <col min="14339" max="14339" width="2" style="1" bestFit="1" customWidth="1"/>
    <col min="14340" max="14340" width="2.375" style="1" customWidth="1"/>
    <col min="14341" max="14341" width="12" style="1" bestFit="1" customWidth="1"/>
    <col min="14342" max="14592" width="20" style="1"/>
    <col min="14593" max="14593" width="2.625" style="1" customWidth="1"/>
    <col min="14594" max="14594" width="39.5" style="1" customWidth="1"/>
    <col min="14595" max="14595" width="2" style="1" bestFit="1" customWidth="1"/>
    <col min="14596" max="14596" width="2.375" style="1" customWidth="1"/>
    <col min="14597" max="14597" width="12" style="1" bestFit="1" customWidth="1"/>
    <col min="14598" max="14848" width="20" style="1"/>
    <col min="14849" max="14849" width="2.625" style="1" customWidth="1"/>
    <col min="14850" max="14850" width="39.5" style="1" customWidth="1"/>
    <col min="14851" max="14851" width="2" style="1" bestFit="1" customWidth="1"/>
    <col min="14852" max="14852" width="2.375" style="1" customWidth="1"/>
    <col min="14853" max="14853" width="12" style="1" bestFit="1" customWidth="1"/>
    <col min="14854" max="15104" width="20" style="1"/>
    <col min="15105" max="15105" width="2.625" style="1" customWidth="1"/>
    <col min="15106" max="15106" width="39.5" style="1" customWidth="1"/>
    <col min="15107" max="15107" width="2" style="1" bestFit="1" customWidth="1"/>
    <col min="15108" max="15108" width="2.375" style="1" customWidth="1"/>
    <col min="15109" max="15109" width="12" style="1" bestFit="1" customWidth="1"/>
    <col min="15110" max="15360" width="20" style="1"/>
    <col min="15361" max="15361" width="2.625" style="1" customWidth="1"/>
    <col min="15362" max="15362" width="39.5" style="1" customWidth="1"/>
    <col min="15363" max="15363" width="2" style="1" bestFit="1" customWidth="1"/>
    <col min="15364" max="15364" width="2.375" style="1" customWidth="1"/>
    <col min="15365" max="15365" width="12" style="1" bestFit="1" customWidth="1"/>
    <col min="15366" max="15616" width="20" style="1"/>
    <col min="15617" max="15617" width="2.625" style="1" customWidth="1"/>
    <col min="15618" max="15618" width="39.5" style="1" customWidth="1"/>
    <col min="15619" max="15619" width="2" style="1" bestFit="1" customWidth="1"/>
    <col min="15620" max="15620" width="2.375" style="1" customWidth="1"/>
    <col min="15621" max="15621" width="12" style="1" bestFit="1" customWidth="1"/>
    <col min="15622" max="15872" width="20" style="1"/>
    <col min="15873" max="15873" width="2.625" style="1" customWidth="1"/>
    <col min="15874" max="15874" width="39.5" style="1" customWidth="1"/>
    <col min="15875" max="15875" width="2" style="1" bestFit="1" customWidth="1"/>
    <col min="15876" max="15876" width="2.375" style="1" customWidth="1"/>
    <col min="15877" max="15877" width="12" style="1" bestFit="1" customWidth="1"/>
    <col min="15878" max="16128" width="20" style="1"/>
    <col min="16129" max="16129" width="2.625" style="1" customWidth="1"/>
    <col min="16130" max="16130" width="39.5" style="1" customWidth="1"/>
    <col min="16131" max="16131" width="2" style="1" bestFit="1" customWidth="1"/>
    <col min="16132" max="16132" width="2.375" style="1" customWidth="1"/>
    <col min="16133" max="16133" width="12" style="1" bestFit="1" customWidth="1"/>
    <col min="16134" max="16384" width="20" style="1"/>
  </cols>
  <sheetData>
    <row r="2" spans="2:5" ht="15.75" x14ac:dyDescent="0.25">
      <c r="B2" s="54" t="s">
        <v>0</v>
      </c>
      <c r="C2" s="54"/>
      <c r="D2" s="54"/>
      <c r="E2" s="54"/>
    </row>
    <row r="3" spans="2:5" ht="15.75" x14ac:dyDescent="0.25">
      <c r="B3" s="2" t="s">
        <v>1</v>
      </c>
      <c r="C3" s="3"/>
      <c r="D3" s="3"/>
      <c r="E3" s="3"/>
    </row>
    <row r="4" spans="2:5" x14ac:dyDescent="0.2">
      <c r="B4" s="1" t="s">
        <v>2</v>
      </c>
      <c r="E4" s="4"/>
    </row>
    <row r="5" spans="2:5" ht="13.5" thickBot="1" x14ac:dyDescent="0.25">
      <c r="B5" s="5" t="s">
        <v>3</v>
      </c>
      <c r="C5" s="5"/>
      <c r="D5" s="5"/>
      <c r="E5" s="5"/>
    </row>
    <row r="6" spans="2:5" x14ac:dyDescent="0.2">
      <c r="B6" s="1" t="s">
        <v>4</v>
      </c>
      <c r="E6" s="4">
        <f>+E41+E42+E57+E54</f>
        <v>131057.79405</v>
      </c>
    </row>
    <row r="7" spans="2:5" hidden="1" x14ac:dyDescent="0.2">
      <c r="E7" s="4">
        <f>135535900.63+1400000</f>
        <v>136935900.63</v>
      </c>
    </row>
    <row r="8" spans="2:5" hidden="1" x14ac:dyDescent="0.2">
      <c r="B8" s="6" t="s">
        <v>5</v>
      </c>
      <c r="C8" s="7"/>
      <c r="D8" s="7"/>
      <c r="E8" s="8" t="s">
        <v>6</v>
      </c>
    </row>
    <row r="9" spans="2:5" x14ac:dyDescent="0.2">
      <c r="B9" s="9" t="s">
        <v>7</v>
      </c>
      <c r="C9" s="10"/>
      <c r="D9" s="10"/>
      <c r="E9" s="11"/>
    </row>
    <row r="10" spans="2:5" s="12" customFormat="1" x14ac:dyDescent="0.2">
      <c r="B10" s="9" t="s">
        <v>8</v>
      </c>
    </row>
    <row r="11" spans="2:5" x14ac:dyDescent="0.2">
      <c r="B11" s="1" t="s">
        <v>9</v>
      </c>
      <c r="C11" s="1" t="s">
        <v>10</v>
      </c>
      <c r="E11" s="13">
        <f>IFERROR(VLOOKUP(B11,[23]BG!$B$11:$E$80,4,FALSE),0)/1000</f>
        <v>16407.282090000001</v>
      </c>
    </row>
    <row r="12" spans="2:5" hidden="1" x14ac:dyDescent="0.2">
      <c r="B12" s="1" t="s">
        <v>11</v>
      </c>
      <c r="E12" s="13">
        <f>IFERROR(VLOOKUP(B12,[23]BG!$B$11:$E$80,4,FALSE),0)/1000</f>
        <v>0</v>
      </c>
    </row>
    <row r="13" spans="2:5" x14ac:dyDescent="0.2">
      <c r="B13" s="1" t="s">
        <v>12</v>
      </c>
      <c r="E13" s="13">
        <f>IFERROR(VLOOKUP(B13,[23]BG!$B$11:$E$80,4,FALSE),0)/1000</f>
        <v>45527.34461</v>
      </c>
    </row>
    <row r="14" spans="2:5" x14ac:dyDescent="0.2">
      <c r="B14" s="1" t="s">
        <v>13</v>
      </c>
      <c r="E14" s="13">
        <f>IFERROR(VLOOKUP(B14,[23]BG!$B$11:$E$80,4,FALSE),0)/1000</f>
        <v>-4403.11546</v>
      </c>
    </row>
    <row r="15" spans="2:5" x14ac:dyDescent="0.2">
      <c r="B15" s="1" t="s">
        <v>14</v>
      </c>
      <c r="E15" s="13">
        <f>IFERROR(VLOOKUP(B15,[23]BG!$B$11:$E$80,4,FALSE),0)/1000</f>
        <v>1446.2368600000002</v>
      </c>
    </row>
    <row r="16" spans="2:5" x14ac:dyDescent="0.2">
      <c r="B16" s="1" t="s">
        <v>15</v>
      </c>
      <c r="E16" s="13">
        <f>IFERROR(VLOOKUP(B16,[23]BG!$B$11:$E$80,4,FALSE),0)/1000</f>
        <v>-48.766460000000002</v>
      </c>
    </row>
    <row r="17" spans="2:5" x14ac:dyDescent="0.2">
      <c r="B17" s="1" t="s">
        <v>16</v>
      </c>
      <c r="E17" s="13">
        <f>IFERROR(VLOOKUP(B17,[23]BG!$B$11:$E$80,4,FALSE),0)/1000</f>
        <v>37.412620000000111</v>
      </c>
    </row>
    <row r="18" spans="2:5" x14ac:dyDescent="0.2">
      <c r="B18" s="1" t="s">
        <v>17</v>
      </c>
      <c r="E18" s="13">
        <f>IFERROR(VLOOKUP(B18,[23]BG!$B$11:$E$80,4,FALSE),0)/1000</f>
        <v>21.159659999999988</v>
      </c>
    </row>
    <row r="19" spans="2:5" x14ac:dyDescent="0.2">
      <c r="B19" s="1" t="s">
        <v>18</v>
      </c>
      <c r="E19" s="13">
        <f>IFERROR(VLOOKUP(B19,[23]BG!$B$11:$E$80,4,FALSE),0)/1000</f>
        <v>584.68347000000017</v>
      </c>
    </row>
    <row r="20" spans="2:5" x14ac:dyDescent="0.2">
      <c r="B20" s="14" t="s">
        <v>19</v>
      </c>
      <c r="E20" s="15">
        <f>SUM(E11:E19)</f>
        <v>59572.237390000002</v>
      </c>
    </row>
    <row r="21" spans="2:5" ht="5.25" customHeight="1" x14ac:dyDescent="0.2">
      <c r="E21" s="13"/>
    </row>
    <row r="22" spans="2:5" x14ac:dyDescent="0.2">
      <c r="B22" s="1" t="s">
        <v>20</v>
      </c>
      <c r="E22" s="13">
        <f>IFERROR(VLOOKUP(B22,[23]BG!$B$11:$E$80,4,FALSE),0)/1000</f>
        <v>135564.35511999996</v>
      </c>
    </row>
    <row r="23" spans="2:5" x14ac:dyDescent="0.2">
      <c r="B23" s="1" t="s">
        <v>21</v>
      </c>
      <c r="E23" s="13">
        <f>IFERROR(VLOOKUP(B23,[23]BG!$B$11:$E$80,4,FALSE),0)/1000</f>
        <v>2009.78584</v>
      </c>
    </row>
    <row r="24" spans="2:5" x14ac:dyDescent="0.2">
      <c r="B24" s="1" t="s">
        <v>22</v>
      </c>
      <c r="E24" s="13">
        <f>IFERROR(VLOOKUP(B24,[23]BG!$B$11:$E$80,4,FALSE),0)/1000</f>
        <v>1288.8910499999997</v>
      </c>
    </row>
    <row r="25" spans="2:5" x14ac:dyDescent="0.2">
      <c r="B25" s="1" t="s">
        <v>23</v>
      </c>
      <c r="E25" s="13">
        <f>IFERROR(VLOOKUP(B25,[23]BG!$B$11:$E$80,4,FALSE),0)/1000</f>
        <v>3319.2887099999998</v>
      </c>
    </row>
    <row r="26" spans="2:5" x14ac:dyDescent="0.2">
      <c r="B26" s="1" t="s">
        <v>24</v>
      </c>
      <c r="E26" s="13">
        <f>IFERROR(VLOOKUP(B26,[23]BG!$B$11:$E$80,4,FALSE),0)/1000</f>
        <v>1708.7134699999997</v>
      </c>
    </row>
    <row r="27" spans="2:5" hidden="1" x14ac:dyDescent="0.2">
      <c r="B27" s="1" t="s">
        <v>25</v>
      </c>
      <c r="E27" s="13">
        <f>IFERROR(VLOOKUP(B27,[23]BG!$B$11:$E$80,4,FALSE),0)/1000</f>
        <v>0</v>
      </c>
    </row>
    <row r="28" spans="2:5" hidden="1" x14ac:dyDescent="0.2">
      <c r="B28" s="1" t="s">
        <v>26</v>
      </c>
      <c r="E28" s="13">
        <f>IFERROR(VLOOKUP(B28,[23]BG!$B$11:$E$80,4,FALSE),0)/1000</f>
        <v>0</v>
      </c>
    </row>
    <row r="29" spans="2:5" hidden="1" x14ac:dyDescent="0.2">
      <c r="B29" s="1" t="s">
        <v>27</v>
      </c>
      <c r="E29" s="13">
        <f>IFERROR(VLOOKUP(B29,[23]BG!$B$11:$E$80,4,FALSE),0)/1000</f>
        <v>0</v>
      </c>
    </row>
    <row r="30" spans="2:5" x14ac:dyDescent="0.2">
      <c r="B30" s="1" t="s">
        <v>28</v>
      </c>
      <c r="E30" s="13">
        <f>IFERROR(VLOOKUP(B30,[23]BG!$B$11:$E$80,4,FALSE),0)/1000</f>
        <v>519.80671999999993</v>
      </c>
    </row>
    <row r="31" spans="2:5" x14ac:dyDescent="0.2">
      <c r="B31" s="1" t="s">
        <v>29</v>
      </c>
      <c r="E31" s="13">
        <f>IFERROR(VLOOKUP(B31,[23]BG!$B$11:$E$80,4,FALSE),0)/1000</f>
        <v>22.625260000000001</v>
      </c>
    </row>
    <row r="32" spans="2:5" hidden="1" x14ac:dyDescent="0.2">
      <c r="B32" s="1" t="s">
        <v>11</v>
      </c>
      <c r="E32" s="13">
        <f>IFERROR(VLOOKUP(B32,[23]BG!$B$11:$E$80,4,FALSE),0)/1000</f>
        <v>0</v>
      </c>
    </row>
    <row r="33" spans="2:5" hidden="1" x14ac:dyDescent="0.2">
      <c r="E33" s="16">
        <f>SUM(E22:E32)</f>
        <v>144433.46616999994</v>
      </c>
    </row>
    <row r="34" spans="2:5" ht="12" hidden="1" customHeight="1" x14ac:dyDescent="0.2">
      <c r="B34" s="1" t="s">
        <v>30</v>
      </c>
      <c r="E34" s="13">
        <v>0</v>
      </c>
    </row>
    <row r="35" spans="2:5" x14ac:dyDescent="0.2">
      <c r="B35" s="14" t="s">
        <v>31</v>
      </c>
      <c r="E35" s="15">
        <f>+E33+E34</f>
        <v>144433.46616999994</v>
      </c>
    </row>
    <row r="36" spans="2:5" ht="4.5" customHeight="1" x14ac:dyDescent="0.2">
      <c r="E36" s="17"/>
    </row>
    <row r="37" spans="2:5" ht="13.5" thickBot="1" x14ac:dyDescent="0.25">
      <c r="B37" s="14" t="s">
        <v>32</v>
      </c>
      <c r="C37" s="1" t="s">
        <v>10</v>
      </c>
      <c r="E37" s="18">
        <f>+E35+E20</f>
        <v>204005.70355999994</v>
      </c>
    </row>
    <row r="38" spans="2:5" ht="6" customHeight="1" thickTop="1" x14ac:dyDescent="0.2">
      <c r="E38" s="13"/>
    </row>
    <row r="39" spans="2:5" x14ac:dyDescent="0.2">
      <c r="B39" s="14" t="s">
        <v>33</v>
      </c>
      <c r="E39" s="13"/>
    </row>
    <row r="40" spans="2:5" ht="10.5" customHeight="1" x14ac:dyDescent="0.2">
      <c r="B40" s="14" t="s">
        <v>34</v>
      </c>
      <c r="E40" s="13"/>
    </row>
    <row r="41" spans="2:5" x14ac:dyDescent="0.2">
      <c r="B41" s="1" t="s">
        <v>35</v>
      </c>
      <c r="C41" s="1" t="s">
        <v>10</v>
      </c>
      <c r="E41" s="13">
        <f>IFERROR(VLOOKUP(B41,[23]BG!$B$11:$E$80,4,FALSE),0)/1000</f>
        <v>9334.9114100000006</v>
      </c>
    </row>
    <row r="42" spans="2:5" x14ac:dyDescent="0.2">
      <c r="B42" s="1" t="s">
        <v>36</v>
      </c>
      <c r="E42" s="13">
        <f>IFERROR(VLOOKUP(B42,[23]BG!$B$11:$E$80,4,FALSE),0)/1000</f>
        <v>28237.230759999999</v>
      </c>
    </row>
    <row r="43" spans="2:5" x14ac:dyDescent="0.2">
      <c r="B43" s="1" t="s">
        <v>37</v>
      </c>
      <c r="E43" s="13">
        <f>IFERROR(VLOOKUP(B43,[23]BG!$B$11:$E$80,4,FALSE),0)/1000</f>
        <v>2235.9239699999998</v>
      </c>
    </row>
    <row r="44" spans="2:5" hidden="1" x14ac:dyDescent="0.2">
      <c r="B44" s="1" t="s">
        <v>38</v>
      </c>
      <c r="E44" s="13">
        <f>IFERROR(VLOOKUP(B44,[23]BG!$B$11:$E$80,4,FALSE),0)/1000</f>
        <v>0</v>
      </c>
    </row>
    <row r="45" spans="2:5" x14ac:dyDescent="0.2">
      <c r="B45" s="1" t="s">
        <v>39</v>
      </c>
      <c r="E45" s="13">
        <f>IFERROR(VLOOKUP(B45,[23]BG!$B$11:$E$80,4,FALSE),0)/1000</f>
        <v>455.43122</v>
      </c>
    </row>
    <row r="46" spans="2:5" x14ac:dyDescent="0.2">
      <c r="B46" s="1" t="s">
        <v>40</v>
      </c>
      <c r="E46" s="13">
        <f>IFERROR(VLOOKUP(B46,[23]BG!$B$11:$E$80,4,FALSE),0)/1000</f>
        <v>53.526429999999998</v>
      </c>
    </row>
    <row r="47" spans="2:5" x14ac:dyDescent="0.2">
      <c r="B47" s="1" t="s">
        <v>41</v>
      </c>
      <c r="E47" s="13">
        <f>IFERROR(VLOOKUP(B47,[23]BG!$B$11:$E$80,4,FALSE),0)/1000</f>
        <v>960.77643</v>
      </c>
    </row>
    <row r="48" spans="2:5" x14ac:dyDescent="0.2">
      <c r="B48" s="1" t="s">
        <v>42</v>
      </c>
      <c r="E48" s="13">
        <f>IFERROR(VLOOKUP(B48,[23]BG!$B$11:$E$80,4,FALSE),0)/1000</f>
        <v>1172.4113300000006</v>
      </c>
    </row>
    <row r="49" spans="2:5" x14ac:dyDescent="0.2">
      <c r="B49" s="1" t="s">
        <v>43</v>
      </c>
      <c r="E49" s="13">
        <f>IFERROR(VLOOKUP(B49,[23]BG!$B$11:$E$80,4,FALSE),0)/1000</f>
        <v>3874.6698799999999</v>
      </c>
    </row>
    <row r="50" spans="2:5" x14ac:dyDescent="0.2">
      <c r="B50" s="1" t="s">
        <v>44</v>
      </c>
      <c r="E50" s="13">
        <f>IFERROR(VLOOKUP(B50,[23]BG!$B$11:$E$80,4,FALSE),0)/1000</f>
        <v>4030.3514400000004</v>
      </c>
    </row>
    <row r="51" spans="2:5" x14ac:dyDescent="0.2">
      <c r="B51" s="14" t="s">
        <v>45</v>
      </c>
      <c r="E51" s="15">
        <f>SUM(E41:E50)</f>
        <v>50355.232869999993</v>
      </c>
    </row>
    <row r="52" spans="2:5" ht="6" customHeight="1" x14ac:dyDescent="0.2">
      <c r="E52" s="13"/>
    </row>
    <row r="53" spans="2:5" ht="12" customHeight="1" x14ac:dyDescent="0.2">
      <c r="B53" s="19" t="s">
        <v>46</v>
      </c>
      <c r="E53" s="13">
        <f>IFERROR(VLOOKUP(B53,[23]BG!$B$11:$E$80,4,FALSE),0)/1000</f>
        <v>84.440919999999991</v>
      </c>
    </row>
    <row r="54" spans="2:5" x14ac:dyDescent="0.2">
      <c r="B54" s="19" t="s">
        <v>47</v>
      </c>
      <c r="E54" s="13">
        <f>IFERROR(VLOOKUP(B54,[23]BG!$B$11:$E$80,4,FALSE),0)/1000</f>
        <v>86985.65187999999</v>
      </c>
    </row>
    <row r="55" spans="2:5" x14ac:dyDescent="0.2">
      <c r="B55" s="19" t="s">
        <v>48</v>
      </c>
      <c r="E55" s="13">
        <f>IFERROR(VLOOKUP(B55,[23]BG!$B$11:$E$80,4,FALSE),0)/1000</f>
        <v>23730.580690000003</v>
      </c>
    </row>
    <row r="56" spans="2:5" hidden="1" x14ac:dyDescent="0.2">
      <c r="B56" s="19" t="s">
        <v>49</v>
      </c>
      <c r="E56" s="13">
        <f>IFERROR(VLOOKUP(B56,[23]BG!$B$11:$E$80,4,FALSE),0)/1000</f>
        <v>0</v>
      </c>
    </row>
    <row r="57" spans="2:5" x14ac:dyDescent="0.2">
      <c r="B57" s="19" t="s">
        <v>35</v>
      </c>
      <c r="E57" s="13">
        <f>+[23]BG!E57/1000</f>
        <v>6500</v>
      </c>
    </row>
    <row r="58" spans="2:5" x14ac:dyDescent="0.2">
      <c r="B58" s="19" t="s">
        <v>50</v>
      </c>
      <c r="E58" s="13">
        <f>IFERROR(VLOOKUP(B58,[23]BG!$B$11:$E$80,4,FALSE),0)/1000</f>
        <v>22.87893</v>
      </c>
    </row>
    <row r="59" spans="2:5" ht="5.25" customHeight="1" x14ac:dyDescent="0.2">
      <c r="E59" s="13"/>
    </row>
    <row r="60" spans="2:5" ht="14.25" customHeight="1" x14ac:dyDescent="0.2">
      <c r="B60" s="14" t="s">
        <v>51</v>
      </c>
      <c r="E60" s="15">
        <f>SUM(E53:E58)</f>
        <v>117323.55241999999</v>
      </c>
    </row>
    <row r="61" spans="2:5" ht="4.5" customHeight="1" x14ac:dyDescent="0.2">
      <c r="E61" s="13"/>
    </row>
    <row r="62" spans="2:5" ht="16.5" customHeight="1" x14ac:dyDescent="0.2">
      <c r="B62" s="14" t="s">
        <v>52</v>
      </c>
      <c r="C62" s="1" t="s">
        <v>10</v>
      </c>
      <c r="E62" s="15">
        <f>+E51+SUM(E53:E58)</f>
        <v>167678.78528999997</v>
      </c>
    </row>
    <row r="63" spans="2:5" ht="16.5" hidden="1" customHeight="1" x14ac:dyDescent="0.2">
      <c r="E63" s="13"/>
    </row>
    <row r="64" spans="2:5" ht="16.5" customHeight="1" x14ac:dyDescent="0.2">
      <c r="B64" s="14" t="s">
        <v>53</v>
      </c>
      <c r="E64" s="13"/>
    </row>
    <row r="65" spans="2:5" ht="16.5" customHeight="1" x14ac:dyDescent="0.2">
      <c r="B65" s="1" t="s">
        <v>54</v>
      </c>
      <c r="C65" s="1" t="s">
        <v>10</v>
      </c>
      <c r="E65" s="13">
        <f>IFERROR(VLOOKUP(B65,[23]BG!$B$11:$E$80,4,FALSE),0)/1000</f>
        <v>14700.1</v>
      </c>
    </row>
    <row r="66" spans="2:5" x14ac:dyDescent="0.2">
      <c r="B66" s="1" t="s">
        <v>55</v>
      </c>
      <c r="E66" s="13">
        <f>IFERROR(VLOOKUP(B66,[23]BG!$B$11:$E$80,4,FALSE),0)/1000</f>
        <v>3302.5744300000001</v>
      </c>
    </row>
    <row r="67" spans="2:5" x14ac:dyDescent="0.2">
      <c r="B67" s="1" t="s">
        <v>56</v>
      </c>
      <c r="E67" s="13">
        <f>IFERROR(VLOOKUP(B67,[23]BG!$B$11:$E$80,4,FALSE),0)/1000</f>
        <v>3101.72469</v>
      </c>
    </row>
    <row r="68" spans="2:5" x14ac:dyDescent="0.2">
      <c r="B68" s="1" t="s">
        <v>57</v>
      </c>
      <c r="E68" s="13">
        <f>IFERROR(VLOOKUP(B68,[23]BG!$B$11:$E$80,4,FALSE),0)/1000</f>
        <v>-69.245999999999995</v>
      </c>
    </row>
    <row r="69" spans="2:5" x14ac:dyDescent="0.2">
      <c r="B69" s="1" t="s">
        <v>58</v>
      </c>
      <c r="E69" s="13">
        <f>IFERROR(VLOOKUP(B69,[23]BG!$B$11:$E$80,4,FALSE),0)/1000</f>
        <v>13380.065879999998</v>
      </c>
    </row>
    <row r="70" spans="2:5" x14ac:dyDescent="0.2">
      <c r="B70" s="1" t="s">
        <v>59</v>
      </c>
      <c r="E70" s="13">
        <f>IFERROR(VLOOKUP(B70,[23]BG!$B$11:$E$80,4,FALSE),0)/1000</f>
        <v>1911.6992699999967</v>
      </c>
    </row>
    <row r="71" spans="2:5" hidden="1" x14ac:dyDescent="0.2">
      <c r="E71" s="13">
        <f>IFERROR(VLOOKUP(B71,[23]BG!$B$11:$E$80,4,FALSE),0)/1000</f>
        <v>0</v>
      </c>
    </row>
    <row r="72" spans="2:5" x14ac:dyDescent="0.2">
      <c r="B72" s="14" t="s">
        <v>60</v>
      </c>
      <c r="E72" s="15">
        <f>SUM(E65:E71)</f>
        <v>36326.918269999995</v>
      </c>
    </row>
    <row r="73" spans="2:5" x14ac:dyDescent="0.2">
      <c r="E73" s="13"/>
    </row>
    <row r="74" spans="2:5" ht="13.5" thickBot="1" x14ac:dyDescent="0.25">
      <c r="B74" s="14" t="s">
        <v>61</v>
      </c>
      <c r="C74" s="1" t="s">
        <v>10</v>
      </c>
      <c r="E74" s="18">
        <f>+E72+E62</f>
        <v>204005.70355999997</v>
      </c>
    </row>
    <row r="75" spans="2:5" ht="13.5" thickTop="1" x14ac:dyDescent="0.2">
      <c r="E75" s="20">
        <f>+E72/E37</f>
        <v>0.17806815023343658</v>
      </c>
    </row>
    <row r="76" spans="2:5" x14ac:dyDescent="0.2">
      <c r="E76" s="20"/>
    </row>
    <row r="77" spans="2:5" ht="34.5" customHeight="1" x14ac:dyDescent="0.2"/>
    <row r="78" spans="2:5" ht="26.25" customHeight="1" x14ac:dyDescent="0.2"/>
    <row r="79" spans="2:5" x14ac:dyDescent="0.2">
      <c r="B79" s="21" t="s">
        <v>62</v>
      </c>
      <c r="D79" s="55" t="s">
        <v>63</v>
      </c>
      <c r="E79" s="55"/>
    </row>
    <row r="80" spans="2:5" x14ac:dyDescent="0.2">
      <c r="B80" s="21" t="s">
        <v>64</v>
      </c>
      <c r="C80" s="55" t="s">
        <v>65</v>
      </c>
      <c r="D80" s="55"/>
      <c r="E80" s="55"/>
    </row>
    <row r="82" spans="2:5" x14ac:dyDescent="0.2">
      <c r="E82" s="22">
        <f>+E37-E74</f>
        <v>0</v>
      </c>
    </row>
    <row r="85" spans="2:5" x14ac:dyDescent="0.2">
      <c r="B85" s="1" t="s">
        <v>66</v>
      </c>
      <c r="E85" s="23">
        <f>+(E12+E11)/E37</f>
        <v>8.0425604792831049E-2</v>
      </c>
    </row>
    <row r="86" spans="2:5" x14ac:dyDescent="0.2">
      <c r="B86" s="1" t="s">
        <v>67</v>
      </c>
      <c r="E86" s="24">
        <f>+E62/(E72-E26)</f>
        <v>4.8436591746663886</v>
      </c>
    </row>
  </sheetData>
  <mergeCells count="3">
    <mergeCell ref="B2:E2"/>
    <mergeCell ref="D79:E79"/>
    <mergeCell ref="C80:E80"/>
  </mergeCells>
  <printOptions horizontalCentered="1"/>
  <pageMargins left="0.78740157480314965" right="0.78740157480314965" top="0.43307086614173229" bottom="0.27559055118110237" header="0.39370078740157483" footer="0.15748031496062992"/>
  <pageSetup scale="7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66BE-530F-42A5-B5B8-47ACC0CE7FAA}">
  <sheetPr>
    <tabColor theme="5" tint="0.39997558519241921"/>
  </sheetPr>
  <dimension ref="B1:E102"/>
  <sheetViews>
    <sheetView showGridLines="0" tabSelected="1" zoomScaleNormal="100" workbookViewId="0">
      <pane xSplit="5" ySplit="5" topLeftCell="F24" activePane="bottomRight" state="frozen"/>
      <selection activeCell="A12" sqref="A12:IV12"/>
      <selection pane="topRight" activeCell="A12" sqref="A12:IV12"/>
      <selection pane="bottomLeft" activeCell="A12" sqref="A12:IV12"/>
      <selection pane="bottomRight" activeCell="E47" sqref="E47"/>
    </sheetView>
  </sheetViews>
  <sheetFormatPr baseColWidth="10" defaultColWidth="8" defaultRowHeight="12.75" x14ac:dyDescent="0.2"/>
  <cols>
    <col min="1" max="1" width="1.625" style="1" customWidth="1"/>
    <col min="2" max="2" width="38.5" style="19" customWidth="1"/>
    <col min="3" max="3" width="2.375" style="19" customWidth="1"/>
    <col min="4" max="4" width="0.125" style="19" customWidth="1"/>
    <col min="5" max="5" width="10.25" style="53" customWidth="1"/>
    <col min="6" max="256" width="8" style="1"/>
    <col min="257" max="257" width="1.625" style="1" customWidth="1"/>
    <col min="258" max="258" width="39.875" style="1" customWidth="1"/>
    <col min="259" max="259" width="2.375" style="1" customWidth="1"/>
    <col min="260" max="260" width="0.125" style="1" customWidth="1"/>
    <col min="261" max="512" width="8" style="1"/>
    <col min="513" max="513" width="1.625" style="1" customWidth="1"/>
    <col min="514" max="514" width="39.875" style="1" customWidth="1"/>
    <col min="515" max="515" width="2.375" style="1" customWidth="1"/>
    <col min="516" max="516" width="0.125" style="1" customWidth="1"/>
    <col min="517" max="768" width="8" style="1"/>
    <col min="769" max="769" width="1.625" style="1" customWidth="1"/>
    <col min="770" max="770" width="39.875" style="1" customWidth="1"/>
    <col min="771" max="771" width="2.375" style="1" customWidth="1"/>
    <col min="772" max="772" width="0.125" style="1" customWidth="1"/>
    <col min="773" max="1024" width="8" style="1"/>
    <col min="1025" max="1025" width="1.625" style="1" customWidth="1"/>
    <col min="1026" max="1026" width="39.875" style="1" customWidth="1"/>
    <col min="1027" max="1027" width="2.375" style="1" customWidth="1"/>
    <col min="1028" max="1028" width="0.125" style="1" customWidth="1"/>
    <col min="1029" max="1280" width="8" style="1"/>
    <col min="1281" max="1281" width="1.625" style="1" customWidth="1"/>
    <col min="1282" max="1282" width="39.875" style="1" customWidth="1"/>
    <col min="1283" max="1283" width="2.375" style="1" customWidth="1"/>
    <col min="1284" max="1284" width="0.125" style="1" customWidth="1"/>
    <col min="1285" max="1536" width="8" style="1"/>
    <col min="1537" max="1537" width="1.625" style="1" customWidth="1"/>
    <col min="1538" max="1538" width="39.875" style="1" customWidth="1"/>
    <col min="1539" max="1539" width="2.375" style="1" customWidth="1"/>
    <col min="1540" max="1540" width="0.125" style="1" customWidth="1"/>
    <col min="1541" max="1792" width="8" style="1"/>
    <col min="1793" max="1793" width="1.625" style="1" customWidth="1"/>
    <col min="1794" max="1794" width="39.875" style="1" customWidth="1"/>
    <col min="1795" max="1795" width="2.375" style="1" customWidth="1"/>
    <col min="1796" max="1796" width="0.125" style="1" customWidth="1"/>
    <col min="1797" max="2048" width="8" style="1"/>
    <col min="2049" max="2049" width="1.625" style="1" customWidth="1"/>
    <col min="2050" max="2050" width="39.875" style="1" customWidth="1"/>
    <col min="2051" max="2051" width="2.375" style="1" customWidth="1"/>
    <col min="2052" max="2052" width="0.125" style="1" customWidth="1"/>
    <col min="2053" max="2304" width="8" style="1"/>
    <col min="2305" max="2305" width="1.625" style="1" customWidth="1"/>
    <col min="2306" max="2306" width="39.875" style="1" customWidth="1"/>
    <col min="2307" max="2307" width="2.375" style="1" customWidth="1"/>
    <col min="2308" max="2308" width="0.125" style="1" customWidth="1"/>
    <col min="2309" max="2560" width="8" style="1"/>
    <col min="2561" max="2561" width="1.625" style="1" customWidth="1"/>
    <col min="2562" max="2562" width="39.875" style="1" customWidth="1"/>
    <col min="2563" max="2563" width="2.375" style="1" customWidth="1"/>
    <col min="2564" max="2564" width="0.125" style="1" customWidth="1"/>
    <col min="2565" max="2816" width="8" style="1"/>
    <col min="2817" max="2817" width="1.625" style="1" customWidth="1"/>
    <col min="2818" max="2818" width="39.875" style="1" customWidth="1"/>
    <col min="2819" max="2819" width="2.375" style="1" customWidth="1"/>
    <col min="2820" max="2820" width="0.125" style="1" customWidth="1"/>
    <col min="2821" max="3072" width="8" style="1"/>
    <col min="3073" max="3073" width="1.625" style="1" customWidth="1"/>
    <col min="3074" max="3074" width="39.875" style="1" customWidth="1"/>
    <col min="3075" max="3075" width="2.375" style="1" customWidth="1"/>
    <col min="3076" max="3076" width="0.125" style="1" customWidth="1"/>
    <col min="3077" max="3328" width="8" style="1"/>
    <col min="3329" max="3329" width="1.625" style="1" customWidth="1"/>
    <col min="3330" max="3330" width="39.875" style="1" customWidth="1"/>
    <col min="3331" max="3331" width="2.375" style="1" customWidth="1"/>
    <col min="3332" max="3332" width="0.125" style="1" customWidth="1"/>
    <col min="3333" max="3584" width="8" style="1"/>
    <col min="3585" max="3585" width="1.625" style="1" customWidth="1"/>
    <col min="3586" max="3586" width="39.875" style="1" customWidth="1"/>
    <col min="3587" max="3587" width="2.375" style="1" customWidth="1"/>
    <col min="3588" max="3588" width="0.125" style="1" customWidth="1"/>
    <col min="3589" max="3840" width="8" style="1"/>
    <col min="3841" max="3841" width="1.625" style="1" customWidth="1"/>
    <col min="3842" max="3842" width="39.875" style="1" customWidth="1"/>
    <col min="3843" max="3843" width="2.375" style="1" customWidth="1"/>
    <col min="3844" max="3844" width="0.125" style="1" customWidth="1"/>
    <col min="3845" max="4096" width="8" style="1"/>
    <col min="4097" max="4097" width="1.625" style="1" customWidth="1"/>
    <col min="4098" max="4098" width="39.875" style="1" customWidth="1"/>
    <col min="4099" max="4099" width="2.375" style="1" customWidth="1"/>
    <col min="4100" max="4100" width="0.125" style="1" customWidth="1"/>
    <col min="4101" max="4352" width="8" style="1"/>
    <col min="4353" max="4353" width="1.625" style="1" customWidth="1"/>
    <col min="4354" max="4354" width="39.875" style="1" customWidth="1"/>
    <col min="4355" max="4355" width="2.375" style="1" customWidth="1"/>
    <col min="4356" max="4356" width="0.125" style="1" customWidth="1"/>
    <col min="4357" max="4608" width="8" style="1"/>
    <col min="4609" max="4609" width="1.625" style="1" customWidth="1"/>
    <col min="4610" max="4610" width="39.875" style="1" customWidth="1"/>
    <col min="4611" max="4611" width="2.375" style="1" customWidth="1"/>
    <col min="4612" max="4612" width="0.125" style="1" customWidth="1"/>
    <col min="4613" max="4864" width="8" style="1"/>
    <col min="4865" max="4865" width="1.625" style="1" customWidth="1"/>
    <col min="4866" max="4866" width="39.875" style="1" customWidth="1"/>
    <col min="4867" max="4867" width="2.375" style="1" customWidth="1"/>
    <col min="4868" max="4868" width="0.125" style="1" customWidth="1"/>
    <col min="4869" max="5120" width="8" style="1"/>
    <col min="5121" max="5121" width="1.625" style="1" customWidth="1"/>
    <col min="5122" max="5122" width="39.875" style="1" customWidth="1"/>
    <col min="5123" max="5123" width="2.375" style="1" customWidth="1"/>
    <col min="5124" max="5124" width="0.125" style="1" customWidth="1"/>
    <col min="5125" max="5376" width="8" style="1"/>
    <col min="5377" max="5377" width="1.625" style="1" customWidth="1"/>
    <col min="5378" max="5378" width="39.875" style="1" customWidth="1"/>
    <col min="5379" max="5379" width="2.375" style="1" customWidth="1"/>
    <col min="5380" max="5380" width="0.125" style="1" customWidth="1"/>
    <col min="5381" max="5632" width="8" style="1"/>
    <col min="5633" max="5633" width="1.625" style="1" customWidth="1"/>
    <col min="5634" max="5634" width="39.875" style="1" customWidth="1"/>
    <col min="5635" max="5635" width="2.375" style="1" customWidth="1"/>
    <col min="5636" max="5636" width="0.125" style="1" customWidth="1"/>
    <col min="5637" max="5888" width="8" style="1"/>
    <col min="5889" max="5889" width="1.625" style="1" customWidth="1"/>
    <col min="5890" max="5890" width="39.875" style="1" customWidth="1"/>
    <col min="5891" max="5891" width="2.375" style="1" customWidth="1"/>
    <col min="5892" max="5892" width="0.125" style="1" customWidth="1"/>
    <col min="5893" max="6144" width="8" style="1"/>
    <col min="6145" max="6145" width="1.625" style="1" customWidth="1"/>
    <col min="6146" max="6146" width="39.875" style="1" customWidth="1"/>
    <col min="6147" max="6147" width="2.375" style="1" customWidth="1"/>
    <col min="6148" max="6148" width="0.125" style="1" customWidth="1"/>
    <col min="6149" max="6400" width="8" style="1"/>
    <col min="6401" max="6401" width="1.625" style="1" customWidth="1"/>
    <col min="6402" max="6402" width="39.875" style="1" customWidth="1"/>
    <col min="6403" max="6403" width="2.375" style="1" customWidth="1"/>
    <col min="6404" max="6404" width="0.125" style="1" customWidth="1"/>
    <col min="6405" max="6656" width="8" style="1"/>
    <col min="6657" max="6657" width="1.625" style="1" customWidth="1"/>
    <col min="6658" max="6658" width="39.875" style="1" customWidth="1"/>
    <col min="6659" max="6659" width="2.375" style="1" customWidth="1"/>
    <col min="6660" max="6660" width="0.125" style="1" customWidth="1"/>
    <col min="6661" max="6912" width="8" style="1"/>
    <col min="6913" max="6913" width="1.625" style="1" customWidth="1"/>
    <col min="6914" max="6914" width="39.875" style="1" customWidth="1"/>
    <col min="6915" max="6915" width="2.375" style="1" customWidth="1"/>
    <col min="6916" max="6916" width="0.125" style="1" customWidth="1"/>
    <col min="6917" max="7168" width="8" style="1"/>
    <col min="7169" max="7169" width="1.625" style="1" customWidth="1"/>
    <col min="7170" max="7170" width="39.875" style="1" customWidth="1"/>
    <col min="7171" max="7171" width="2.375" style="1" customWidth="1"/>
    <col min="7172" max="7172" width="0.125" style="1" customWidth="1"/>
    <col min="7173" max="7424" width="8" style="1"/>
    <col min="7425" max="7425" width="1.625" style="1" customWidth="1"/>
    <col min="7426" max="7426" width="39.875" style="1" customWidth="1"/>
    <col min="7427" max="7427" width="2.375" style="1" customWidth="1"/>
    <col min="7428" max="7428" width="0.125" style="1" customWidth="1"/>
    <col min="7429" max="7680" width="8" style="1"/>
    <col min="7681" max="7681" width="1.625" style="1" customWidth="1"/>
    <col min="7682" max="7682" width="39.875" style="1" customWidth="1"/>
    <col min="7683" max="7683" width="2.375" style="1" customWidth="1"/>
    <col min="7684" max="7684" width="0.125" style="1" customWidth="1"/>
    <col min="7685" max="7936" width="8" style="1"/>
    <col min="7937" max="7937" width="1.625" style="1" customWidth="1"/>
    <col min="7938" max="7938" width="39.875" style="1" customWidth="1"/>
    <col min="7939" max="7939" width="2.375" style="1" customWidth="1"/>
    <col min="7940" max="7940" width="0.125" style="1" customWidth="1"/>
    <col min="7941" max="8192" width="8" style="1"/>
    <col min="8193" max="8193" width="1.625" style="1" customWidth="1"/>
    <col min="8194" max="8194" width="39.875" style="1" customWidth="1"/>
    <col min="8195" max="8195" width="2.375" style="1" customWidth="1"/>
    <col min="8196" max="8196" width="0.125" style="1" customWidth="1"/>
    <col min="8197" max="8448" width="8" style="1"/>
    <col min="8449" max="8449" width="1.625" style="1" customWidth="1"/>
    <col min="8450" max="8450" width="39.875" style="1" customWidth="1"/>
    <col min="8451" max="8451" width="2.375" style="1" customWidth="1"/>
    <col min="8452" max="8452" width="0.125" style="1" customWidth="1"/>
    <col min="8453" max="8704" width="8" style="1"/>
    <col min="8705" max="8705" width="1.625" style="1" customWidth="1"/>
    <col min="8706" max="8706" width="39.875" style="1" customWidth="1"/>
    <col min="8707" max="8707" width="2.375" style="1" customWidth="1"/>
    <col min="8708" max="8708" width="0.125" style="1" customWidth="1"/>
    <col min="8709" max="8960" width="8" style="1"/>
    <col min="8961" max="8961" width="1.625" style="1" customWidth="1"/>
    <col min="8962" max="8962" width="39.875" style="1" customWidth="1"/>
    <col min="8963" max="8963" width="2.375" style="1" customWidth="1"/>
    <col min="8964" max="8964" width="0.125" style="1" customWidth="1"/>
    <col min="8965" max="9216" width="8" style="1"/>
    <col min="9217" max="9217" width="1.625" style="1" customWidth="1"/>
    <col min="9218" max="9218" width="39.875" style="1" customWidth="1"/>
    <col min="9219" max="9219" width="2.375" style="1" customWidth="1"/>
    <col min="9220" max="9220" width="0.125" style="1" customWidth="1"/>
    <col min="9221" max="9472" width="8" style="1"/>
    <col min="9473" max="9473" width="1.625" style="1" customWidth="1"/>
    <col min="9474" max="9474" width="39.875" style="1" customWidth="1"/>
    <col min="9475" max="9475" width="2.375" style="1" customWidth="1"/>
    <col min="9476" max="9476" width="0.125" style="1" customWidth="1"/>
    <col min="9477" max="9728" width="8" style="1"/>
    <col min="9729" max="9729" width="1.625" style="1" customWidth="1"/>
    <col min="9730" max="9730" width="39.875" style="1" customWidth="1"/>
    <col min="9731" max="9731" width="2.375" style="1" customWidth="1"/>
    <col min="9732" max="9732" width="0.125" style="1" customWidth="1"/>
    <col min="9733" max="9984" width="8" style="1"/>
    <col min="9985" max="9985" width="1.625" style="1" customWidth="1"/>
    <col min="9986" max="9986" width="39.875" style="1" customWidth="1"/>
    <col min="9987" max="9987" width="2.375" style="1" customWidth="1"/>
    <col min="9988" max="9988" width="0.125" style="1" customWidth="1"/>
    <col min="9989" max="10240" width="8" style="1"/>
    <col min="10241" max="10241" width="1.625" style="1" customWidth="1"/>
    <col min="10242" max="10242" width="39.875" style="1" customWidth="1"/>
    <col min="10243" max="10243" width="2.375" style="1" customWidth="1"/>
    <col min="10244" max="10244" width="0.125" style="1" customWidth="1"/>
    <col min="10245" max="10496" width="8" style="1"/>
    <col min="10497" max="10497" width="1.625" style="1" customWidth="1"/>
    <col min="10498" max="10498" width="39.875" style="1" customWidth="1"/>
    <col min="10499" max="10499" width="2.375" style="1" customWidth="1"/>
    <col min="10500" max="10500" width="0.125" style="1" customWidth="1"/>
    <col min="10501" max="10752" width="8" style="1"/>
    <col min="10753" max="10753" width="1.625" style="1" customWidth="1"/>
    <col min="10754" max="10754" width="39.875" style="1" customWidth="1"/>
    <col min="10755" max="10755" width="2.375" style="1" customWidth="1"/>
    <col min="10756" max="10756" width="0.125" style="1" customWidth="1"/>
    <col min="10757" max="11008" width="8" style="1"/>
    <col min="11009" max="11009" width="1.625" style="1" customWidth="1"/>
    <col min="11010" max="11010" width="39.875" style="1" customWidth="1"/>
    <col min="11011" max="11011" width="2.375" style="1" customWidth="1"/>
    <col min="11012" max="11012" width="0.125" style="1" customWidth="1"/>
    <col min="11013" max="11264" width="8" style="1"/>
    <col min="11265" max="11265" width="1.625" style="1" customWidth="1"/>
    <col min="11266" max="11266" width="39.875" style="1" customWidth="1"/>
    <col min="11267" max="11267" width="2.375" style="1" customWidth="1"/>
    <col min="11268" max="11268" width="0.125" style="1" customWidth="1"/>
    <col min="11269" max="11520" width="8" style="1"/>
    <col min="11521" max="11521" width="1.625" style="1" customWidth="1"/>
    <col min="11522" max="11522" width="39.875" style="1" customWidth="1"/>
    <col min="11523" max="11523" width="2.375" style="1" customWidth="1"/>
    <col min="11524" max="11524" width="0.125" style="1" customWidth="1"/>
    <col min="11525" max="11776" width="8" style="1"/>
    <col min="11777" max="11777" width="1.625" style="1" customWidth="1"/>
    <col min="11778" max="11778" width="39.875" style="1" customWidth="1"/>
    <col min="11779" max="11779" width="2.375" style="1" customWidth="1"/>
    <col min="11780" max="11780" width="0.125" style="1" customWidth="1"/>
    <col min="11781" max="12032" width="8" style="1"/>
    <col min="12033" max="12033" width="1.625" style="1" customWidth="1"/>
    <col min="12034" max="12034" width="39.875" style="1" customWidth="1"/>
    <col min="12035" max="12035" width="2.375" style="1" customWidth="1"/>
    <col min="12036" max="12036" width="0.125" style="1" customWidth="1"/>
    <col min="12037" max="12288" width="8" style="1"/>
    <col min="12289" max="12289" width="1.625" style="1" customWidth="1"/>
    <col min="12290" max="12290" width="39.875" style="1" customWidth="1"/>
    <col min="12291" max="12291" width="2.375" style="1" customWidth="1"/>
    <col min="12292" max="12292" width="0.125" style="1" customWidth="1"/>
    <col min="12293" max="12544" width="8" style="1"/>
    <col min="12545" max="12545" width="1.625" style="1" customWidth="1"/>
    <col min="12546" max="12546" width="39.875" style="1" customWidth="1"/>
    <col min="12547" max="12547" width="2.375" style="1" customWidth="1"/>
    <col min="12548" max="12548" width="0.125" style="1" customWidth="1"/>
    <col min="12549" max="12800" width="8" style="1"/>
    <col min="12801" max="12801" width="1.625" style="1" customWidth="1"/>
    <col min="12802" max="12802" width="39.875" style="1" customWidth="1"/>
    <col min="12803" max="12803" width="2.375" style="1" customWidth="1"/>
    <col min="12804" max="12804" width="0.125" style="1" customWidth="1"/>
    <col min="12805" max="13056" width="8" style="1"/>
    <col min="13057" max="13057" width="1.625" style="1" customWidth="1"/>
    <col min="13058" max="13058" width="39.875" style="1" customWidth="1"/>
    <col min="13059" max="13059" width="2.375" style="1" customWidth="1"/>
    <col min="13060" max="13060" width="0.125" style="1" customWidth="1"/>
    <col min="13061" max="13312" width="8" style="1"/>
    <col min="13313" max="13313" width="1.625" style="1" customWidth="1"/>
    <col min="13314" max="13314" width="39.875" style="1" customWidth="1"/>
    <col min="13315" max="13315" width="2.375" style="1" customWidth="1"/>
    <col min="13316" max="13316" width="0.125" style="1" customWidth="1"/>
    <col min="13317" max="13568" width="8" style="1"/>
    <col min="13569" max="13569" width="1.625" style="1" customWidth="1"/>
    <col min="13570" max="13570" width="39.875" style="1" customWidth="1"/>
    <col min="13571" max="13571" width="2.375" style="1" customWidth="1"/>
    <col min="13572" max="13572" width="0.125" style="1" customWidth="1"/>
    <col min="13573" max="13824" width="8" style="1"/>
    <col min="13825" max="13825" width="1.625" style="1" customWidth="1"/>
    <col min="13826" max="13826" width="39.875" style="1" customWidth="1"/>
    <col min="13827" max="13827" width="2.375" style="1" customWidth="1"/>
    <col min="13828" max="13828" width="0.125" style="1" customWidth="1"/>
    <col min="13829" max="14080" width="8" style="1"/>
    <col min="14081" max="14081" width="1.625" style="1" customWidth="1"/>
    <col min="14082" max="14082" width="39.875" style="1" customWidth="1"/>
    <col min="14083" max="14083" width="2.375" style="1" customWidth="1"/>
    <col min="14084" max="14084" width="0.125" style="1" customWidth="1"/>
    <col min="14085" max="14336" width="8" style="1"/>
    <col min="14337" max="14337" width="1.625" style="1" customWidth="1"/>
    <col min="14338" max="14338" width="39.875" style="1" customWidth="1"/>
    <col min="14339" max="14339" width="2.375" style="1" customWidth="1"/>
    <col min="14340" max="14340" width="0.125" style="1" customWidth="1"/>
    <col min="14341" max="14592" width="8" style="1"/>
    <col min="14593" max="14593" width="1.625" style="1" customWidth="1"/>
    <col min="14594" max="14594" width="39.875" style="1" customWidth="1"/>
    <col min="14595" max="14595" width="2.375" style="1" customWidth="1"/>
    <col min="14596" max="14596" width="0.125" style="1" customWidth="1"/>
    <col min="14597" max="14848" width="8" style="1"/>
    <col min="14849" max="14849" width="1.625" style="1" customWidth="1"/>
    <col min="14850" max="14850" width="39.875" style="1" customWidth="1"/>
    <col min="14851" max="14851" width="2.375" style="1" customWidth="1"/>
    <col min="14852" max="14852" width="0.125" style="1" customWidth="1"/>
    <col min="14853" max="15104" width="8" style="1"/>
    <col min="15105" max="15105" width="1.625" style="1" customWidth="1"/>
    <col min="15106" max="15106" width="39.875" style="1" customWidth="1"/>
    <col min="15107" max="15107" width="2.375" style="1" customWidth="1"/>
    <col min="15108" max="15108" width="0.125" style="1" customWidth="1"/>
    <col min="15109" max="15360" width="8" style="1"/>
    <col min="15361" max="15361" width="1.625" style="1" customWidth="1"/>
    <col min="15362" max="15362" width="39.875" style="1" customWidth="1"/>
    <col min="15363" max="15363" width="2.375" style="1" customWidth="1"/>
    <col min="15364" max="15364" width="0.125" style="1" customWidth="1"/>
    <col min="15365" max="15616" width="8" style="1"/>
    <col min="15617" max="15617" width="1.625" style="1" customWidth="1"/>
    <col min="15618" max="15618" width="39.875" style="1" customWidth="1"/>
    <col min="15619" max="15619" width="2.375" style="1" customWidth="1"/>
    <col min="15620" max="15620" width="0.125" style="1" customWidth="1"/>
    <col min="15621" max="15872" width="8" style="1"/>
    <col min="15873" max="15873" width="1.625" style="1" customWidth="1"/>
    <col min="15874" max="15874" width="39.875" style="1" customWidth="1"/>
    <col min="15875" max="15875" width="2.375" style="1" customWidth="1"/>
    <col min="15876" max="15876" width="0.125" style="1" customWidth="1"/>
    <col min="15877" max="16128" width="8" style="1"/>
    <col min="16129" max="16129" width="1.625" style="1" customWidth="1"/>
    <col min="16130" max="16130" width="39.875" style="1" customWidth="1"/>
    <col min="16131" max="16131" width="2.375" style="1" customWidth="1"/>
    <col min="16132" max="16132" width="0.125" style="1" customWidth="1"/>
    <col min="16133" max="16384" width="8" style="1"/>
  </cols>
  <sheetData>
    <row r="1" spans="2:5" ht="15.75" x14ac:dyDescent="0.25">
      <c r="B1" s="54" t="s">
        <v>0</v>
      </c>
      <c r="C1" s="54"/>
      <c r="D1" s="54"/>
      <c r="E1" s="54"/>
    </row>
    <row r="2" spans="2:5" ht="15.75" x14ac:dyDescent="0.25">
      <c r="B2" s="25" t="s">
        <v>1</v>
      </c>
      <c r="C2" s="3"/>
      <c r="D2" s="3"/>
      <c r="E2" s="26"/>
    </row>
    <row r="3" spans="2:5" x14ac:dyDescent="0.2">
      <c r="B3" s="27" t="s">
        <v>68</v>
      </c>
      <c r="C3" s="27"/>
      <c r="D3" s="27"/>
      <c r="E3" s="28"/>
    </row>
    <row r="4" spans="2:5" s="12" customFormat="1" ht="13.5" thickBot="1" x14ac:dyDescent="0.25">
      <c r="B4" s="29" t="str">
        <f>+[23]BG!B5</f>
        <v>Al 30 de Junio 2020</v>
      </c>
      <c r="C4" s="29"/>
      <c r="D4" s="27"/>
      <c r="E4" s="30"/>
    </row>
    <row r="5" spans="2:5" s="31" customFormat="1" x14ac:dyDescent="0.2">
      <c r="B5" s="56" t="str">
        <f>+'BG Bolsa'!B6</f>
        <v>(Cifras expresadas en miles de dólares estadounidenses)</v>
      </c>
      <c r="C5" s="56"/>
      <c r="D5" s="56"/>
      <c r="E5" s="56"/>
    </row>
    <row r="6" spans="2:5" hidden="1" x14ac:dyDescent="0.2">
      <c r="B6" s="32"/>
      <c r="C6" s="32"/>
      <c r="D6" s="32"/>
      <c r="E6" s="33"/>
    </row>
    <row r="7" spans="2:5" hidden="1" x14ac:dyDescent="0.2">
      <c r="B7" s="32"/>
      <c r="C7" s="32"/>
      <c r="D7" s="32"/>
      <c r="E7" s="33"/>
    </row>
    <row r="8" spans="2:5" ht="14.25" customHeight="1" x14ac:dyDescent="0.2">
      <c r="B8" s="32" t="s">
        <v>69</v>
      </c>
      <c r="C8" s="32" t="s">
        <v>10</v>
      </c>
      <c r="D8" s="32"/>
      <c r="E8" s="34">
        <f>IFERROR(VLOOKUP(B8,[23]ER!$B$8:$E$62,4,FALSE),0)/1000</f>
        <v>10391.320569999998</v>
      </c>
    </row>
    <row r="9" spans="2:5" x14ac:dyDescent="0.2">
      <c r="B9" s="35" t="s">
        <v>70</v>
      </c>
      <c r="C9" s="36"/>
      <c r="D9" s="36"/>
      <c r="E9" s="34">
        <f>IFERROR(VLOOKUP(B9,[23]ER!$B$8:$E$62,4,FALSE),0)/1000</f>
        <v>1791.8037199999999</v>
      </c>
    </row>
    <row r="10" spans="2:5" x14ac:dyDescent="0.2">
      <c r="B10" s="35" t="s">
        <v>71</v>
      </c>
      <c r="C10" s="36"/>
      <c r="D10" s="36"/>
      <c r="E10" s="34">
        <f>IFERROR(VLOOKUP(B10,[23]ER!$B$8:$E$62,4,FALSE),0)/1000</f>
        <v>596.28677000000005</v>
      </c>
    </row>
    <row r="11" spans="2:5" x14ac:dyDescent="0.2">
      <c r="B11" s="35" t="s">
        <v>72</v>
      </c>
      <c r="C11" s="35"/>
      <c r="D11" s="35"/>
      <c r="E11" s="34">
        <f>IFERROR(VLOOKUP(B11,[23]ER!$B$8:$E$62,4,FALSE),0)/1000</f>
        <v>788.33968999999991</v>
      </c>
    </row>
    <row r="12" spans="2:5" x14ac:dyDescent="0.2">
      <c r="B12" s="32" t="s">
        <v>73</v>
      </c>
      <c r="C12" s="32"/>
      <c r="D12" s="32"/>
      <c r="E12" s="34">
        <f>IFERROR(VLOOKUP(B12,[23]ER!$B$8:$E$62,4,FALSE),0)/1000</f>
        <v>0</v>
      </c>
    </row>
    <row r="13" spans="2:5" x14ac:dyDescent="0.2">
      <c r="B13" s="32" t="s">
        <v>74</v>
      </c>
      <c r="C13" s="32"/>
      <c r="D13" s="32"/>
      <c r="E13" s="34">
        <f>IFERROR(VLOOKUP(B13,[23]ER!$B$8:$E$62,4,FALSE),0)/1000</f>
        <v>1297.9903599999998</v>
      </c>
    </row>
    <row r="14" spans="2:5" s="39" customFormat="1" x14ac:dyDescent="0.2">
      <c r="B14" s="37" t="s">
        <v>75</v>
      </c>
      <c r="C14" s="37" t="s">
        <v>10</v>
      </c>
      <c r="D14" s="37"/>
      <c r="E14" s="38">
        <f>SUM(D8:E13)</f>
        <v>14865.741109999999</v>
      </c>
    </row>
    <row r="15" spans="2:5" ht="4.5" customHeight="1" x14ac:dyDescent="0.2">
      <c r="B15" s="32"/>
      <c r="C15" s="32"/>
      <c r="D15" s="32"/>
      <c r="E15" s="34"/>
    </row>
    <row r="16" spans="2:5" x14ac:dyDescent="0.2">
      <c r="B16" s="32" t="s">
        <v>76</v>
      </c>
      <c r="C16" s="32" t="s">
        <v>10</v>
      </c>
      <c r="D16" s="32"/>
      <c r="E16" s="34">
        <f>IFERROR(VLOOKUP(B16,[23]ER!$B$8:$E$62,4,FALSE),0)/1000</f>
        <v>4042.3883500000002</v>
      </c>
    </row>
    <row r="17" spans="2:5" x14ac:dyDescent="0.2">
      <c r="B17" s="32" t="s">
        <v>77</v>
      </c>
      <c r="C17" s="32"/>
      <c r="D17" s="32"/>
      <c r="E17" s="34">
        <f>IFERROR(VLOOKUP(B17,[23]ER!$B$8:$E$62,4,FALSE),0)/1000</f>
        <v>508.23278999999997</v>
      </c>
    </row>
    <row r="18" spans="2:5" s="39" customFormat="1" x14ac:dyDescent="0.2">
      <c r="B18" s="37" t="s">
        <v>78</v>
      </c>
      <c r="C18" s="37" t="s">
        <v>10</v>
      </c>
      <c r="D18" s="37"/>
      <c r="E18" s="38">
        <f>SUM(E16:E17)</f>
        <v>4550.6211400000002</v>
      </c>
    </row>
    <row r="19" spans="2:5" s="42" customFormat="1" ht="4.5" customHeight="1" x14ac:dyDescent="0.2">
      <c r="B19" s="40"/>
      <c r="C19" s="40"/>
      <c r="D19" s="40"/>
      <c r="E19" s="41"/>
    </row>
    <row r="20" spans="2:5" x14ac:dyDescent="0.2">
      <c r="B20" s="32" t="s">
        <v>79</v>
      </c>
      <c r="C20" s="32" t="s">
        <v>10</v>
      </c>
      <c r="D20" s="32"/>
      <c r="E20" s="34">
        <f>IFERROR(VLOOKUP(B20,[23]ER!$B$8:$E$62,4,FALSE),0)/1000</f>
        <v>1845.8362700000005</v>
      </c>
    </row>
    <row r="21" spans="2:5" x14ac:dyDescent="0.2">
      <c r="B21" s="32" t="s">
        <v>80</v>
      </c>
      <c r="C21" s="32"/>
      <c r="D21" s="32"/>
      <c r="E21" s="34">
        <f>IFERROR(VLOOKUP(B21,[23]ER!$B$8:$E$62,4,FALSE),0)/1000</f>
        <v>445.15989000000002</v>
      </c>
    </row>
    <row r="22" spans="2:5" x14ac:dyDescent="0.2">
      <c r="B22" s="32" t="s">
        <v>81</v>
      </c>
      <c r="C22" s="32"/>
      <c r="D22" s="32"/>
      <c r="E22" s="34">
        <f>IFERROR(VLOOKUP(B22,[23]ER!$B$8:$E$62,4,FALSE),0)/1000</f>
        <v>88.060270000000003</v>
      </c>
    </row>
    <row r="23" spans="2:5" x14ac:dyDescent="0.2">
      <c r="B23" s="43" t="s">
        <v>82</v>
      </c>
      <c r="C23" s="43"/>
      <c r="D23" s="43"/>
      <c r="E23" s="34">
        <f>IFERROR(VLOOKUP(B23,[23]ER!$B$8:$E$62,4,FALSE),0)/1000</f>
        <v>1044.0742</v>
      </c>
    </row>
    <row r="24" spans="2:5" x14ac:dyDescent="0.2">
      <c r="B24" s="43" t="s">
        <v>83</v>
      </c>
      <c r="C24" s="43"/>
      <c r="D24" s="43"/>
      <c r="E24" s="34">
        <f>IFERROR(VLOOKUP(B24,[23]ER!$B$8:$E$62,4,FALSE),0)/1000</f>
        <v>77.380529999999993</v>
      </c>
    </row>
    <row r="25" spans="2:5" x14ac:dyDescent="0.2">
      <c r="B25" s="43" t="s">
        <v>84</v>
      </c>
      <c r="C25" s="43"/>
      <c r="D25" s="43"/>
      <c r="E25" s="34">
        <f>IFERROR(VLOOKUP(B25,[23]ER!$B$8:$E$62,4,FALSE),0)/1000</f>
        <v>101.08669999999999</v>
      </c>
    </row>
    <row r="26" spans="2:5" x14ac:dyDescent="0.2">
      <c r="B26" s="43" t="s">
        <v>85</v>
      </c>
      <c r="C26" s="43"/>
      <c r="D26" s="43"/>
      <c r="E26" s="34">
        <f>IFERROR(VLOOKUP(B26,[23]ER!$B$8:$E$62,4,FALSE),0)/1000</f>
        <v>68.013000000000005</v>
      </c>
    </row>
    <row r="27" spans="2:5" x14ac:dyDescent="0.2">
      <c r="B27" s="43" t="s">
        <v>86</v>
      </c>
      <c r="C27" s="43"/>
      <c r="D27" s="43"/>
      <c r="E27" s="34">
        <f>IFERROR(VLOOKUP(B27,[23]ER!$B$8:$E$62,4,FALSE),0)/1000</f>
        <v>37.152160000000002</v>
      </c>
    </row>
    <row r="28" spans="2:5" hidden="1" x14ac:dyDescent="0.2">
      <c r="B28" s="43" t="s">
        <v>87</v>
      </c>
      <c r="C28" s="43"/>
      <c r="D28" s="43"/>
      <c r="E28" s="34">
        <f>IFERROR(VLOOKUP(B28,[23]ER!$B$8:$E$62,4,FALSE),0)/1000</f>
        <v>0</v>
      </c>
    </row>
    <row r="29" spans="2:5" hidden="1" x14ac:dyDescent="0.2">
      <c r="B29" s="43" t="s">
        <v>88</v>
      </c>
      <c r="C29" s="43"/>
      <c r="D29" s="43"/>
      <c r="E29" s="34">
        <f>IFERROR(VLOOKUP(B29,[23]ER!$B$8:$E$62,4,FALSE),0)/1000</f>
        <v>0</v>
      </c>
    </row>
    <row r="30" spans="2:5" hidden="1" x14ac:dyDescent="0.2">
      <c r="B30" s="43" t="s">
        <v>89</v>
      </c>
      <c r="C30" s="43"/>
      <c r="D30" s="43"/>
      <c r="E30" s="34">
        <f>IFERROR(VLOOKUP(B30,[23]ER!$B$8:$E$62,4,FALSE),0)/1000</f>
        <v>0</v>
      </c>
    </row>
    <row r="31" spans="2:5" x14ac:dyDescent="0.2">
      <c r="B31" s="44" t="s">
        <v>90</v>
      </c>
      <c r="C31" s="44"/>
      <c r="D31" s="44"/>
      <c r="E31" s="34">
        <f>IFERROR(VLOOKUP(B31,[23]ER!$B$8:$E$62,4,FALSE),0)/1000</f>
        <v>2.12419</v>
      </c>
    </row>
    <row r="32" spans="2:5" x14ac:dyDescent="0.2">
      <c r="B32" s="44" t="s">
        <v>91</v>
      </c>
      <c r="C32" s="44"/>
      <c r="D32" s="44"/>
      <c r="E32" s="34">
        <f>IFERROR(VLOOKUP(B32,[23]ER!$B$8:$E$62,4,FALSE),0)/1000</f>
        <v>843.66189999999995</v>
      </c>
    </row>
    <row r="33" spans="2:5" x14ac:dyDescent="0.2">
      <c r="B33" s="43" t="s">
        <v>92</v>
      </c>
      <c r="C33" s="43"/>
      <c r="D33" s="43"/>
      <c r="E33" s="34">
        <f>IFERROR(VLOOKUP(B33,[23]ER!$B$8:$E$62,4,FALSE),0)/1000</f>
        <v>76.102789999999999</v>
      </c>
    </row>
    <row r="34" spans="2:5" hidden="1" x14ac:dyDescent="0.2">
      <c r="B34" s="43" t="s">
        <v>93</v>
      </c>
      <c r="C34" s="43"/>
      <c r="D34" s="43"/>
      <c r="E34" s="34">
        <f>IFERROR(VLOOKUP(B34,[23]ER!$B$8:$E$62,4,FALSE),0)/1000</f>
        <v>0</v>
      </c>
    </row>
    <row r="35" spans="2:5" x14ac:dyDescent="0.2">
      <c r="B35" s="45" t="s">
        <v>94</v>
      </c>
      <c r="C35" s="45"/>
      <c r="D35" s="45"/>
      <c r="E35" s="34">
        <f>IFERROR(VLOOKUP(B35,[23]ER!$B$8:$E$62,4,FALSE),0)/1000</f>
        <v>1856.5732800000001</v>
      </c>
    </row>
    <row r="36" spans="2:5" hidden="1" x14ac:dyDescent="0.2">
      <c r="B36" s="45" t="s">
        <v>95</v>
      </c>
      <c r="C36" s="45"/>
      <c r="D36" s="45"/>
      <c r="E36" s="34">
        <f>IFERROR(VLOOKUP(B36,[23]ER!$B$8:$E$62,4,FALSE),0)/1000</f>
        <v>0</v>
      </c>
    </row>
    <row r="37" spans="2:5" x14ac:dyDescent="0.2">
      <c r="B37" s="43" t="s">
        <v>96</v>
      </c>
      <c r="C37" s="45"/>
      <c r="D37" s="45"/>
      <c r="E37" s="34">
        <f>IFERROR(VLOOKUP(B37,[23]ER!$B$8:$E$62,4,FALSE),0)/1000</f>
        <v>170.44310999999999</v>
      </c>
    </row>
    <row r="38" spans="2:5" x14ac:dyDescent="0.2">
      <c r="B38" s="45" t="s">
        <v>97</v>
      </c>
      <c r="C38" s="45"/>
      <c r="D38" s="45"/>
      <c r="E38" s="34">
        <f>IFERROR(VLOOKUP(B38,[23]ER!$B$8:$E$62,4,FALSE),0)/1000</f>
        <v>83.700939999999989</v>
      </c>
    </row>
    <row r="39" spans="2:5" x14ac:dyDescent="0.2">
      <c r="B39" s="45" t="s">
        <v>70</v>
      </c>
      <c r="C39" s="45"/>
      <c r="D39" s="45"/>
      <c r="E39" s="34">
        <f>+[23]ER!E40/1000</f>
        <v>225.81458000000001</v>
      </c>
    </row>
    <row r="40" spans="2:5" x14ac:dyDescent="0.2">
      <c r="B40" s="43" t="s">
        <v>98</v>
      </c>
      <c r="C40" s="43"/>
      <c r="D40" s="43"/>
      <c r="E40" s="34">
        <f>IFERROR(VLOOKUP(B40,[23]ER!$B$8:$E$62,4,FALSE),0)/1000</f>
        <v>44.468590000000006</v>
      </c>
    </row>
    <row r="41" spans="2:5" s="39" customFormat="1" x14ac:dyDescent="0.2">
      <c r="B41" s="37" t="s">
        <v>99</v>
      </c>
      <c r="C41" s="37" t="s">
        <v>10</v>
      </c>
      <c r="D41" s="37"/>
      <c r="E41" s="38">
        <f>SUM(E20:E40)</f>
        <v>7009.6523999999999</v>
      </c>
    </row>
    <row r="42" spans="2:5" hidden="1" x14ac:dyDescent="0.2">
      <c r="B42" s="43"/>
      <c r="C42" s="43"/>
      <c r="D42" s="43"/>
      <c r="E42" s="34"/>
    </row>
    <row r="43" spans="2:5" x14ac:dyDescent="0.2">
      <c r="B43" s="32" t="s">
        <v>100</v>
      </c>
      <c r="C43" s="32" t="s">
        <v>10</v>
      </c>
      <c r="D43" s="32"/>
      <c r="E43" s="34">
        <f>IFERROR(VLOOKUP(B43,[23]ER!$B$8:$E$62,4,FALSE),0)/1000</f>
        <v>418.57617999999997</v>
      </c>
    </row>
    <row r="44" spans="2:5" x14ac:dyDescent="0.2">
      <c r="B44" s="32" t="s">
        <v>101</v>
      </c>
      <c r="C44" s="32"/>
      <c r="D44" s="32"/>
      <c r="E44" s="34">
        <f>+[23]ER!E45/1000</f>
        <v>-131.75821999999999</v>
      </c>
    </row>
    <row r="45" spans="2:5" s="39" customFormat="1" x14ac:dyDescent="0.2">
      <c r="B45" s="37" t="s">
        <v>102</v>
      </c>
      <c r="C45" s="37" t="s">
        <v>10</v>
      </c>
      <c r="D45" s="37"/>
      <c r="E45" s="46">
        <f>SUM(E43:E44)</f>
        <v>286.81795999999997</v>
      </c>
    </row>
    <row r="46" spans="2:5" s="39" customFormat="1" x14ac:dyDescent="0.2">
      <c r="B46" s="37" t="s">
        <v>103</v>
      </c>
      <c r="C46" s="37"/>
      <c r="D46" s="37"/>
      <c r="E46" s="38">
        <f>+E14-E18-E41+E45</f>
        <v>3592.2855299999997</v>
      </c>
    </row>
    <row r="47" spans="2:5" s="39" customFormat="1" x14ac:dyDescent="0.2">
      <c r="B47" s="32" t="s">
        <v>104</v>
      </c>
      <c r="C47" s="37"/>
      <c r="D47" s="37"/>
      <c r="E47" s="34">
        <f>IFERROR(VLOOKUP(B47,[23]ER!$B$8:$E$62,4,FALSE),0)/1000</f>
        <v>102.54752999999999</v>
      </c>
    </row>
    <row r="48" spans="2:5" x14ac:dyDescent="0.2">
      <c r="B48" s="47" t="s">
        <v>105</v>
      </c>
      <c r="C48" s="32"/>
      <c r="D48" s="32"/>
      <c r="E48" s="38">
        <f>SUM(E46:E47)</f>
        <v>3694.8330599999995</v>
      </c>
    </row>
    <row r="49" spans="2:5" hidden="1" x14ac:dyDescent="0.2">
      <c r="B49" s="32"/>
      <c r="C49" s="32"/>
      <c r="D49" s="32"/>
      <c r="E49" s="34"/>
    </row>
    <row r="50" spans="2:5" x14ac:dyDescent="0.2">
      <c r="B50" s="37" t="s">
        <v>106</v>
      </c>
      <c r="C50" s="37" t="s">
        <v>10</v>
      </c>
      <c r="D50" s="37"/>
      <c r="E50" s="34">
        <f>IFERROR(VLOOKUP(B50,[23]ER!$B$8:$E$62,4,FALSE),0)/1000</f>
        <v>1783.1337900000001</v>
      </c>
    </row>
    <row r="51" spans="2:5" hidden="1" x14ac:dyDescent="0.2">
      <c r="B51" s="32"/>
      <c r="C51" s="32"/>
      <c r="D51" s="32"/>
      <c r="E51" s="34"/>
    </row>
    <row r="52" spans="2:5" hidden="1" x14ac:dyDescent="0.2">
      <c r="B52" s="47" t="s">
        <v>107</v>
      </c>
      <c r="C52" s="32"/>
      <c r="D52" s="32"/>
      <c r="E52" s="34">
        <v>0</v>
      </c>
    </row>
    <row r="53" spans="2:5" hidden="1" x14ac:dyDescent="0.2">
      <c r="B53" s="32"/>
      <c r="C53" s="32"/>
      <c r="D53" s="32"/>
      <c r="E53" s="34"/>
    </row>
    <row r="54" spans="2:5" ht="13.5" thickBot="1" x14ac:dyDescent="0.25">
      <c r="B54" s="47" t="s">
        <v>108</v>
      </c>
      <c r="C54" s="32"/>
      <c r="D54" s="32"/>
      <c r="E54" s="48">
        <f>IFERROR(VLOOKUP(B54,[23]ER!$B$8:$E$62,4,FALSE),0)/1000</f>
        <v>1911.6992699999964</v>
      </c>
    </row>
    <row r="55" spans="2:5" ht="13.5" thickTop="1" x14ac:dyDescent="0.2">
      <c r="B55" s="32"/>
      <c r="C55" s="32"/>
      <c r="D55" s="32"/>
      <c r="E55" s="34"/>
    </row>
    <row r="56" spans="2:5" ht="10.5" customHeight="1" x14ac:dyDescent="0.2">
      <c r="B56" s="32"/>
      <c r="C56" s="32"/>
      <c r="D56" s="32"/>
      <c r="E56" s="34"/>
    </row>
    <row r="57" spans="2:5" ht="51" customHeight="1" x14ac:dyDescent="0.2">
      <c r="B57" s="32"/>
      <c r="C57" s="32"/>
      <c r="D57" s="32"/>
      <c r="E57" s="34"/>
    </row>
    <row r="58" spans="2:5" ht="22.5" customHeight="1" x14ac:dyDescent="0.2">
      <c r="B58" s="49"/>
      <c r="C58" s="49"/>
      <c r="D58" s="49"/>
      <c r="E58" s="34"/>
    </row>
    <row r="59" spans="2:5" x14ac:dyDescent="0.2">
      <c r="B59" s="50" t="s">
        <v>62</v>
      </c>
      <c r="C59" s="57" t="s">
        <v>63</v>
      </c>
      <c r="D59" s="57"/>
      <c r="E59" s="57"/>
    </row>
    <row r="60" spans="2:5" x14ac:dyDescent="0.2">
      <c r="B60" s="50" t="s">
        <v>64</v>
      </c>
      <c r="C60" s="57" t="s">
        <v>65</v>
      </c>
      <c r="D60" s="57"/>
      <c r="E60" s="57"/>
    </row>
    <row r="61" spans="2:5" x14ac:dyDescent="0.2">
      <c r="E61" s="17"/>
    </row>
    <row r="62" spans="2:5" x14ac:dyDescent="0.2">
      <c r="E62" s="17"/>
    </row>
    <row r="63" spans="2:5" x14ac:dyDescent="0.2">
      <c r="E63" s="17"/>
    </row>
    <row r="64" spans="2:5" x14ac:dyDescent="0.2">
      <c r="E64" s="17"/>
    </row>
    <row r="65" spans="2:5" x14ac:dyDescent="0.2">
      <c r="E65" s="17"/>
    </row>
    <row r="66" spans="2:5" x14ac:dyDescent="0.2">
      <c r="E66" s="17"/>
    </row>
    <row r="67" spans="2:5" x14ac:dyDescent="0.2">
      <c r="E67" s="17"/>
    </row>
    <row r="68" spans="2:5" x14ac:dyDescent="0.2">
      <c r="E68" s="17"/>
    </row>
    <row r="69" spans="2:5" x14ac:dyDescent="0.2">
      <c r="E69" s="17"/>
    </row>
    <row r="70" spans="2:5" x14ac:dyDescent="0.2">
      <c r="B70" s="51"/>
      <c r="C70" s="51"/>
      <c r="D70" s="51"/>
      <c r="E70" s="17"/>
    </row>
    <row r="71" spans="2:5" x14ac:dyDescent="0.2">
      <c r="E71" s="17"/>
    </row>
    <row r="72" spans="2:5" x14ac:dyDescent="0.2">
      <c r="E72" s="17"/>
    </row>
    <row r="73" spans="2:5" x14ac:dyDescent="0.2">
      <c r="E73" s="52"/>
    </row>
    <row r="74" spans="2:5" x14ac:dyDescent="0.2">
      <c r="E74" s="52"/>
    </row>
    <row r="75" spans="2:5" x14ac:dyDescent="0.2">
      <c r="E75" s="52"/>
    </row>
    <row r="76" spans="2:5" x14ac:dyDescent="0.2">
      <c r="E76" s="52"/>
    </row>
    <row r="77" spans="2:5" x14ac:dyDescent="0.2">
      <c r="E77" s="52"/>
    </row>
    <row r="78" spans="2:5" x14ac:dyDescent="0.2">
      <c r="B78" s="51"/>
      <c r="C78" s="51"/>
      <c r="D78" s="51"/>
      <c r="E78" s="52"/>
    </row>
    <row r="79" spans="2:5" x14ac:dyDescent="0.2">
      <c r="E79" s="52"/>
    </row>
    <row r="80" spans="2:5" x14ac:dyDescent="0.2">
      <c r="E80" s="52"/>
    </row>
    <row r="81" spans="5:5" x14ac:dyDescent="0.2">
      <c r="E81" s="52"/>
    </row>
    <row r="82" spans="5:5" x14ac:dyDescent="0.2">
      <c r="E82" s="52"/>
    </row>
    <row r="83" spans="5:5" x14ac:dyDescent="0.2">
      <c r="E83" s="52"/>
    </row>
    <row r="84" spans="5:5" x14ac:dyDescent="0.2">
      <c r="E84" s="52"/>
    </row>
    <row r="85" spans="5:5" x14ac:dyDescent="0.2">
      <c r="E85" s="52"/>
    </row>
    <row r="86" spans="5:5" x14ac:dyDescent="0.2">
      <c r="E86" s="52"/>
    </row>
    <row r="87" spans="5:5" x14ac:dyDescent="0.2">
      <c r="E87" s="52"/>
    </row>
    <row r="88" spans="5:5" x14ac:dyDescent="0.2">
      <c r="E88" s="52"/>
    </row>
    <row r="89" spans="5:5" x14ac:dyDescent="0.2">
      <c r="E89" s="52"/>
    </row>
    <row r="90" spans="5:5" x14ac:dyDescent="0.2">
      <c r="E90" s="52"/>
    </row>
    <row r="91" spans="5:5" x14ac:dyDescent="0.2">
      <c r="E91" s="52"/>
    </row>
    <row r="92" spans="5:5" x14ac:dyDescent="0.2">
      <c r="E92" s="52"/>
    </row>
    <row r="93" spans="5:5" x14ac:dyDescent="0.2">
      <c r="E93" s="52"/>
    </row>
    <row r="94" spans="5:5" x14ac:dyDescent="0.2">
      <c r="E94" s="52"/>
    </row>
    <row r="95" spans="5:5" x14ac:dyDescent="0.2">
      <c r="E95" s="52"/>
    </row>
    <row r="96" spans="5:5" x14ac:dyDescent="0.2">
      <c r="E96" s="52"/>
    </row>
    <row r="97" spans="5:5" x14ac:dyDescent="0.2">
      <c r="E97" s="52"/>
    </row>
    <row r="98" spans="5:5" x14ac:dyDescent="0.2">
      <c r="E98" s="52"/>
    </row>
    <row r="99" spans="5:5" x14ac:dyDescent="0.2">
      <c r="E99" s="52"/>
    </row>
    <row r="100" spans="5:5" x14ac:dyDescent="0.2">
      <c r="E100" s="52"/>
    </row>
    <row r="101" spans="5:5" x14ac:dyDescent="0.2">
      <c r="E101" s="52"/>
    </row>
    <row r="102" spans="5:5" x14ac:dyDescent="0.2">
      <c r="E102" s="52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2020-07-31T19:57:55Z</cp:lastPrinted>
  <dcterms:created xsi:type="dcterms:W3CDTF">2020-07-31T17:41:23Z</dcterms:created>
  <dcterms:modified xsi:type="dcterms:W3CDTF">2020-08-29T01:23:59Z</dcterms:modified>
</cp:coreProperties>
</file>