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20\"/>
    </mc:Choice>
  </mc:AlternateContent>
  <xr:revisionPtr revIDLastSave="0" documentId="13_ncr:1_{967E8AAF-7201-4109-8F14-E7268ACBBEB3}" xr6:coauthVersionLast="36" xr6:coauthVersionMax="36" xr10:uidLastSave="{00000000-0000-0000-0000-000000000000}"/>
  <bookViews>
    <workbookView xWindow="0" yWindow="0" windowWidth="20490" windowHeight="7650" tabRatio="846" firstSheet="1" activeTab="1" xr2:uid="{00000000-000D-0000-FFFF-FFFF00000000}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</sheets>
  <definedNames>
    <definedName name="_xlnm.Print_Area" localSheetId="1">Balance!$A$1:$G$59</definedName>
    <definedName name="_xlnm.Print_Area" localSheetId="2">ER!$A$1:$G$62</definedName>
    <definedName name="_xlnm.Print_Area" localSheetId="0">'Est. de Ingr. Trim'!$A$1:$E$142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F43" i="14" l="1"/>
  <c r="F48" i="14"/>
  <c r="F18" i="14"/>
  <c r="F15" i="15"/>
  <c r="F49" i="15"/>
  <c r="F45" i="15"/>
  <c r="F32" i="15"/>
  <c r="F44" i="14" l="1"/>
  <c r="F36" i="14"/>
  <c r="F25" i="14"/>
  <c r="F20" i="14"/>
  <c r="F18" i="15"/>
  <c r="F24" i="15"/>
  <c r="F42" i="15"/>
  <c r="F46" i="15"/>
  <c r="F50" i="15" s="1"/>
  <c r="F33" i="15" l="1"/>
  <c r="F27" i="14"/>
  <c r="F31" i="14" s="1"/>
  <c r="F46" i="14" s="1"/>
  <c r="F51" i="15"/>
  <c r="F50" i="14" l="1"/>
  <c r="F55" i="14" s="1"/>
  <c r="I48" i="15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 s="1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 s="1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F28" i="19" l="1"/>
  <c r="C271" i="18"/>
  <c r="C277" i="18" s="1"/>
  <c r="D269" i="18"/>
  <c r="D120" i="19"/>
  <c r="B120" i="19" s="1"/>
  <c r="C121" i="18"/>
  <c r="C125" i="18" s="1"/>
  <c r="C121" i="19"/>
  <c r="C125" i="19" s="1"/>
  <c r="B123" i="19"/>
  <c r="D236" i="19"/>
  <c r="D266" i="19"/>
  <c r="B266" i="19" s="1"/>
  <c r="D69" i="18"/>
  <c r="B69" i="18" s="1"/>
  <c r="E215" i="19"/>
  <c r="E224" i="19" s="1"/>
  <c r="E228" i="19" s="1"/>
  <c r="E271" i="18"/>
  <c r="E277" i="18" s="1"/>
  <c r="F269" i="19"/>
  <c r="G47" i="19"/>
  <c r="D45" i="19"/>
  <c r="D51" i="19"/>
  <c r="B51" i="19" s="1"/>
  <c r="B54" i="19" s="1"/>
  <c r="C106" i="19"/>
  <c r="C127" i="19" s="1"/>
  <c r="D93" i="19"/>
  <c r="B93" i="19" s="1"/>
  <c r="F121" i="19"/>
  <c r="F125" i="19" s="1"/>
  <c r="F127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D208" i="19"/>
  <c r="B208" i="19" s="1"/>
  <c r="B261" i="19"/>
  <c r="B267" i="19" s="1"/>
  <c r="D148" i="18"/>
  <c r="E54" i="19"/>
  <c r="D17" i="19"/>
  <c r="D37" i="19"/>
  <c r="G74" i="19"/>
  <c r="E47" i="19"/>
  <c r="B40" i="19"/>
  <c r="B45" i="19" s="1"/>
  <c r="D69" i="19"/>
  <c r="B69" i="19" s="1"/>
  <c r="B72" i="19" s="1"/>
  <c r="D100" i="19"/>
  <c r="B100" i="19" s="1"/>
  <c r="E104" i="19"/>
  <c r="E106" i="19" s="1"/>
  <c r="E127" i="19" s="1"/>
  <c r="D147" i="19"/>
  <c r="D103" i="19"/>
  <c r="B103" i="19" s="1"/>
  <c r="G121" i="19"/>
  <c r="G125" i="19" s="1"/>
  <c r="B26" i="19"/>
  <c r="B28" i="19" s="1"/>
  <c r="B186" i="19"/>
  <c r="B188" i="19" s="1"/>
  <c r="D6" i="19"/>
  <c r="B11" i="19"/>
  <c r="B17" i="19" s="1"/>
  <c r="B99" i="19"/>
  <c r="D111" i="19"/>
  <c r="B111" i="19" s="1"/>
  <c r="B112" i="19" s="1"/>
  <c r="D26" i="19"/>
  <c r="D28" i="19" s="1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B121" i="19" l="1"/>
  <c r="D54" i="18"/>
  <c r="F128" i="19"/>
  <c r="D47" i="19"/>
  <c r="D72" i="19"/>
  <c r="E271" i="19"/>
  <c r="E277" i="19" s="1"/>
  <c r="B125" i="19"/>
  <c r="B246" i="19"/>
  <c r="D246" i="19"/>
  <c r="D269" i="19" s="1"/>
  <c r="C271" i="19"/>
  <c r="C277" i="19" s="1"/>
  <c r="D54" i="19"/>
  <c r="C128" i="18"/>
  <c r="G127" i="18"/>
  <c r="G128" i="18" s="1"/>
  <c r="G271" i="19"/>
  <c r="G277" i="19" s="1"/>
  <c r="C128" i="19"/>
  <c r="E74" i="19"/>
  <c r="E128" i="19" s="1"/>
  <c r="D112" i="19"/>
  <c r="D121" i="19" s="1"/>
  <c r="D125" i="19" s="1"/>
  <c r="F74" i="18"/>
  <c r="F128" i="18" s="1"/>
  <c r="D47" i="18"/>
  <c r="E127" i="18"/>
  <c r="E74" i="18"/>
  <c r="B269" i="19"/>
  <c r="B210" i="19"/>
  <c r="B215" i="19" s="1"/>
  <c r="B224" i="19" s="1"/>
  <c r="B228" i="19" s="1"/>
  <c r="D210" i="19"/>
  <c r="D215" i="19" s="1"/>
  <c r="D224" i="19" s="1"/>
  <c r="D228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E128" i="18" l="1"/>
  <c r="D74" i="18"/>
  <c r="D271" i="19"/>
  <c r="D277" i="19" s="1"/>
  <c r="B128" i="19"/>
  <c r="B271" i="19"/>
  <c r="B277" i="19" s="1"/>
  <c r="D127" i="19"/>
  <c r="D128" i="19" s="1"/>
  <c r="D127" i="18"/>
  <c r="B127" i="18"/>
  <c r="B128" i="18" s="1"/>
  <c r="D128" i="18" l="1"/>
  <c r="H29" i="15"/>
  <c r="H50" i="15"/>
  <c r="H32" i="15"/>
  <c r="H18" i="15"/>
  <c r="H22" i="15"/>
  <c r="H48" i="15"/>
  <c r="H37" i="15"/>
  <c r="H30" i="15"/>
  <c r="H28" i="15"/>
  <c r="H27" i="15"/>
  <c r="H26" i="15"/>
  <c r="H47" i="15"/>
  <c r="H46" i="15"/>
  <c r="H38" i="15"/>
  <c r="H39" i="15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H41" i="15"/>
  <c r="D57" i="11" l="1"/>
  <c r="D135" i="11"/>
  <c r="D34" i="11"/>
  <c r="H51" i="15"/>
  <c r="H24" i="15"/>
  <c r="H45" i="15"/>
  <c r="H49" i="15"/>
  <c r="E57" i="11" l="1"/>
  <c r="D137" i="11"/>
  <c r="D14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rromero</author>
    <author>coro</author>
    <author>Miguel Padilla</author>
    <author>La Hipotecaria</author>
    <author>mrivera</author>
  </authors>
  <commentList>
    <comment ref="C1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 xr:uid="{00000000-0006-0000-0300-00000D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 xr:uid="{00000000-0006-0000-0300-00000E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 xr:uid="{00000000-0006-0000-0300-000010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 xr:uid="{00000000-0006-0000-0300-000011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 xr:uid="{00000000-0006-0000-0300-000013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 xr:uid="{00000000-0006-0000-0300-000014000000}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 xr:uid="{00000000-0006-0000-0300-000015000000}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 xr:uid="{00000000-0006-0000-0300-000016000000}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 xr:uid="{00000000-0006-0000-0300-00001C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 xr:uid="{00000000-0006-0000-0300-00001D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 xr:uid="{00000000-0006-0000-0300-00001E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 xr:uid="{00000000-0006-0000-0300-00001F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 xr:uid="{00000000-0006-0000-0300-000020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 xr:uid="{00000000-0006-0000-0300-000021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 xr:uid="{00000000-0006-0000-0300-000022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 xr:uid="{00000000-0006-0000-0300-000023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 xr:uid="{00000000-0006-0000-0300-000024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 xr:uid="{00000000-0006-0000-0300-000025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rromero</author>
    <author>coro</author>
    <author>Miguel Padilla</author>
    <author>La Hipotecaria</author>
    <author>mrivera</author>
  </authors>
  <commentList>
    <comment ref="C1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 xr:uid="{00000000-0006-0000-0400-00000D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 xr:uid="{00000000-0006-0000-0400-00000E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 xr:uid="{00000000-0006-0000-0400-000010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 xr:uid="{00000000-0006-0000-0400-000011000000}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 xr:uid="{00000000-0006-0000-0400-000013000000}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 xr:uid="{00000000-0006-0000-0400-000015000000}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 xr:uid="{00000000-0006-0000-0400-000016000000}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 xr:uid="{00000000-0006-0000-0400-00001D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 xr:uid="{00000000-0006-0000-0400-00001E000000}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 xr:uid="{00000000-0006-0000-0400-00001F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 xr:uid="{00000000-0006-0000-0400-000020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 xr:uid="{00000000-0006-0000-0400-000021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 xr:uid="{00000000-0006-0000-0400-000022000000}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 xr:uid="{00000000-0006-0000-0400-000023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 xr:uid="{00000000-0006-0000-0400-000024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 xr:uid="{00000000-0006-0000-0400-000025000000}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 xr:uid="{00000000-0006-0000-0400-000026000000}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<sst xmlns="http://schemas.openxmlformats.org/spreadsheetml/2006/main" count="780" uniqueCount="388">
  <si>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</si>
  <si>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</si>
  <si>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</si>
  <si>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</si>
  <si>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</si>
  <si>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</si>
  <si>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</si>
  <si>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</si>
  <si>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</si>
  <si>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</si>
  <si>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</si>
  <si>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</si>
  <si>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</si>
  <si>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</si>
  <si>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</si>
  <si>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</si>
  <si>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</si>
  <si>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</si>
  <si>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</si>
  <si>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</si>
  <si>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</si>
  <si>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</si>
  <si>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</si>
  <si>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</si>
  <si>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</si>
  <si>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</si>
  <si>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</si>
  <si>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</si>
  <si>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</si>
  <si>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</si>
  <si>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</si>
  <si>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</si>
  <si>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</si>
  <si>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</si>
  <si>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</si>
  <si>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</si>
  <si>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</si>
  <si>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</si>
  <si>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</si>
  <si>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</si>
  <si>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</si>
  <si>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</si>
  <si>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</si>
  <si>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</si>
  <si>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</si>
  <si>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</si>
  <si>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</si>
  <si>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</si>
  <si>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</si>
  <si>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</si>
  <si>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</si>
  <si>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</si>
  <si>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</si>
  <si>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</si>
  <si>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</si>
  <si>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</si>
  <si>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</si>
  <si>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</si>
  <si>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</si>
  <si>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</si>
  <si>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</si>
  <si>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</si>
  <si>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</si>
  <si>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</si>
  <si>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</si>
  <si>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</si>
  <si>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</si>
  <si>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</si>
  <si>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</si>
  <si>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</si>
  <si>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</si>
  <si>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</si>
  <si>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</si>
  <si>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</si>
  <si>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</si>
  <si>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</si>
  <si>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</si>
  <si>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</si>
  <si>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</si>
  <si>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</si>
  <si>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</si>
  <si>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</si>
  <si>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</si>
  <si>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</si>
  <si>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</si>
  <si>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</si>
  <si>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</si>
  <si>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</si>
  <si>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</si>
  <si>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</si>
  <si>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</si>
  <si>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</si>
  <si>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</si>
  <si>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</si>
  <si>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</si>
  <si>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</si>
  <si>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</si>
  <si>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</si>
  <si>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</si>
  <si>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</si>
  <si>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</si>
  <si>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</si>
  <si>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</si>
  <si>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</si>
  <si>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</si>
  <si>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</si>
  <si>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</si>
  <si>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</si>
  <si>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</si>
  <si>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</si>
  <si>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</si>
  <si>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</si>
  <si>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</si>
  <si>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</si>
  <si>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</si>
  <si>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</si>
  <si>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</si>
  <si>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</si>
  <si>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</si>
  <si>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</si>
  <si>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</si>
  <si>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</si>
  <si>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</si>
  <si>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</si>
  <si>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</si>
  <si>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</si>
  <si>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</si>
  <si>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</si>
  <si>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</si>
  <si>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</si>
  <si>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</si>
  <si>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</si>
  <si>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</si>
  <si>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</si>
  <si>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</si>
  <si>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</si>
  <si>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</si>
  <si>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</si>
  <si>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</si>
  <si>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</si>
  <si>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</si>
  <si>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</si>
  <si>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</si>
  <si>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</si>
  <si>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</si>
  <si>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</si>
  <si>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</si>
  <si>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</si>
  <si>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</si>
  <si>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</si>
  <si>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</si>
  <si>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</si>
  <si>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</si>
  <si>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</si>
  <si>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</si>
  <si>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</si>
  <si>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</si>
  <si>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</si>
  <si>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</si>
  <si>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</si>
  <si>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</si>
  <si>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 xml:space="preserve">   Efectivo </t>
  </si>
  <si>
    <t>Capital social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</si>
  <si>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</si>
  <si>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</si>
  <si>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</si>
  <si>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</si>
  <si>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</si>
  <si>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</si>
  <si>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</si>
  <si>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</si>
  <si>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</si>
  <si>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</si>
  <si>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</si>
  <si>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</si>
  <si>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</si>
  <si>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</si>
  <si>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</si>
  <si>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Sub total</t>
  </si>
  <si>
    <t>Estado de Situación Financiera</t>
  </si>
  <si>
    <t xml:space="preserve">   Inversión en afiliadas al costo</t>
  </si>
  <si>
    <t xml:space="preserve">   Préstamos </t>
  </si>
  <si>
    <t xml:space="preserve">   Préstamos Neto</t>
  </si>
  <si>
    <t xml:space="preserve">   Impuesto sobre la renta diferido</t>
  </si>
  <si>
    <t xml:space="preserve">   Certificado de inversión 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</si>
  <si>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</si>
  <si>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</si>
  <si>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</si>
  <si>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</si>
  <si>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Otras pérdidas integrales:</t>
  </si>
  <si>
    <t>Cambios a resultados de ganancia neta no realizada</t>
  </si>
  <si>
    <t xml:space="preserve">   Depositos de Ahorro</t>
  </si>
  <si>
    <t>3,10</t>
  </si>
  <si>
    <t>3,11</t>
  </si>
  <si>
    <t>3,12</t>
  </si>
  <si>
    <t xml:space="preserve">   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</si>
  <si>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</si>
  <si>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</si>
  <si>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</si>
  <si>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</si>
  <si>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</si>
  <si>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</si>
  <si>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</si>
  <si>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</si>
  <si>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</si>
  <si>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</si>
  <si>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</si>
  <si>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</si>
  <si>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</si>
  <si>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</si>
  <si>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</si>
  <si>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</si>
  <si>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</si>
  <si>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</si>
  <si>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</si>
  <si>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</si>
  <si>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</si>
  <si>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</si>
  <si>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</si>
  <si>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</si>
  <si>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</si>
  <si>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</si>
  <si>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</si>
  <si>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</si>
  <si>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</si>
  <si>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</si>
  <si>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</si>
  <si>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</si>
  <si>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</si>
  <si>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</si>
  <si>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</si>
  <si>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</si>
  <si>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</si>
  <si>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</si>
  <si>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</si>
  <si>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</si>
  <si>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</si>
  <si>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</si>
  <si>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</si>
  <si>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</si>
  <si>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</si>
  <si>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</si>
  <si>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</si>
  <si>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</si>
  <si>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</si>
  <si>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</si>
  <si>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</si>
  <si>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</si>
  <si>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</si>
  <si>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</si>
  <si>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</si>
  <si>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</si>
  <si>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</si>
  <si>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</si>
  <si>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</si>
  <si>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</si>
  <si>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</si>
  <si>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</si>
  <si>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</si>
  <si>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</si>
  <si>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</si>
  <si>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</si>
  <si>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</si>
  <si>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</si>
  <si>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</si>
  <si>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</si>
  <si>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</si>
  <si>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</si>
  <si>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</si>
  <si>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</si>
  <si>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</si>
  <si>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</si>
  <si>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</si>
  <si>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</si>
  <si>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</si>
  <si>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</si>
  <si>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</si>
  <si>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</si>
  <si>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</si>
  <si>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</si>
  <si>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</si>
  <si>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</si>
  <si>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</si>
  <si>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</si>
  <si>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</si>
  <si>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</si>
  <si>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</si>
  <si>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</si>
  <si>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</si>
  <si>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</si>
  <si>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</si>
  <si>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</si>
  <si>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</si>
  <si>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</si>
  <si>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</si>
  <si>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</si>
  <si>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</si>
  <si>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</si>
  <si>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</si>
  <si>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</si>
  <si>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</si>
  <si>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</si>
  <si>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</si>
  <si>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</si>
  <si>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</si>
  <si>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</si>
  <si>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</si>
  <si>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</si>
  <si>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</si>
  <si>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</si>
  <si>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</si>
  <si>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</si>
  <si>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</si>
  <si>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</si>
  <si>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</si>
  <si>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</si>
  <si>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</si>
  <si>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</si>
  <si>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</si>
  <si>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</si>
  <si>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</si>
  <si>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</si>
  <si>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</si>
  <si>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</si>
  <si>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</si>
  <si>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</si>
  <si>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</si>
  <si>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</si>
  <si>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</si>
  <si>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</si>
  <si>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</si>
  <si>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</si>
  <si>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</si>
  <si>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</si>
  <si>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</si>
  <si>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</si>
  <si>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</si>
  <si>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</si>
  <si>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</si>
  <si>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</si>
  <si>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</si>
  <si>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</si>
  <si>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</si>
  <si>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</si>
  <si>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</si>
  <si>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</si>
  <si>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</si>
  <si>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</si>
  <si>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</si>
  <si>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</si>
  <si>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</si>
  <si>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</si>
  <si>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</si>
  <si>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</si>
  <si>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</si>
  <si>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</si>
  <si>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</si>
  <si>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</si>
  <si>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</si>
  <si>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</si>
  <si>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</si>
  <si>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</si>
  <si>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</si>
  <si>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</si>
  <si>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</si>
  <si>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</si>
  <si>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</si>
  <si>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</si>
  <si>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</si>
  <si>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</si>
  <si>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</si>
  <si>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</si>
  <si>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</si>
  <si>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</si>
  <si>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</si>
  <si>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</si>
  <si>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</si>
  <si>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</si>
  <si>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</si>
  <si>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</si>
  <si>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</si>
  <si>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</si>
  <si>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>Total de Depositos</t>
  </si>
  <si>
    <t>Contribución Especial grandes contribuyentes</t>
  </si>
  <si>
    <t xml:space="preserve">   Activos por derecho de uso, neto</t>
  </si>
  <si>
    <t xml:space="preserve">     Comisiones de préstamos </t>
  </si>
  <si>
    <t>Al 30 de abril  de 2020</t>
  </si>
  <si>
    <t>Para el mes terminado el 30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</si>
</sst>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73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172" fontId="1" fillId="0" borderId="0"/>
  </cellStyleXfs>
  <cellXfs count="290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3" xfId="0" applyNumberFormat="1" applyFont="1" applyFill="1" applyBorder="1" applyAlignment="1">
      <alignment horizontal="center" vertical="center" wrapText="1"/>
    </xf>
    <xf numFmtId="39" fontId="44" fillId="0" borderId="3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4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6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7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5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4" xfId="0" applyNumberFormat="1" applyFont="1" applyFill="1" applyBorder="1" applyAlignment="1">
      <alignment horizontal="right"/>
    </xf>
    <xf numFmtId="49" fontId="39" fillId="0" borderId="8" xfId="0" applyNumberFormat="1" applyFont="1" applyFill="1" applyBorder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3" xfId="0" applyNumberFormat="1" applyFont="1" applyFill="1" applyBorder="1" applyAlignment="1">
      <alignment horizontal="center" vertical="center" wrapText="1"/>
    </xf>
    <xf numFmtId="39" fontId="52" fillId="0" borderId="3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4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6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7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5" xfId="0" applyNumberFormat="1" applyFont="1" applyFill="1" applyBorder="1" applyAlignment="1">
      <alignment horizontal="right"/>
    </xf>
    <xf numFmtId="170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4" xfId="0" applyNumberFormat="1" applyFont="1" applyFill="1" applyBorder="1" applyAlignment="1">
      <alignment horizontal="right"/>
    </xf>
    <xf numFmtId="49" fontId="54" fillId="0" borderId="8" xfId="0" applyNumberFormat="1" applyFont="1" applyFill="1" applyBorder="1" applyAlignment="1">
      <alignment horizontal="left"/>
    </xf>
    <xf numFmtId="39" fontId="54" fillId="0" borderId="9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3" xfId="0" applyNumberFormat="1" applyFont="1" applyFill="1" applyBorder="1" applyAlignment="1">
      <alignment horizontal="center" wrapText="1"/>
    </xf>
    <xf numFmtId="40" fontId="44" fillId="0" borderId="3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4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6" xfId="0" applyNumberFormat="1" applyFill="1" applyBorder="1" applyAlignment="1">
      <alignment horizontal="right"/>
    </xf>
    <xf numFmtId="40" fontId="1" fillId="0" borderId="6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0" xfId="0" applyNumberFormat="1" applyFont="1" applyFill="1" applyBorder="1" applyAlignment="1">
      <alignment horizontal="right"/>
    </xf>
    <xf numFmtId="40" fontId="44" fillId="0" borderId="4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8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9" fontId="59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4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1" fontId="62" fillId="0" borderId="4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9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9" fontId="59" fillId="0" borderId="0" xfId="0" applyNumberFormat="1" applyFont="1" applyFill="1" applyBorder="1"/>
    <xf numFmtId="169" fontId="58" fillId="0" borderId="0" xfId="2" applyNumberFormat="1" applyFont="1" applyFill="1" applyBorder="1" applyAlignment="1">
      <alignment horizontal="right"/>
    </xf>
    <xf numFmtId="169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5" xfId="1" applyNumberFormat="1" applyFont="1" applyFill="1" applyBorder="1"/>
    <xf numFmtId="169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9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1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0" fontId="69" fillId="0" borderId="0" xfId="0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0" fontId="68" fillId="0" borderId="0" xfId="0" applyFont="1" applyFill="1" applyBorder="1" applyAlignment="1">
      <alignment horizontal="left"/>
    </xf>
    <xf numFmtId="38" fontId="70" fillId="0" borderId="0" xfId="0" applyNumberFormat="1" applyFont="1" applyFill="1"/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0" fontId="70" fillId="0" borderId="2" xfId="4" applyFont="1" applyFill="1" applyBorder="1"/>
    <xf numFmtId="49" fontId="70" fillId="0" borderId="0" xfId="4" applyNumberFormat="1" applyFont="1" applyFill="1" applyBorder="1" applyAlignment="1">
      <alignment horizontal="center"/>
    </xf>
    <xf numFmtId="49" fontId="71" fillId="0" borderId="0" xfId="4" applyNumberFormat="1" applyFont="1" applyFill="1" applyBorder="1" applyAlignment="1">
      <alignment horizontal="center"/>
    </xf>
    <xf numFmtId="0" fontId="71" fillId="0" borderId="0" xfId="4" applyFont="1" applyFill="1" applyBorder="1" applyAlignment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171" fontId="70" fillId="0" borderId="0" xfId="1" applyNumberFormat="1" applyFont="1" applyFill="1"/>
    <xf numFmtId="171" fontId="70" fillId="0" borderId="0" xfId="1" applyNumberFormat="1" applyFont="1" applyFill="1" applyBorder="1"/>
    <xf numFmtId="37" fontId="70" fillId="0" borderId="0" xfId="1" applyNumberFormat="1" applyFont="1" applyFill="1"/>
    <xf numFmtId="4" fontId="70" fillId="0" borderId="0" xfId="0" applyNumberFormat="1" applyFont="1" applyFill="1"/>
    <xf numFmtId="37" fontId="70" fillId="0" borderId="0" xfId="1" applyNumberFormat="1" applyFont="1" applyFill="1" applyBorder="1"/>
    <xf numFmtId="0" fontId="68" fillId="0" borderId="0" xfId="0" applyFont="1" applyFill="1"/>
    <xf numFmtId="37" fontId="70" fillId="0" borderId="5" xfId="1" applyNumberFormat="1" applyFont="1" applyFill="1" applyBorder="1"/>
    <xf numFmtId="0" fontId="70" fillId="0" borderId="0" xfId="0" applyFont="1" applyFill="1" applyBorder="1"/>
    <xf numFmtId="169" fontId="70" fillId="0" borderId="0" xfId="0" applyNumberFormat="1" applyFont="1" applyFill="1" applyBorder="1"/>
    <xf numFmtId="169" fontId="70" fillId="0" borderId="0" xfId="0" applyNumberFormat="1" applyFont="1" applyFill="1" applyBorder="1" applyAlignment="1">
      <alignment horizontal="center"/>
    </xf>
    <xf numFmtId="37" fontId="70" fillId="0" borderId="4" xfId="1" applyNumberFormat="1" applyFont="1" applyFill="1" applyBorder="1"/>
    <xf numFmtId="40" fontId="70" fillId="0" borderId="0" xfId="0" applyNumberFormat="1" applyFont="1" applyFill="1"/>
    <xf numFmtId="0" fontId="68" fillId="0" borderId="0" xfId="0" applyFont="1" applyFill="1" applyBorder="1"/>
    <xf numFmtId="0" fontId="70" fillId="0" borderId="0" xfId="0" applyFont="1" applyFill="1" applyAlignment="1">
      <alignment horizontal="center"/>
    </xf>
    <xf numFmtId="171" fontId="68" fillId="0" borderId="0" xfId="1" applyNumberFormat="1" applyFont="1" applyFill="1" applyBorder="1"/>
    <xf numFmtId="37" fontId="68" fillId="0" borderId="0" xfId="0" applyNumberFormat="1" applyFont="1"/>
    <xf numFmtId="37" fontId="70" fillId="0" borderId="0" xfId="0" applyNumberFormat="1" applyFont="1"/>
    <xf numFmtId="0" fontId="70" fillId="0" borderId="0" xfId="0" applyFont="1"/>
    <xf numFmtId="171" fontId="70" fillId="0" borderId="0" xfId="0" applyNumberFormat="1" applyFont="1"/>
    <xf numFmtId="37" fontId="70" fillId="0" borderId="0" xfId="0" applyNumberFormat="1" applyFont="1" applyFill="1" applyBorder="1"/>
    <xf numFmtId="172" fontId="70" fillId="0" borderId="0" xfId="3" applyFont="1" applyFill="1" applyBorder="1"/>
    <xf numFmtId="0" fontId="70" fillId="0" borderId="0" xfId="0" applyFont="1" applyAlignment="1">
      <alignment horizontal="center"/>
    </xf>
    <xf numFmtId="171" fontId="70" fillId="0" borderId="0" xfId="0" applyNumberFormat="1" applyFont="1" applyFill="1" applyBorder="1"/>
    <xf numFmtId="171" fontId="70" fillId="0" borderId="1" xfId="0" applyNumberFormat="1" applyFont="1" applyFill="1" applyBorder="1"/>
    <xf numFmtId="0" fontId="72" fillId="0" borderId="0" xfId="4" applyFont="1" applyFill="1" applyAlignment="1"/>
    <xf numFmtId="37" fontId="68" fillId="0" borderId="0" xfId="1" applyNumberFormat="1" applyFont="1" applyFill="1" applyBorder="1"/>
    <xf numFmtId="168" fontId="59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71" fontId="70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8" fontId="58" fillId="0" borderId="0" xfId="1" applyNumberFormat="1" applyFont="1" applyFill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168" fontId="68" fillId="0" borderId="0" xfId="1" applyNumberFormat="1" applyFont="1" applyFill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0" applyFont="1" applyFill="1" applyBorder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6" xr:uid="{00000000-0005-0000-0000-000004000000}"/>
    <cellStyle name="Normal 3" xfId="5" xr:uid="{00000000-0005-0000-0000-000005000000}"/>
    <cellStyle name="Normal_Bal, Utl, Fluj y anex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1847850</xdr:colOff>
      <xdr:row>57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57</xdr:row>
      <xdr:rowOff>0</xdr:rowOff>
    </xdr:from>
    <xdr:to>
      <xdr:col>5</xdr:col>
      <xdr:colOff>342900</xdr:colOff>
      <xdr:row>57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57</xdr:row>
      <xdr:rowOff>0</xdr:rowOff>
    </xdr:from>
    <xdr:to>
      <xdr:col>5</xdr:col>
      <xdr:colOff>846651</xdr:colOff>
      <xdr:row>57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87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91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99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94</v>
      </c>
      <c r="B17" s="5">
        <v>4923055</v>
      </c>
      <c r="D17" s="40">
        <v>0</v>
      </c>
    </row>
    <row r="18" spans="1:4">
      <c r="A18" s="6" t="s">
        <v>95</v>
      </c>
      <c r="B18" s="5">
        <v>4923233</v>
      </c>
      <c r="D18" s="40">
        <v>26254.31</v>
      </c>
    </row>
    <row r="19" spans="1:4">
      <c r="A19" s="6" t="s">
        <v>96</v>
      </c>
      <c r="B19" s="5">
        <v>4923302</v>
      </c>
      <c r="D19" s="40">
        <v>12160.18</v>
      </c>
    </row>
    <row r="20" spans="1:4">
      <c r="A20" s="6" t="s">
        <v>105</v>
      </c>
      <c r="B20" s="5">
        <v>4923303</v>
      </c>
      <c r="D20" s="40">
        <v>13227.35</v>
      </c>
    </row>
    <row r="21" spans="1:4">
      <c r="A21" s="6" t="s">
        <v>116</v>
      </c>
      <c r="B21" s="5">
        <v>4923304</v>
      </c>
      <c r="D21" s="40">
        <v>14345.44</v>
      </c>
    </row>
    <row r="22" spans="1:4">
      <c r="A22" s="6" t="s">
        <v>119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120</v>
      </c>
      <c r="B24" s="5">
        <v>4925005</v>
      </c>
      <c r="D24" s="40">
        <v>5735</v>
      </c>
    </row>
    <row r="25" spans="1:4">
      <c r="A25" s="6" t="s">
        <v>93</v>
      </c>
      <c r="B25" s="5">
        <v>4928005</v>
      </c>
      <c r="D25" s="40">
        <v>80649.990000000005</v>
      </c>
    </row>
    <row r="26" spans="1:4">
      <c r="A26" s="6" t="s">
        <v>97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100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122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115</v>
      </c>
      <c r="B38" s="5">
        <v>4936003</v>
      </c>
      <c r="D38" s="40">
        <v>27438.47</v>
      </c>
    </row>
    <row r="39" spans="1:4">
      <c r="A39" s="36" t="s">
        <v>90</v>
      </c>
      <c r="B39" s="5">
        <v>4935025</v>
      </c>
      <c r="D39" s="40">
        <v>0</v>
      </c>
    </row>
    <row r="40" spans="1:4">
      <c r="A40" s="36" t="s">
        <v>92</v>
      </c>
      <c r="B40" s="5">
        <v>4936004</v>
      </c>
      <c r="D40" s="40">
        <v>8000</v>
      </c>
    </row>
    <row r="41" spans="1:4">
      <c r="A41" s="6" t="s">
        <v>88</v>
      </c>
      <c r="B41" s="5">
        <v>4936006</v>
      </c>
      <c r="D41" s="40">
        <v>46017.26</v>
      </c>
    </row>
    <row r="42" spans="1:4">
      <c r="A42" s="6" t="s">
        <v>117</v>
      </c>
      <c r="B42" s="5">
        <v>4636007</v>
      </c>
      <c r="D42" s="40">
        <v>60836.67</v>
      </c>
    </row>
    <row r="43" spans="1:4">
      <c r="A43" s="6" t="s">
        <v>125</v>
      </c>
      <c r="B43" s="5">
        <v>4936008</v>
      </c>
      <c r="D43" s="40">
        <v>189081.52</v>
      </c>
    </row>
    <row r="44" spans="1:4">
      <c r="A44" s="6" t="s">
        <v>124</v>
      </c>
      <c r="D44" s="40">
        <v>8469.16</v>
      </c>
    </row>
    <row r="45" spans="1:4">
      <c r="A45" s="6" t="s">
        <v>89</v>
      </c>
      <c r="B45" s="5">
        <v>4936022</v>
      </c>
      <c r="D45" s="40">
        <v>193309.51</v>
      </c>
    </row>
    <row r="46" spans="1:4">
      <c r="A46" s="6" t="s">
        <v>123</v>
      </c>
      <c r="D46" s="40">
        <v>43436.639999999999</v>
      </c>
    </row>
    <row r="47" spans="1:4">
      <c r="A47" s="6" t="s">
        <v>121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101</v>
      </c>
      <c r="B53" s="21"/>
      <c r="C53" s="20"/>
      <c r="D53" s="42"/>
    </row>
    <row r="54" spans="1:5" s="35" customFormat="1">
      <c r="A54" s="45" t="s">
        <v>86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114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118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104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103</v>
      </c>
      <c r="B92" s="5">
        <v>6713005</v>
      </c>
      <c r="C92" s="1"/>
      <c r="D92" s="40">
        <v>3124.97</v>
      </c>
    </row>
    <row r="93" spans="1:4" s="16" customFormat="1" ht="15.75">
      <c r="A93" s="6" t="s">
        <v>113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107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98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111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280" t="s">
        <v>110</v>
      </c>
      <c r="B139" s="280"/>
      <c r="D139" s="55">
        <v>6777.07</v>
      </c>
    </row>
    <row r="140" spans="1:4">
      <c r="A140" s="33" t="s">
        <v>0</v>
      </c>
    </row>
    <row r="141" spans="1:4" s="48" customFormat="1" ht="18" customHeight="1">
      <c r="A141" s="281" t="s">
        <v>112</v>
      </c>
      <c r="B141" s="28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60"/>
  <sheetViews>
    <sheetView showGridLines="0" tabSelected="1" zoomScale="90" zoomScaleNormal="90" workbookViewId="0">
      <selection activeCell="F23" sqref="F23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2.85546875" style="166" hidden="1" customWidth="1"/>
    <col min="9" max="9" width="10.28515625" style="167" bestFit="1" customWidth="1"/>
    <col min="10" max="10" width="14.140625" style="167" bestFit="1" customWidth="1"/>
    <col min="11" max="11" width="9.140625" style="167"/>
    <col min="12" max="12" width="11.85546875" style="167" customWidth="1"/>
    <col min="13" max="16384" width="9.140625" style="167"/>
  </cols>
  <sheetData>
    <row r="1" spans="1:10" ht="17.25" customHeight="1">
      <c r="A1" s="284" t="s">
        <v>132</v>
      </c>
      <c r="B1" s="284"/>
      <c r="C1" s="284"/>
      <c r="D1" s="284"/>
      <c r="E1" s="284"/>
      <c r="F1" s="284"/>
      <c r="G1" s="284"/>
    </row>
    <row r="2" spans="1:10" ht="15.75" customHeight="1">
      <c r="A2" s="168" t="s">
        <v>134</v>
      </c>
      <c r="B2" s="168"/>
      <c r="C2" s="168"/>
      <c r="D2" s="168"/>
      <c r="E2" s="168"/>
      <c r="F2" s="169"/>
      <c r="G2" s="170"/>
    </row>
    <row r="3" spans="1:10" ht="12" customHeight="1">
      <c r="A3" s="168"/>
      <c r="B3" s="168"/>
      <c r="C3" s="168"/>
      <c r="D3" s="168"/>
      <c r="E3" s="168"/>
      <c r="F3" s="169"/>
      <c r="G3" s="170"/>
    </row>
    <row r="4" spans="1:10" ht="15">
      <c r="A4" s="283" t="s">
        <v>179</v>
      </c>
      <c r="B4" s="283"/>
      <c r="C4" s="283"/>
      <c r="D4" s="283"/>
      <c r="E4" s="283"/>
      <c r="F4" s="283"/>
      <c r="G4" s="283"/>
    </row>
    <row r="5" spans="1:10" ht="12" customHeight="1">
      <c r="A5" s="171"/>
      <c r="B5" s="171"/>
      <c r="C5" s="171"/>
      <c r="D5" s="171"/>
      <c r="E5" s="171"/>
      <c r="F5" s="172"/>
      <c r="G5" s="173"/>
    </row>
    <row r="6" spans="1:10">
      <c r="A6" s="285" t="s">
        <v>386</v>
      </c>
      <c r="B6" s="285"/>
      <c r="C6" s="285"/>
      <c r="D6" s="285"/>
      <c r="E6" s="285"/>
      <c r="F6" s="285"/>
      <c r="G6" s="285"/>
    </row>
    <row r="7" spans="1:10">
      <c r="A7" s="174"/>
      <c r="B7" s="174"/>
      <c r="C7" s="174"/>
      <c r="D7" s="174"/>
      <c r="E7" s="174"/>
      <c r="F7" s="276"/>
      <c r="G7" s="174"/>
    </row>
    <row r="8" spans="1:10" ht="7.5" customHeight="1">
      <c r="A8" s="174"/>
      <c r="B8" s="174"/>
      <c r="C8" s="174"/>
      <c r="D8" s="174"/>
      <c r="E8" s="174"/>
      <c r="F8" s="170"/>
      <c r="G8" s="170"/>
    </row>
    <row r="9" spans="1:10" ht="14.25" customHeight="1">
      <c r="A9" s="175" t="s">
        <v>135</v>
      </c>
      <c r="B9" s="176"/>
      <c r="C9" s="176"/>
      <c r="D9" s="176"/>
      <c r="E9" s="176"/>
      <c r="F9" s="177"/>
      <c r="G9" s="178"/>
    </row>
    <row r="10" spans="1:10" ht="12" customHeight="1" thickBot="1">
      <c r="A10" s="175"/>
      <c r="B10" s="176"/>
      <c r="C10" s="176"/>
      <c r="D10" s="176"/>
      <c r="E10" s="176"/>
      <c r="F10" s="180"/>
      <c r="G10" s="180"/>
    </row>
    <row r="11" spans="1:10" ht="15" customHeight="1" thickTop="1">
      <c r="A11" s="181"/>
      <c r="B11" s="182"/>
      <c r="C11" s="182"/>
      <c r="D11" s="182"/>
      <c r="E11" s="182"/>
      <c r="F11" s="183"/>
      <c r="G11" s="183"/>
    </row>
    <row r="12" spans="1:10" ht="16.5" customHeight="1">
      <c r="A12" s="184"/>
      <c r="B12" s="185"/>
      <c r="C12" s="186"/>
      <c r="D12" s="187"/>
      <c r="E12" s="188" t="s">
        <v>106</v>
      </c>
      <c r="F12" s="189">
        <v>2020</v>
      </c>
      <c r="G12" s="190"/>
    </row>
    <row r="13" spans="1:10" ht="15" customHeight="1">
      <c r="A13" s="167" t="s">
        <v>137</v>
      </c>
      <c r="F13" s="193"/>
    </row>
    <row r="14" spans="1:10" ht="15" customHeight="1">
      <c r="A14" s="167" t="s">
        <v>161</v>
      </c>
      <c r="F14" s="193">
        <v>950</v>
      </c>
      <c r="J14" s="195"/>
    </row>
    <row r="15" spans="1:10" ht="15" customHeight="1">
      <c r="A15" s="167" t="s">
        <v>165</v>
      </c>
      <c r="F15" s="193">
        <f>5227065.97+596</f>
        <v>5227661.97</v>
      </c>
      <c r="J15" s="195"/>
    </row>
    <row r="16" spans="1:10" ht="15" customHeight="1">
      <c r="A16" s="167" t="s">
        <v>191</v>
      </c>
      <c r="F16" s="196">
        <v>110993.41</v>
      </c>
      <c r="G16" s="197"/>
      <c r="J16" s="195"/>
    </row>
    <row r="17" spans="1:10" ht="15" hidden="1" customHeight="1">
      <c r="A17" s="167" t="s">
        <v>166</v>
      </c>
      <c r="F17" s="196">
        <v>0</v>
      </c>
    </row>
    <row r="18" spans="1:10" ht="15.75" customHeight="1">
      <c r="A18" s="167" t="s">
        <v>382</v>
      </c>
      <c r="E18" s="192">
        <v>6</v>
      </c>
      <c r="F18" s="193">
        <f>SUM(F14:F17)</f>
        <v>5339605.38</v>
      </c>
      <c r="H18" s="166" t="e">
        <f>-F18+#REF!</f>
        <v>#REF!</v>
      </c>
    </row>
    <row r="19" spans="1:10" ht="15" customHeight="1">
      <c r="F19" s="193"/>
    </row>
    <row r="20" spans="1:10" ht="15" hidden="1" customHeight="1">
      <c r="A20" s="167" t="s">
        <v>138</v>
      </c>
      <c r="E20" s="192">
        <v>8</v>
      </c>
      <c r="F20" s="193">
        <v>0</v>
      </c>
      <c r="I20" s="179"/>
    </row>
    <row r="21" spans="1:10" ht="15" customHeight="1">
      <c r="F21" s="193"/>
    </row>
    <row r="22" spans="1:10" ht="15" customHeight="1">
      <c r="A22" s="167" t="s">
        <v>181</v>
      </c>
      <c r="E22" s="192" t="s">
        <v>163</v>
      </c>
      <c r="F22" s="193">
        <v>117838646.42</v>
      </c>
      <c r="H22" s="166" t="e">
        <f>-F22+#REF!</f>
        <v>#REF!</v>
      </c>
      <c r="J22" s="195"/>
    </row>
    <row r="23" spans="1:10" ht="15" customHeight="1">
      <c r="A23" s="198" t="s">
        <v>187</v>
      </c>
      <c r="E23" s="192">
        <v>7</v>
      </c>
      <c r="F23" s="199">
        <v>-255059.19</v>
      </c>
      <c r="J23" s="195"/>
    </row>
    <row r="24" spans="1:10" ht="15" customHeight="1">
      <c r="A24" s="167" t="s">
        <v>182</v>
      </c>
      <c r="F24" s="193">
        <f>SUM(F22:F23)</f>
        <v>117583587.23</v>
      </c>
      <c r="H24" s="166" t="e">
        <f>-F24+#REF!</f>
        <v>#REF!</v>
      </c>
    </row>
    <row r="25" spans="1:10" ht="15" customHeight="1">
      <c r="F25" s="193"/>
    </row>
    <row r="26" spans="1:10" ht="15" customHeight="1">
      <c r="A26" s="167" t="s">
        <v>139</v>
      </c>
      <c r="E26" s="192">
        <v>9</v>
      </c>
      <c r="F26" s="200">
        <v>289065.87</v>
      </c>
      <c r="H26" s="166" t="e">
        <f>-F26+#REF!</f>
        <v>#REF!</v>
      </c>
      <c r="I26" s="179"/>
      <c r="J26" s="195"/>
    </row>
    <row r="27" spans="1:10" ht="15" customHeight="1">
      <c r="A27" s="167" t="s">
        <v>180</v>
      </c>
      <c r="E27" s="192">
        <v>4</v>
      </c>
      <c r="F27" s="200">
        <v>362260</v>
      </c>
      <c r="H27" s="166" t="e">
        <f>-F27+#REF!</f>
        <v>#REF!</v>
      </c>
      <c r="I27" s="179"/>
      <c r="J27" s="195"/>
    </row>
    <row r="28" spans="1:10" ht="15" customHeight="1">
      <c r="A28" s="167" t="s">
        <v>140</v>
      </c>
      <c r="E28" s="192">
        <v>5</v>
      </c>
      <c r="F28" s="200">
        <v>1486502.91</v>
      </c>
      <c r="H28" s="166" t="e">
        <f>-F28+#REF!</f>
        <v>#REF!</v>
      </c>
      <c r="J28" s="195"/>
    </row>
    <row r="29" spans="1:10" ht="15" customHeight="1">
      <c r="A29" s="167" t="s">
        <v>195</v>
      </c>
      <c r="E29" s="192">
        <v>4</v>
      </c>
      <c r="F29" s="200">
        <v>0</v>
      </c>
      <c r="H29" s="166" t="e">
        <f>-F29+#REF!</f>
        <v>#REF!</v>
      </c>
    </row>
    <row r="30" spans="1:10" ht="15" customHeight="1">
      <c r="A30" s="167" t="s">
        <v>183</v>
      </c>
      <c r="E30" s="192">
        <v>16</v>
      </c>
      <c r="F30" s="200">
        <v>99464.7</v>
      </c>
      <c r="H30" s="166" t="e">
        <f>-F30+#REF!</f>
        <v>#REF!</v>
      </c>
      <c r="J30" s="195"/>
    </row>
    <row r="31" spans="1:10" ht="15" customHeight="1">
      <c r="A31" s="167" t="s">
        <v>384</v>
      </c>
      <c r="F31" s="200">
        <v>185057.14</v>
      </c>
      <c r="J31" s="195"/>
    </row>
    <row r="32" spans="1:10" ht="15" customHeight="1">
      <c r="A32" s="167" t="s">
        <v>141</v>
      </c>
      <c r="F32" s="200">
        <f>694966-99464</f>
        <v>595502</v>
      </c>
      <c r="H32" s="166" t="e">
        <f>-F32+#REF!</f>
        <v>#REF!</v>
      </c>
      <c r="J32" s="195"/>
    </row>
    <row r="33" spans="1:12" ht="15" customHeight="1" thickBot="1">
      <c r="A33" s="201" t="s">
        <v>142</v>
      </c>
      <c r="E33" s="202"/>
      <c r="F33" s="203">
        <f>+F18+F20+F24+F26+F27+F28+F29+F30+F31+F32</f>
        <v>125941045.23</v>
      </c>
    </row>
    <row r="34" spans="1:12" ht="15.75" thickTop="1">
      <c r="A34" s="204"/>
      <c r="B34" s="198"/>
      <c r="C34" s="205"/>
      <c r="D34" s="206"/>
      <c r="E34" s="207"/>
      <c r="F34" s="208"/>
      <c r="G34" s="209"/>
    </row>
    <row r="35" spans="1:12" ht="20.100000000000001" customHeight="1">
      <c r="A35" s="210" t="s">
        <v>152</v>
      </c>
      <c r="B35" s="210"/>
      <c r="C35" s="210"/>
      <c r="D35" s="210"/>
      <c r="E35" s="210"/>
      <c r="F35" s="211"/>
      <c r="G35" s="212"/>
    </row>
    <row r="36" spans="1:12" ht="19.149999999999999" customHeight="1">
      <c r="A36" s="167" t="s">
        <v>143</v>
      </c>
      <c r="F36" s="200"/>
    </row>
    <row r="37" spans="1:12">
      <c r="A37" s="167" t="s">
        <v>184</v>
      </c>
      <c r="D37" s="167"/>
      <c r="E37" s="192" t="s">
        <v>192</v>
      </c>
      <c r="F37" s="200">
        <v>34696000</v>
      </c>
      <c r="H37" s="166" t="e">
        <f>F37-#REF!</f>
        <v>#REF!</v>
      </c>
      <c r="J37" s="195"/>
    </row>
    <row r="38" spans="1:12">
      <c r="A38" s="167" t="s">
        <v>144</v>
      </c>
      <c r="D38" s="167"/>
      <c r="E38" s="192" t="s">
        <v>193</v>
      </c>
      <c r="F38" s="200">
        <v>35423000</v>
      </c>
      <c r="H38" s="166" t="e">
        <f>F38-#REF!</f>
        <v>#REF!</v>
      </c>
      <c r="J38" s="195"/>
      <c r="L38" s="200"/>
    </row>
    <row r="39" spans="1:12">
      <c r="A39" s="167" t="s">
        <v>145</v>
      </c>
      <c r="D39" s="167"/>
      <c r="E39" s="192" t="s">
        <v>194</v>
      </c>
      <c r="F39" s="200">
        <v>28065074</v>
      </c>
      <c r="H39" s="166" t="e">
        <f>F39-#REF!</f>
        <v>#REF!</v>
      </c>
      <c r="J39" s="195"/>
      <c r="L39" s="200"/>
    </row>
    <row r="40" spans="1:12" ht="15" customHeight="1">
      <c r="A40" s="167" t="s">
        <v>146</v>
      </c>
      <c r="D40" s="167"/>
      <c r="E40" s="192">
        <v>4</v>
      </c>
      <c r="F40" s="200">
        <v>2923363.79</v>
      </c>
    </row>
    <row r="41" spans="1:12" ht="16.149999999999999" customHeight="1">
      <c r="A41" s="167" t="s">
        <v>147</v>
      </c>
      <c r="D41" s="167"/>
      <c r="E41" s="202">
        <v>3</v>
      </c>
      <c r="F41" s="200">
        <v>2327669.14</v>
      </c>
      <c r="H41" s="166" t="e">
        <f>F41-#REF!</f>
        <v>#REF!</v>
      </c>
      <c r="J41" s="195"/>
    </row>
    <row r="42" spans="1:12" ht="16.149999999999999" customHeight="1">
      <c r="A42" s="171" t="s">
        <v>148</v>
      </c>
      <c r="D42" s="167"/>
      <c r="E42" s="205"/>
      <c r="F42" s="213">
        <f>+F37+F38+F39+F40+F41</f>
        <v>103435106.93000001</v>
      </c>
    </row>
    <row r="43" spans="1:12" ht="11.25" customHeight="1">
      <c r="A43" s="201"/>
      <c r="D43" s="167"/>
      <c r="E43" s="214"/>
      <c r="F43" s="208"/>
      <c r="G43" s="209"/>
    </row>
    <row r="44" spans="1:12">
      <c r="A44" s="167" t="s">
        <v>149</v>
      </c>
      <c r="D44" s="167"/>
      <c r="E44" s="205"/>
      <c r="F44" s="193"/>
    </row>
    <row r="45" spans="1:12" ht="16.149999999999999" customHeight="1">
      <c r="A45" s="167" t="s">
        <v>162</v>
      </c>
      <c r="D45" s="205"/>
      <c r="E45" s="202">
        <v>17</v>
      </c>
      <c r="F45" s="193">
        <f>5799000+25874</f>
        <v>5824874</v>
      </c>
      <c r="H45" s="166" t="e">
        <f>F45-#REF!</f>
        <v>#REF!</v>
      </c>
      <c r="J45" s="195"/>
    </row>
    <row r="46" spans="1:12" ht="16.149999999999999" customHeight="1">
      <c r="A46" s="167" t="s">
        <v>133</v>
      </c>
      <c r="D46" s="205"/>
      <c r="E46" s="202">
        <v>17</v>
      </c>
      <c r="F46" s="193">
        <f>1157400+2400</f>
        <v>1159800</v>
      </c>
      <c r="H46" s="166" t="e">
        <f>F46-#REF!</f>
        <v>#REF!</v>
      </c>
      <c r="J46" s="195"/>
    </row>
    <row r="47" spans="1:12" ht="16.149999999999999" customHeight="1">
      <c r="A47" s="167" t="s">
        <v>164</v>
      </c>
      <c r="D47" s="205"/>
      <c r="E47" s="202">
        <v>17</v>
      </c>
      <c r="F47" s="193">
        <v>1800000</v>
      </c>
      <c r="H47" s="166" t="e">
        <f>F47-#REF!</f>
        <v>#REF!</v>
      </c>
      <c r="J47" s="195"/>
    </row>
    <row r="48" spans="1:12" ht="16.149999999999999" hidden="1" customHeight="1">
      <c r="A48" s="215" t="s">
        <v>186</v>
      </c>
      <c r="D48" s="205"/>
      <c r="E48" s="202">
        <v>8</v>
      </c>
      <c r="F48" s="193">
        <v>0</v>
      </c>
      <c r="H48" s="166" t="e">
        <f>F48-#REF!</f>
        <v>#REF!</v>
      </c>
      <c r="I48" s="179" t="e">
        <f>+#REF!-F48</f>
        <v>#REF!</v>
      </c>
    </row>
    <row r="49" spans="1:10" s="198" customFormat="1" ht="16.149999999999999" customHeight="1">
      <c r="A49" s="198" t="s">
        <v>150</v>
      </c>
      <c r="C49" s="205"/>
      <c r="D49" s="205"/>
      <c r="E49" s="202">
        <v>17</v>
      </c>
      <c r="F49" s="216">
        <f>13389716.57+331547.62</f>
        <v>13721264.189999999</v>
      </c>
      <c r="G49" s="217"/>
      <c r="H49" s="166" t="e">
        <f>F49-#REF!</f>
        <v>#REF!</v>
      </c>
      <c r="I49" s="215"/>
      <c r="J49" s="218"/>
    </row>
    <row r="50" spans="1:10" ht="16.149999999999999" customHeight="1">
      <c r="A50" s="283" t="s">
        <v>153</v>
      </c>
      <c r="B50" s="283"/>
      <c r="D50" s="205"/>
      <c r="E50" s="202"/>
      <c r="F50" s="213">
        <f>SUM(F45:F49)</f>
        <v>22505938.189999998</v>
      </c>
      <c r="H50" s="219" t="e">
        <f>#REF!-#REF!-#REF!</f>
        <v>#REF!</v>
      </c>
      <c r="I50" s="198"/>
    </row>
    <row r="51" spans="1:10" s="198" customFormat="1" ht="15.75" thickBot="1">
      <c r="A51" s="204" t="s">
        <v>151</v>
      </c>
      <c r="C51" s="205"/>
      <c r="E51" s="220" t="s">
        <v>0</v>
      </c>
      <c r="F51" s="203">
        <f>+F42+F50</f>
        <v>125941045.12</v>
      </c>
      <c r="G51" s="194"/>
      <c r="H51" s="219">
        <f>F33-F42-F50</f>
        <v>0.10999999940395355</v>
      </c>
    </row>
    <row r="52" spans="1:10" ht="15" thickTop="1"/>
    <row r="53" spans="1:10" s="228" customFormat="1" ht="14.25" customHeight="1">
      <c r="A53" s="222"/>
      <c r="B53" s="223"/>
      <c r="C53" s="224"/>
      <c r="D53" s="224"/>
      <c r="E53" s="224"/>
      <c r="F53" s="221"/>
      <c r="G53" s="226"/>
      <c r="H53" s="227"/>
    </row>
    <row r="54" spans="1:10" s="228" customFormat="1" ht="14.25" customHeight="1">
      <c r="A54" s="222"/>
      <c r="B54" s="223"/>
      <c r="C54" s="224"/>
      <c r="D54" s="224"/>
      <c r="E54" s="224"/>
      <c r="F54" s="221"/>
      <c r="G54" s="226"/>
      <c r="H54" s="227"/>
    </row>
    <row r="55" spans="1:10" s="228" customFormat="1" ht="14.25" customHeight="1">
      <c r="A55" s="222"/>
      <c r="B55" s="223"/>
      <c r="C55" s="224"/>
      <c r="D55" s="224"/>
      <c r="E55" s="224"/>
      <c r="F55" s="225"/>
      <c r="G55" s="226"/>
      <c r="H55" s="227"/>
    </row>
    <row r="56" spans="1:10" s="228" customFormat="1" ht="14.25" customHeight="1">
      <c r="A56" s="222"/>
      <c r="B56" s="223"/>
      <c r="C56" s="224"/>
      <c r="D56" s="224"/>
      <c r="E56" s="224"/>
      <c r="F56" s="225"/>
      <c r="G56" s="226"/>
      <c r="H56" s="227"/>
    </row>
    <row r="57" spans="1:10" s="228" customFormat="1" ht="14.25" customHeight="1">
      <c r="A57" s="282">
        <v>3</v>
      </c>
      <c r="B57" s="282"/>
      <c r="C57" s="282"/>
      <c r="D57" s="282"/>
      <c r="E57" s="282"/>
      <c r="F57" s="282"/>
      <c r="G57" s="282"/>
      <c r="H57" s="227"/>
    </row>
    <row r="58" spans="1:10" s="228" customFormat="1" ht="14.25" customHeight="1" thickBot="1">
      <c r="A58" s="175"/>
      <c r="B58" s="176"/>
      <c r="C58" s="176"/>
      <c r="D58" s="176"/>
      <c r="E58" s="176"/>
      <c r="F58" s="225"/>
      <c r="G58" s="229"/>
      <c r="H58" s="227"/>
    </row>
    <row r="59" spans="1:10" s="228" customFormat="1" ht="14.25" customHeight="1" thickTop="1">
      <c r="A59" s="181"/>
      <c r="B59" s="182"/>
      <c r="C59" s="182"/>
      <c r="D59" s="182"/>
      <c r="E59" s="182"/>
      <c r="F59" s="183"/>
      <c r="G59" s="230"/>
      <c r="H59" s="227"/>
    </row>
    <row r="60" spans="1:10">
      <c r="F60" s="179"/>
    </row>
  </sheetData>
  <mergeCells count="5">
    <mergeCell ref="A57:G57"/>
    <mergeCell ref="A50:B50"/>
    <mergeCell ref="A1:G1"/>
    <mergeCell ref="A4:G4"/>
    <mergeCell ref="A6:G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62"/>
  <sheetViews>
    <sheetView showGridLines="0" zoomScale="90" zoomScaleNormal="90" workbookViewId="0">
      <selection activeCell="F50" sqref="F50"/>
    </sheetView>
  </sheetViews>
  <sheetFormatPr baseColWidth="10" defaultColWidth="9.140625" defaultRowHeight="12.75"/>
  <cols>
    <col min="1" max="3" width="9.140625" style="232" customWidth="1"/>
    <col min="4" max="4" width="21.28515625" style="232" customWidth="1"/>
    <col min="5" max="5" width="11.28515625" style="232" customWidth="1"/>
    <col min="6" max="6" width="12.85546875" style="232" customWidth="1"/>
    <col min="7" max="7" width="5.140625" style="257" customWidth="1"/>
    <col min="8" max="8" width="9.140625" style="232"/>
    <col min="9" max="9" width="12.140625" style="232" bestFit="1" customWidth="1"/>
    <col min="10" max="16384" width="9.140625" style="232"/>
  </cols>
  <sheetData>
    <row r="1" spans="1:9" ht="17.25" customHeight="1">
      <c r="A1" s="286" t="s">
        <v>132</v>
      </c>
      <c r="B1" s="286"/>
      <c r="C1" s="286"/>
      <c r="D1" s="286"/>
      <c r="E1" s="286"/>
      <c r="F1" s="286"/>
      <c r="G1" s="286"/>
      <c r="H1" s="231"/>
    </row>
    <row r="2" spans="1:9" ht="15.75" customHeight="1">
      <c r="A2" s="233" t="s">
        <v>134</v>
      </c>
      <c r="B2" s="233"/>
      <c r="C2" s="233"/>
      <c r="D2" s="233"/>
      <c r="E2" s="233"/>
      <c r="F2" s="233"/>
      <c r="G2" s="278"/>
      <c r="H2" s="231"/>
    </row>
    <row r="3" spans="1:9" ht="15.75" customHeight="1">
      <c r="A3" s="233"/>
      <c r="B3" s="233"/>
      <c r="C3" s="233"/>
      <c r="D3" s="233"/>
      <c r="E3" s="233"/>
      <c r="F3" s="233"/>
      <c r="G3" s="278"/>
      <c r="H3" s="231"/>
    </row>
    <row r="4" spans="1:9">
      <c r="A4" s="287" t="s">
        <v>177</v>
      </c>
      <c r="B4" s="287"/>
      <c r="C4" s="287"/>
      <c r="D4" s="287"/>
      <c r="E4" s="287"/>
      <c r="F4" s="287"/>
      <c r="G4" s="287"/>
      <c r="H4" s="231"/>
    </row>
    <row r="5" spans="1:9">
      <c r="A5" s="235"/>
      <c r="B5" s="235"/>
      <c r="C5" s="235"/>
      <c r="D5" s="235"/>
      <c r="E5" s="235"/>
      <c r="F5" s="277"/>
      <c r="G5" s="236"/>
      <c r="H5" s="231"/>
    </row>
    <row r="6" spans="1:9">
      <c r="A6" s="288" t="s">
        <v>387</v>
      </c>
      <c r="B6" s="288"/>
      <c r="C6" s="288"/>
      <c r="D6" s="288"/>
      <c r="E6" s="288"/>
      <c r="F6" s="288"/>
      <c r="G6" s="288"/>
      <c r="H6" s="231"/>
    </row>
    <row r="7" spans="1:9">
      <c r="A7" s="234"/>
      <c r="B7" s="234"/>
      <c r="C7" s="234"/>
      <c r="D7" s="234"/>
      <c r="E7" s="234"/>
      <c r="F7" s="278"/>
      <c r="G7" s="278"/>
      <c r="H7" s="237"/>
    </row>
    <row r="8" spans="1:9" ht="6.75" customHeight="1">
      <c r="A8" s="234"/>
      <c r="B8" s="234"/>
      <c r="C8" s="234"/>
      <c r="D8" s="234"/>
      <c r="E8" s="234"/>
      <c r="F8" s="278"/>
      <c r="G8" s="278"/>
      <c r="H8" s="237"/>
    </row>
    <row r="9" spans="1:9" ht="14.25" customHeight="1">
      <c r="A9" s="238" t="s">
        <v>135</v>
      </c>
      <c r="B9" s="239"/>
      <c r="C9" s="239"/>
      <c r="D9" s="239"/>
      <c r="E9" s="239"/>
      <c r="F9" s="238"/>
      <c r="G9" s="240"/>
    </row>
    <row r="10" spans="1:9" ht="14.25" customHeight="1" thickBot="1">
      <c r="A10" s="238"/>
      <c r="B10" s="239"/>
      <c r="C10" s="239"/>
      <c r="D10" s="239"/>
      <c r="E10" s="239"/>
      <c r="F10" s="241"/>
      <c r="G10" s="241"/>
    </row>
    <row r="11" spans="1:9" ht="14.25" customHeight="1" thickTop="1">
      <c r="A11" s="242"/>
      <c r="B11" s="243"/>
      <c r="C11" s="243"/>
      <c r="D11" s="243"/>
      <c r="E11" s="243"/>
      <c r="F11" s="244"/>
      <c r="G11" s="244"/>
    </row>
    <row r="12" spans="1:9" ht="14.25" customHeight="1">
      <c r="A12" s="240"/>
      <c r="B12" s="245"/>
      <c r="C12" s="245"/>
      <c r="D12" s="245"/>
      <c r="E12" s="246" t="s">
        <v>106</v>
      </c>
      <c r="F12" s="247">
        <v>2020</v>
      </c>
      <c r="G12" s="247"/>
    </row>
    <row r="13" spans="1:9">
      <c r="A13" s="232" t="s">
        <v>5</v>
      </c>
      <c r="C13" s="248"/>
      <c r="E13" s="249"/>
      <c r="F13" s="250"/>
      <c r="G13" s="251"/>
    </row>
    <row r="14" spans="1:9">
      <c r="A14" s="232" t="s">
        <v>102</v>
      </c>
      <c r="C14" s="248"/>
      <c r="D14" s="248"/>
      <c r="E14" s="249"/>
      <c r="F14" s="250" t="s">
        <v>0</v>
      </c>
      <c r="G14" s="251"/>
    </row>
    <row r="15" spans="1:9">
      <c r="A15" s="232" t="s">
        <v>167</v>
      </c>
      <c r="C15" s="248"/>
      <c r="D15" s="248"/>
      <c r="E15" s="249" t="s">
        <v>0</v>
      </c>
      <c r="F15" s="252">
        <v>3010948.36</v>
      </c>
      <c r="G15" s="251"/>
      <c r="I15" s="253"/>
    </row>
    <row r="16" spans="1:9">
      <c r="A16" s="232" t="s">
        <v>168</v>
      </c>
      <c r="C16" s="248"/>
      <c r="D16" s="248"/>
      <c r="E16" s="249"/>
      <c r="F16" s="252">
        <v>0</v>
      </c>
      <c r="G16" s="251"/>
      <c r="I16" s="253"/>
    </row>
    <row r="17" spans="1:9">
      <c r="A17" s="232" t="s">
        <v>169</v>
      </c>
      <c r="C17" s="248"/>
      <c r="D17" s="248"/>
      <c r="E17" s="249"/>
      <c r="F17" s="252">
        <v>856.55</v>
      </c>
      <c r="G17" s="251"/>
      <c r="I17" s="253"/>
    </row>
    <row r="18" spans="1:9">
      <c r="A18" s="232" t="s">
        <v>188</v>
      </c>
      <c r="C18" s="248"/>
      <c r="D18" s="248"/>
      <c r="E18" s="249"/>
      <c r="F18" s="254">
        <f>415001.39-550</f>
        <v>414451.39</v>
      </c>
      <c r="G18" s="251"/>
      <c r="I18" s="253"/>
    </row>
    <row r="19" spans="1:9">
      <c r="A19" s="232" t="s">
        <v>385</v>
      </c>
      <c r="C19" s="248"/>
      <c r="D19" s="248"/>
      <c r="E19" s="249" t="s">
        <v>0</v>
      </c>
      <c r="F19" s="252">
        <v>110812.88</v>
      </c>
      <c r="G19" s="251"/>
      <c r="I19" s="253"/>
    </row>
    <row r="20" spans="1:9">
      <c r="A20" s="255" t="s">
        <v>127</v>
      </c>
      <c r="C20" s="248"/>
      <c r="D20" s="248"/>
      <c r="E20" s="249"/>
      <c r="F20" s="256">
        <f>SUM(F15:F19)</f>
        <v>3537069.1799999997</v>
      </c>
      <c r="G20" s="251"/>
      <c r="I20" s="253"/>
    </row>
    <row r="21" spans="1:9">
      <c r="C21" s="248"/>
      <c r="D21" s="248"/>
      <c r="E21" s="249"/>
      <c r="F21" s="252"/>
      <c r="G21" s="251"/>
      <c r="I21" s="253"/>
    </row>
    <row r="22" spans="1:9">
      <c r="A22" s="232" t="s">
        <v>109</v>
      </c>
      <c r="C22" s="248"/>
      <c r="D22" s="248"/>
      <c r="E22" s="249"/>
      <c r="F22" s="252"/>
      <c r="G22" s="251"/>
      <c r="I22" s="253"/>
    </row>
    <row r="23" spans="1:9">
      <c r="A23" s="232" t="s">
        <v>171</v>
      </c>
      <c r="C23" s="248"/>
      <c r="D23" s="248"/>
      <c r="E23" s="249" t="s">
        <v>0</v>
      </c>
      <c r="F23" s="252">
        <v>1823306.61</v>
      </c>
      <c r="G23" s="251"/>
      <c r="I23" s="253"/>
    </row>
    <row r="24" spans="1:9">
      <c r="A24" s="257" t="s">
        <v>126</v>
      </c>
      <c r="B24" s="257"/>
      <c r="C24" s="258"/>
      <c r="D24" s="257"/>
      <c r="E24" s="259"/>
      <c r="F24" s="254">
        <v>76585.39</v>
      </c>
      <c r="G24" s="251"/>
      <c r="I24" s="253"/>
    </row>
    <row r="25" spans="1:9">
      <c r="A25" s="255" t="s">
        <v>128</v>
      </c>
      <c r="C25" s="248"/>
      <c r="D25" s="248"/>
      <c r="E25" s="249"/>
      <c r="F25" s="256">
        <f>SUM(F23:F24)</f>
        <v>1899892</v>
      </c>
      <c r="G25" s="251"/>
    </row>
    <row r="26" spans="1:9" ht="12" customHeight="1">
      <c r="A26" s="255"/>
      <c r="C26" s="248"/>
      <c r="D26" s="248"/>
      <c r="E26" s="249"/>
      <c r="F26" s="254"/>
      <c r="G26" s="251"/>
    </row>
    <row r="27" spans="1:9">
      <c r="A27" s="255" t="s">
        <v>172</v>
      </c>
      <c r="C27" s="248"/>
      <c r="D27" s="248"/>
      <c r="E27" s="249"/>
      <c r="F27" s="254">
        <f>+F20-F25</f>
        <v>1637177.1799999997</v>
      </c>
      <c r="G27" s="251"/>
    </row>
    <row r="28" spans="1:9" ht="13.5" customHeight="1">
      <c r="A28" s="257"/>
      <c r="B28" s="257"/>
      <c r="C28" s="258"/>
      <c r="D28" s="257"/>
      <c r="E28" s="259"/>
      <c r="F28" s="254"/>
      <c r="G28" s="251"/>
    </row>
    <row r="29" spans="1:9">
      <c r="A29" s="232" t="s">
        <v>154</v>
      </c>
      <c r="C29" s="248"/>
      <c r="D29" s="248"/>
      <c r="E29" s="249">
        <v>7</v>
      </c>
      <c r="F29" s="260">
        <v>-39413.75</v>
      </c>
      <c r="G29" s="251"/>
    </row>
    <row r="30" spans="1:9" ht="15" customHeight="1">
      <c r="A30" s="232" t="s">
        <v>173</v>
      </c>
      <c r="C30" s="248"/>
      <c r="D30" s="248"/>
      <c r="E30" s="249"/>
      <c r="F30" s="254"/>
      <c r="G30" s="251"/>
    </row>
    <row r="31" spans="1:9">
      <c r="A31" s="232" t="s">
        <v>174</v>
      </c>
      <c r="C31" s="248"/>
      <c r="D31" s="248"/>
      <c r="E31" s="249"/>
      <c r="F31" s="260">
        <f>+F27-F29</f>
        <v>1676590.9299999997</v>
      </c>
      <c r="G31" s="251"/>
    </row>
    <row r="32" spans="1:9">
      <c r="A32" s="257"/>
      <c r="B32" s="257"/>
      <c r="C32" s="258"/>
      <c r="D32" s="257"/>
      <c r="E32" s="259"/>
      <c r="F32" s="254"/>
      <c r="G32" s="251"/>
    </row>
    <row r="33" spans="1:9">
      <c r="A33" s="255" t="s">
        <v>129</v>
      </c>
      <c r="C33" s="248"/>
      <c r="D33" s="248"/>
      <c r="E33" s="249"/>
      <c r="F33" s="252"/>
      <c r="G33" s="251"/>
    </row>
    <row r="34" spans="1:9" hidden="1">
      <c r="A34" s="232" t="s">
        <v>381</v>
      </c>
      <c r="C34" s="248"/>
      <c r="D34" s="248"/>
      <c r="E34" s="249"/>
      <c r="F34" s="252">
        <v>0</v>
      </c>
      <c r="G34" s="251"/>
    </row>
    <row r="35" spans="1:9">
      <c r="A35" s="232" t="s">
        <v>130</v>
      </c>
      <c r="C35" s="248"/>
      <c r="D35" s="248"/>
      <c r="E35" s="249"/>
      <c r="F35" s="252">
        <v>52341.41</v>
      </c>
      <c r="G35" s="251"/>
      <c r="I35" s="261"/>
    </row>
    <row r="36" spans="1:9">
      <c r="A36" s="255"/>
      <c r="C36" s="248"/>
      <c r="D36" s="248"/>
      <c r="E36" s="249"/>
      <c r="F36" s="256">
        <f>SUM(F34:F35)</f>
        <v>52341.41</v>
      </c>
      <c r="G36" s="251"/>
    </row>
    <row r="37" spans="1:9">
      <c r="C37" s="248"/>
      <c r="D37" s="248"/>
      <c r="E37" s="249"/>
      <c r="F37" s="254"/>
      <c r="G37" s="251"/>
    </row>
    <row r="38" spans="1:9">
      <c r="A38" s="232" t="s">
        <v>6</v>
      </c>
      <c r="C38" s="248"/>
      <c r="D38" s="248"/>
      <c r="E38" s="249"/>
      <c r="F38" s="252"/>
      <c r="G38" s="251"/>
    </row>
    <row r="39" spans="1:9">
      <c r="A39" s="232" t="s">
        <v>7</v>
      </c>
      <c r="C39" s="248"/>
      <c r="D39" s="248"/>
      <c r="E39" s="249">
        <v>14</v>
      </c>
      <c r="F39" s="252">
        <v>444476.51</v>
      </c>
      <c r="G39" s="251"/>
      <c r="I39" s="261"/>
    </row>
    <row r="40" spans="1:9">
      <c r="A40" s="232" t="s">
        <v>8</v>
      </c>
      <c r="C40" s="248"/>
      <c r="D40" s="248"/>
      <c r="E40" s="249">
        <v>9</v>
      </c>
      <c r="F40" s="252">
        <v>78256.03</v>
      </c>
      <c r="G40" s="251"/>
      <c r="I40" s="261"/>
    </row>
    <row r="41" spans="1:9">
      <c r="A41" s="232" t="s">
        <v>108</v>
      </c>
      <c r="C41" s="248"/>
      <c r="D41" s="248"/>
      <c r="E41" s="249"/>
      <c r="F41" s="252">
        <v>143488.89000000001</v>
      </c>
      <c r="G41" s="251"/>
      <c r="I41" s="261"/>
    </row>
    <row r="42" spans="1:9">
      <c r="A42" s="232" t="s">
        <v>9</v>
      </c>
      <c r="C42" s="248"/>
      <c r="D42" s="248"/>
      <c r="E42" s="249"/>
      <c r="F42" s="252">
        <v>278274.98</v>
      </c>
      <c r="G42" s="251"/>
      <c r="I42" s="261"/>
    </row>
    <row r="43" spans="1:9">
      <c r="A43" s="232" t="s">
        <v>10</v>
      </c>
      <c r="C43" s="248"/>
      <c r="D43" s="248"/>
      <c r="E43" s="249">
        <v>14</v>
      </c>
      <c r="F43" s="252">
        <f>147579.59+46506.38</f>
        <v>194085.97</v>
      </c>
      <c r="G43" s="251"/>
      <c r="I43" s="261"/>
    </row>
    <row r="44" spans="1:9">
      <c r="A44" s="255" t="s">
        <v>131</v>
      </c>
      <c r="C44" s="248"/>
      <c r="D44" s="248"/>
      <c r="E44" s="249"/>
      <c r="F44" s="256">
        <f>SUM(F39:F43)</f>
        <v>1138582.3800000001</v>
      </c>
      <c r="G44" s="251"/>
    </row>
    <row r="45" spans="1:9" ht="13.5" customHeight="1">
      <c r="A45" s="255"/>
      <c r="C45" s="248"/>
      <c r="D45" s="248"/>
      <c r="E45" s="249"/>
      <c r="F45" s="254"/>
      <c r="G45" s="251"/>
    </row>
    <row r="46" spans="1:9">
      <c r="A46" s="255" t="s">
        <v>175</v>
      </c>
      <c r="C46" s="248"/>
      <c r="D46" s="248"/>
      <c r="E46" s="249"/>
      <c r="F46" s="252">
        <f>+F31+F36-F44</f>
        <v>590349.9599999995</v>
      </c>
      <c r="G46" s="251"/>
    </row>
    <row r="47" spans="1:9">
      <c r="A47" s="255"/>
      <c r="C47" s="248"/>
      <c r="D47" s="248"/>
      <c r="E47" s="249"/>
      <c r="F47" s="250"/>
      <c r="G47" s="251"/>
    </row>
    <row r="48" spans="1:9">
      <c r="A48" s="232" t="s">
        <v>31</v>
      </c>
      <c r="C48" s="248"/>
      <c r="D48" s="248"/>
      <c r="E48" s="249">
        <v>16</v>
      </c>
      <c r="F48" s="251">
        <f>253239.46-23253.05</f>
        <v>229986.41</v>
      </c>
      <c r="G48" s="251"/>
      <c r="I48" s="261"/>
    </row>
    <row r="49" spans="1:10">
      <c r="A49" s="232" t="s">
        <v>383</v>
      </c>
      <c r="C49" s="248"/>
      <c r="D49" s="248"/>
      <c r="E49" s="249"/>
      <c r="F49" s="251">
        <v>28816.21</v>
      </c>
      <c r="G49" s="251"/>
      <c r="I49" s="261"/>
    </row>
    <row r="50" spans="1:10" ht="13.5" thickBot="1">
      <c r="A50" s="262" t="s">
        <v>136</v>
      </c>
      <c r="B50" s="257"/>
      <c r="C50" s="258"/>
      <c r="D50" s="248"/>
      <c r="E50" s="263"/>
      <c r="F50" s="279">
        <f>+F46-F48-F49</f>
        <v>331547.33999999944</v>
      </c>
      <c r="G50" s="251"/>
    </row>
    <row r="51" spans="1:10" ht="9.75" customHeight="1" thickTop="1">
      <c r="A51" s="262"/>
      <c r="B51" s="257"/>
      <c r="C51" s="258"/>
      <c r="D51" s="248"/>
      <c r="E51" s="263"/>
      <c r="F51" s="264"/>
      <c r="G51" s="264"/>
    </row>
    <row r="52" spans="1:10" s="266" customFormat="1" ht="14.1" customHeight="1">
      <c r="A52" s="265" t="s">
        <v>189</v>
      </c>
      <c r="E52" s="267"/>
      <c r="F52" s="268"/>
      <c r="G52" s="268"/>
      <c r="H52" s="269"/>
      <c r="I52" s="269"/>
      <c r="J52" s="269"/>
    </row>
    <row r="53" spans="1:10" s="266" customFormat="1" ht="14.1" customHeight="1">
      <c r="A53" s="270" t="s">
        <v>190</v>
      </c>
      <c r="E53" s="271">
        <v>8</v>
      </c>
      <c r="F53" s="272"/>
      <c r="G53" s="272"/>
    </row>
    <row r="54" spans="1:10" s="266" customFormat="1" ht="14.1" customHeight="1">
      <c r="A54" s="270" t="s">
        <v>185</v>
      </c>
      <c r="E54" s="271"/>
      <c r="F54" s="272">
        <v>0</v>
      </c>
      <c r="G54" s="272"/>
    </row>
    <row r="55" spans="1:10" s="266" customFormat="1" ht="15.75" customHeight="1" thickBot="1">
      <c r="A55" s="265" t="s">
        <v>176</v>
      </c>
      <c r="E55" s="267"/>
      <c r="F55" s="273">
        <f>+F50+F54</f>
        <v>331547.33999999944</v>
      </c>
      <c r="G55" s="272"/>
    </row>
    <row r="56" spans="1:10" s="266" customFormat="1" ht="15.75" customHeight="1" thickTop="1">
      <c r="A56" s="265"/>
      <c r="E56" s="267"/>
      <c r="F56" s="272"/>
      <c r="G56" s="272"/>
    </row>
    <row r="57" spans="1:10" s="266" customFormat="1" ht="15.75" customHeight="1">
      <c r="A57" s="265"/>
      <c r="E57" s="267"/>
      <c r="F57" s="272"/>
      <c r="G57" s="272"/>
    </row>
    <row r="58" spans="1:10">
      <c r="A58" s="274"/>
      <c r="B58" s="257"/>
      <c r="C58" s="258"/>
      <c r="D58" s="248"/>
      <c r="E58" s="263"/>
      <c r="F58" s="275"/>
      <c r="G58" s="275"/>
    </row>
    <row r="59" spans="1:10" ht="7.5" customHeight="1"/>
    <row r="60" spans="1:10">
      <c r="A60" s="289">
        <v>4</v>
      </c>
      <c r="B60" s="289"/>
      <c r="C60" s="289"/>
      <c r="D60" s="289"/>
      <c r="E60" s="289"/>
      <c r="F60" s="289"/>
      <c r="G60" s="289"/>
    </row>
    <row r="61" spans="1:10" ht="14.25" customHeight="1" thickBot="1">
      <c r="A61" s="238"/>
      <c r="B61" s="239"/>
      <c r="C61" s="239"/>
      <c r="D61" s="239"/>
      <c r="E61" s="239"/>
      <c r="F61" s="241"/>
      <c r="G61" s="241"/>
    </row>
    <row r="62" spans="1:10" ht="14.25" customHeight="1" thickTop="1">
      <c r="A62" s="242"/>
      <c r="B62" s="243"/>
      <c r="C62" s="243"/>
      <c r="D62" s="243"/>
      <c r="E62" s="243"/>
      <c r="F62" s="244"/>
      <c r="G62" s="244"/>
    </row>
  </sheetData>
  <mergeCells count="4">
    <mergeCell ref="A1:G1"/>
    <mergeCell ref="A4:G4"/>
    <mergeCell ref="A6:G6"/>
    <mergeCell ref="A60:G60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323</v>
      </c>
      <c r="B1" s="103" t="s">
        <v>197</v>
      </c>
      <c r="C1" s="103" t="s">
        <v>198</v>
      </c>
      <c r="D1" s="103" t="s">
        <v>178</v>
      </c>
      <c r="E1" s="103" t="s">
        <v>199</v>
      </c>
      <c r="F1" s="103" t="s">
        <v>200</v>
      </c>
      <c r="G1" s="103" t="s">
        <v>201</v>
      </c>
    </row>
    <row r="2" spans="1:8">
      <c r="A2" s="105" t="s">
        <v>202</v>
      </c>
    </row>
    <row r="3" spans="1:8">
      <c r="A3" s="107" t="s">
        <v>203</v>
      </c>
    </row>
    <row r="4" spans="1:8" s="110" customFormat="1">
      <c r="A4" s="108" t="s">
        <v>202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158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161</v>
      </c>
    </row>
    <row r="6" spans="1:8" s="110" customFormat="1" ht="15">
      <c r="A6" s="111" t="s">
        <v>204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165</v>
      </c>
    </row>
    <row r="7" spans="1:8" s="110" customFormat="1" ht="15">
      <c r="A7" s="111" t="s">
        <v>205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191</v>
      </c>
    </row>
    <row r="8" spans="1:8" s="110" customFormat="1">
      <c r="A8" s="111" t="s">
        <v>206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207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202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208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209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210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211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212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213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159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202</v>
      </c>
      <c r="B18" s="109"/>
      <c r="C18" s="109"/>
      <c r="D18" s="109"/>
      <c r="E18" s="109"/>
      <c r="F18" s="109"/>
      <c r="G18" s="109"/>
    </row>
    <row r="19" spans="1:8" ht="15">
      <c r="A19" s="107" t="s">
        <v>214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180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215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202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216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217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218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219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181</v>
      </c>
    </row>
    <row r="27" spans="1:8" s="110" customFormat="1" ht="15">
      <c r="A27" s="111" t="s">
        <v>220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187</v>
      </c>
    </row>
    <row r="28" spans="1:8">
      <c r="A28" s="107" t="s">
        <v>221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202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222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223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224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225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226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227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228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229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139</v>
      </c>
    </row>
    <row r="38" spans="1:9" s="110" customFormat="1">
      <c r="A38" s="108" t="s">
        <v>202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230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231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232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233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234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235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236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139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237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202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238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239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240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241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242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160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140</v>
      </c>
      <c r="I54" s="120"/>
    </row>
    <row r="55" spans="1:11">
      <c r="A55" s="105" t="s">
        <v>202</v>
      </c>
      <c r="I55" s="120"/>
    </row>
    <row r="56" spans="1:11">
      <c r="A56" s="107" t="s">
        <v>243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202</v>
      </c>
      <c r="I57" s="120"/>
    </row>
    <row r="58" spans="1:11">
      <c r="A58" s="107" t="s">
        <v>244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202</v>
      </c>
      <c r="E59" s="109"/>
    </row>
    <row r="60" spans="1:11" ht="15">
      <c r="A60" s="107" t="s">
        <v>245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183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246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141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247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248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249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250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251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252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253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252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141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254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255</v>
      </c>
      <c r="H77" s="128"/>
      <c r="I77" s="138"/>
    </row>
    <row r="78" spans="1:11" s="110" customFormat="1">
      <c r="A78" s="108" t="s">
        <v>202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256</v>
      </c>
      <c r="H79" s="120"/>
    </row>
    <row r="80" spans="1:11">
      <c r="A80" s="105" t="s">
        <v>202</v>
      </c>
    </row>
    <row r="81" spans="1:8" s="110" customFormat="1">
      <c r="A81" s="111" t="s">
        <v>257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258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259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144</v>
      </c>
    </row>
    <row r="84" spans="1:8" s="110" customFormat="1" ht="15">
      <c r="A84" s="111" t="s">
        <v>260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184</v>
      </c>
    </row>
    <row r="85" spans="1:8" s="110" customFormat="1">
      <c r="A85" s="111" t="s">
        <v>261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202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262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263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264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265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266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202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155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145</v>
      </c>
    </row>
    <row r="94" spans="1:8" s="110" customFormat="1">
      <c r="A94" s="108" t="s">
        <v>202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267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245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202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268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269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270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271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156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156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147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272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202</v>
      </c>
      <c r="B107" s="109"/>
      <c r="C107" s="109"/>
      <c r="D107" s="109"/>
      <c r="E107" s="109"/>
      <c r="F107" s="109"/>
      <c r="G107" s="109"/>
    </row>
    <row r="108" spans="1:8">
      <c r="A108" s="107" t="s">
        <v>273</v>
      </c>
    </row>
    <row r="109" spans="1:8" s="110" customFormat="1">
      <c r="A109" s="111" t="s">
        <v>274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275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276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162</v>
      </c>
    </row>
    <row r="113" spans="1:9" s="110" customFormat="1">
      <c r="A113" s="108" t="s">
        <v>202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277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164</v>
      </c>
    </row>
    <row r="115" spans="1:9" s="110" customFormat="1">
      <c r="A115" s="111" t="s">
        <v>278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279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324</v>
      </c>
      <c r="I116" s="109"/>
    </row>
    <row r="117" spans="1:9" s="110" customFormat="1">
      <c r="A117" s="111" t="s">
        <v>281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283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284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157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324</v>
      </c>
    </row>
    <row r="121" spans="1:9">
      <c r="A121" s="107" t="s">
        <v>285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286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287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288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289</v>
      </c>
      <c r="B130" s="133" t="s">
        <v>290</v>
      </c>
      <c r="C130" s="133" t="s">
        <v>291</v>
      </c>
      <c r="D130" s="133" t="s">
        <v>292</v>
      </c>
      <c r="M130" s="106"/>
    </row>
    <row r="131" spans="1:13" hidden="1">
      <c r="A131" s="104" t="s">
        <v>293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294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259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295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296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297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298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299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300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301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303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304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305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306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307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309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309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310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318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319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313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320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321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313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322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321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313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289</v>
      </c>
      <c r="B169" s="133" t="s">
        <v>290</v>
      </c>
      <c r="C169" s="133" t="s">
        <v>291</v>
      </c>
      <c r="D169" s="133" t="s">
        <v>292</v>
      </c>
    </row>
    <row r="170" spans="1:13" hidden="1">
      <c r="A170" s="104" t="s">
        <v>293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294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259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295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296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297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298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299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300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301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303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304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305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306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307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309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317</v>
      </c>
      <c r="B187" s="124">
        <v>857639.62</v>
      </c>
      <c r="C187" s="109">
        <v>362887.57</v>
      </c>
      <c r="D187" s="109"/>
    </row>
    <row r="188" spans="1:4" hidden="1">
      <c r="A188" s="104" t="s">
        <v>310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318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319</v>
      </c>
      <c r="B191" s="124">
        <v>627667.35</v>
      </c>
      <c r="C191" s="109">
        <v>274411.15999999997</v>
      </c>
      <c r="D191" s="109"/>
    </row>
    <row r="192" spans="1:4" hidden="1">
      <c r="A192" s="104" t="s">
        <v>313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320</v>
      </c>
      <c r="B194" s="134">
        <f>B170</f>
        <v>149481.75</v>
      </c>
      <c r="C194" s="106">
        <f>C173</f>
        <v>9959.74</v>
      </c>
    </row>
    <row r="195" spans="1:8" hidden="1">
      <c r="A195" s="110" t="s">
        <v>321</v>
      </c>
      <c r="B195" s="124">
        <v>138614.51999999999</v>
      </c>
      <c r="C195" s="109">
        <v>47881.24</v>
      </c>
      <c r="D195" s="109"/>
    </row>
    <row r="196" spans="1:8" hidden="1">
      <c r="A196" s="104" t="s">
        <v>313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322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321</v>
      </c>
      <c r="B199" s="124">
        <v>91357.75</v>
      </c>
      <c r="C199" s="109">
        <v>40595.17</v>
      </c>
      <c r="D199" s="109"/>
    </row>
    <row r="200" spans="1:8" hidden="1">
      <c r="A200" s="104" t="s">
        <v>313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325</v>
      </c>
      <c r="B205" s="140" t="s">
        <v>197</v>
      </c>
      <c r="C205" s="140" t="s">
        <v>326</v>
      </c>
      <c r="D205" s="140" t="s">
        <v>178</v>
      </c>
      <c r="E205" s="140" t="s">
        <v>327</v>
      </c>
      <c r="F205" s="141" t="s">
        <v>328</v>
      </c>
      <c r="G205" s="141" t="s">
        <v>201</v>
      </c>
    </row>
    <row r="206" spans="1:8" customFormat="1" ht="12.75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167</v>
      </c>
    </row>
    <row r="208" spans="1:8" customFormat="1" ht="15">
      <c r="A208" s="74" t="s">
        <v>159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168</v>
      </c>
    </row>
    <row r="209" spans="1:8" customFormat="1" ht="15">
      <c r="A209" s="74" t="s">
        <v>331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169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332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170</v>
      </c>
    </row>
    <row r="213" spans="1:8" customFormat="1" ht="15">
      <c r="A213" s="74" t="s">
        <v>333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188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334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109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335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336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171</v>
      </c>
    </row>
    <row r="220" spans="1:8" customFormat="1" ht="15">
      <c r="A220" s="74" t="s">
        <v>337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126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338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339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202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340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154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341</v>
      </c>
    </row>
    <row r="228" spans="1:8" customFormat="1" ht="12.75">
      <c r="A228" s="69" t="s">
        <v>342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343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345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130</v>
      </c>
    </row>
    <row r="233" spans="1:8" customFormat="1" ht="12.75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347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130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348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202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349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350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351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352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353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354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355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356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357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358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359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360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361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362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363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364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202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365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108</v>
      </c>
    </row>
    <row r="257" spans="1:8" customFormat="1" ht="12.75">
      <c r="A257" s="84" t="s">
        <v>202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366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367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368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369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370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371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372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373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374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375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376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202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377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378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379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380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196</v>
      </c>
      <c r="B1" s="64" t="s">
        <v>197</v>
      </c>
      <c r="C1" s="64" t="s">
        <v>198</v>
      </c>
      <c r="D1" s="64" t="s">
        <v>178</v>
      </c>
      <c r="E1" s="64" t="s">
        <v>199</v>
      </c>
      <c r="F1" s="64" t="s">
        <v>200</v>
      </c>
      <c r="G1" s="64" t="s">
        <v>201</v>
      </c>
      <c r="H1" s="159"/>
    </row>
    <row r="2" spans="1:8" s="68" customFormat="1" ht="12">
      <c r="A2" s="66" t="s">
        <v>202</v>
      </c>
      <c r="B2" s="67"/>
      <c r="C2" s="67"/>
      <c r="D2" s="67"/>
      <c r="E2" s="67"/>
      <c r="F2" s="67"/>
      <c r="G2" s="67"/>
      <c r="H2" s="159"/>
    </row>
    <row r="3" spans="1:8">
      <c r="A3" s="69" t="s">
        <v>203</v>
      </c>
      <c r="H3" s="159"/>
    </row>
    <row r="4" spans="1:8" s="73" customFormat="1" ht="12">
      <c r="A4" s="71" t="s">
        <v>202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158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161</v>
      </c>
    </row>
    <row r="6" spans="1:8" s="76" customFormat="1" ht="15">
      <c r="A6" s="74" t="s">
        <v>204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165</v>
      </c>
    </row>
    <row r="7" spans="1:8" s="76" customFormat="1" ht="15">
      <c r="A7" s="74" t="s">
        <v>205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191</v>
      </c>
    </row>
    <row r="8" spans="1:8" s="76" customFormat="1">
      <c r="A8" s="74" t="s">
        <v>206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207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202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208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209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210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211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212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213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159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202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214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180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215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202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216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217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218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219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181</v>
      </c>
    </row>
    <row r="27" spans="1:8" s="76" customFormat="1" ht="15">
      <c r="A27" s="74" t="s">
        <v>220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187</v>
      </c>
    </row>
    <row r="28" spans="1:8">
      <c r="A28" s="69" t="s">
        <v>221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202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222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223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224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225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226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227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228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229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139</v>
      </c>
    </row>
    <row r="38" spans="1:8" s="73" customFormat="1">
      <c r="A38" s="71" t="s">
        <v>202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230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231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232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233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234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235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236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139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237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202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238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239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240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241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242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160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140</v>
      </c>
    </row>
    <row r="55" spans="1:8" s="68" customFormat="1" ht="12">
      <c r="A55" s="66" t="s">
        <v>202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243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202</v>
      </c>
      <c r="H57" s="159"/>
    </row>
    <row r="58" spans="1:8">
      <c r="A58" s="69" t="s">
        <v>244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202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245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183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246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141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247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248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249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250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251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252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253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252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141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254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255</v>
      </c>
      <c r="H77" s="163"/>
    </row>
    <row r="78" spans="1:8" s="73" customFormat="1" ht="12">
      <c r="A78" s="71" t="s">
        <v>202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256</v>
      </c>
      <c r="H79" s="164"/>
    </row>
    <row r="80" spans="1:8" s="68" customFormat="1" ht="12">
      <c r="A80" s="66" t="s">
        <v>202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257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258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259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144</v>
      </c>
    </row>
    <row r="84" spans="1:8" s="76" customFormat="1" ht="15">
      <c r="A84" s="74" t="s">
        <v>260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184</v>
      </c>
    </row>
    <row r="85" spans="1:8" s="76" customFormat="1">
      <c r="A85" s="74" t="s">
        <v>261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202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262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263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264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265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266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202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155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145</v>
      </c>
    </row>
    <row r="94" spans="1:8" s="91" customFormat="1">
      <c r="A94" s="88" t="s">
        <v>202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267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245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202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268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269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270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271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156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156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147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272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202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273</v>
      </c>
      <c r="H108" s="159"/>
    </row>
    <row r="109" spans="1:8" s="76" customFormat="1">
      <c r="A109" s="74" t="s">
        <v>274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275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276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162</v>
      </c>
    </row>
    <row r="113" spans="1:9" s="73" customFormat="1" ht="12">
      <c r="A113" s="71" t="s">
        <v>202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277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164</v>
      </c>
    </row>
    <row r="115" spans="1:9" s="76" customFormat="1">
      <c r="A115" s="74" t="s">
        <v>278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279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324</v>
      </c>
      <c r="I116" s="76" t="s">
        <v>280</v>
      </c>
    </row>
    <row r="117" spans="1:9" s="76" customFormat="1">
      <c r="A117" s="74" t="s">
        <v>281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282</v>
      </c>
    </row>
    <row r="118" spans="1:9" s="76" customFormat="1">
      <c r="A118" s="74" t="s">
        <v>283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282</v>
      </c>
    </row>
    <row r="119" spans="1:9" s="76" customFormat="1">
      <c r="A119" s="74" t="s">
        <v>284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280</v>
      </c>
    </row>
    <row r="120" spans="1:9" s="76" customFormat="1" ht="15">
      <c r="A120" s="95" t="s">
        <v>157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324</v>
      </c>
    </row>
    <row r="121" spans="1:9">
      <c r="A121" s="69" t="s">
        <v>285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286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287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288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289</v>
      </c>
      <c r="B130" s="99" t="s">
        <v>290</v>
      </c>
      <c r="C130" s="99" t="s">
        <v>291</v>
      </c>
      <c r="D130" s="99" t="s">
        <v>292</v>
      </c>
    </row>
    <row r="131" spans="1:8" hidden="1">
      <c r="A131" s="65" t="s">
        <v>293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294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259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295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296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297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298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299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300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301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302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303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304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305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306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307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308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309</v>
      </c>
      <c r="B149" s="90">
        <v>857639.62</v>
      </c>
      <c r="C149" s="79">
        <v>354335.47</v>
      </c>
      <c r="D149" s="79"/>
    </row>
    <row r="150" spans="1:4" hidden="1">
      <c r="A150" s="65" t="s">
        <v>310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311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312</v>
      </c>
      <c r="B153" s="90">
        <v>627667.35</v>
      </c>
      <c r="C153" s="79">
        <v>274411.15999999997</v>
      </c>
      <c r="D153" s="79"/>
    </row>
    <row r="154" spans="1:4" hidden="1">
      <c r="A154" s="65" t="s">
        <v>313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314</v>
      </c>
      <c r="B156" s="100">
        <f>B131</f>
        <v>219475.28</v>
      </c>
      <c r="C156" s="70">
        <f>C134</f>
        <v>27386.3</v>
      </c>
    </row>
    <row r="157" spans="1:4" hidden="1">
      <c r="A157" s="76" t="s">
        <v>315</v>
      </c>
      <c r="B157" s="90">
        <v>138614.51999999999</v>
      </c>
      <c r="C157" s="79">
        <v>9959.74</v>
      </c>
      <c r="D157" s="79"/>
    </row>
    <row r="158" spans="1:4" hidden="1">
      <c r="A158" s="65" t="s">
        <v>313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316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315</v>
      </c>
      <c r="B161" s="90">
        <v>91357.75</v>
      </c>
      <c r="C161" s="79">
        <v>40595.17</v>
      </c>
      <c r="D161" s="79"/>
    </row>
    <row r="162" spans="1:8" hidden="1">
      <c r="A162" s="65" t="s">
        <v>313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289</v>
      </c>
      <c r="B170" s="99" t="s">
        <v>290</v>
      </c>
      <c r="C170" s="99" t="s">
        <v>291</v>
      </c>
      <c r="D170" s="99" t="s">
        <v>292</v>
      </c>
    </row>
    <row r="171" spans="1:8" hidden="1">
      <c r="A171" s="65" t="s">
        <v>293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294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259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295</v>
      </c>
      <c r="B174" s="90">
        <v>0</v>
      </c>
      <c r="C174" s="79">
        <v>9959.74</v>
      </c>
      <c r="D174" s="79">
        <v>0</v>
      </c>
    </row>
    <row r="175" spans="1:8" hidden="1">
      <c r="A175" s="65" t="s">
        <v>296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297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298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299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300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301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303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304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305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306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307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309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317</v>
      </c>
      <c r="B188" s="90">
        <v>857639.62</v>
      </c>
      <c r="C188" s="79">
        <v>362887.57</v>
      </c>
      <c r="D188" s="79"/>
    </row>
    <row r="189" spans="1:4" hidden="1">
      <c r="A189" s="65" t="s">
        <v>310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318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319</v>
      </c>
      <c r="B192" s="90">
        <v>627667.35</v>
      </c>
      <c r="C192" s="79">
        <v>274411.15999999997</v>
      </c>
      <c r="D192" s="79"/>
    </row>
    <row r="193" spans="1:8" hidden="1">
      <c r="A193" s="65" t="s">
        <v>313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320</v>
      </c>
      <c r="B195" s="100">
        <f>B171</f>
        <v>149481.75</v>
      </c>
      <c r="C195" s="70">
        <f>C174</f>
        <v>9959.74</v>
      </c>
    </row>
    <row r="196" spans="1:8" hidden="1">
      <c r="A196" s="76" t="s">
        <v>321</v>
      </c>
      <c r="B196" s="90">
        <v>138614.51999999999</v>
      </c>
      <c r="C196" s="79">
        <v>47881.24</v>
      </c>
      <c r="D196" s="79"/>
    </row>
    <row r="197" spans="1:8" hidden="1">
      <c r="A197" s="65" t="s">
        <v>313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322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321</v>
      </c>
      <c r="B200" s="90">
        <v>91357.75</v>
      </c>
      <c r="C200" s="79">
        <v>40595.17</v>
      </c>
      <c r="D200" s="79"/>
    </row>
    <row r="201" spans="1:8" hidden="1">
      <c r="A201" s="65" t="s">
        <v>313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167</v>
      </c>
    </row>
    <row r="208" spans="1:8" customFormat="1" ht="15">
      <c r="A208" s="74" t="s">
        <v>159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168</v>
      </c>
    </row>
    <row r="209" spans="1:8" customFormat="1" ht="15">
      <c r="A209" s="74" t="s">
        <v>331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169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332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170</v>
      </c>
    </row>
    <row r="213" spans="1:8" customFormat="1" ht="15">
      <c r="A213" s="74" t="s">
        <v>333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188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334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109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335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336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171</v>
      </c>
    </row>
    <row r="220" spans="1:8" customFormat="1" ht="15">
      <c r="A220" s="74" t="s">
        <v>337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126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338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339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202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340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154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341</v>
      </c>
      <c r="H227" s="6"/>
    </row>
    <row r="228" spans="1:8" customFormat="1">
      <c r="A228" s="69" t="s">
        <v>342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343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345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130</v>
      </c>
    </row>
    <row r="233" spans="1:8" customFormat="1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347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130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348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202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349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350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351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352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353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354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355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356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357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358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359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360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361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362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363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364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202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365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108</v>
      </c>
    </row>
    <row r="257" spans="1:8" customFormat="1">
      <c r="A257" s="84" t="s">
        <v>202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366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367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368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369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370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371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372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373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374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375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376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202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377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378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379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380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Est. de Ingr. Trim</vt:lpstr>
      <vt:lpstr>Balance</vt:lpstr>
      <vt:lpstr>ER</vt:lpstr>
      <vt:lpstr>MARZO</vt:lpstr>
      <vt:lpstr>JUNIO</vt:lpstr>
      <vt:lpstr>Balance!Área_de_impresión</vt:lpstr>
      <vt:lpstr>ER!Área_de_impresión</vt:lpstr>
      <vt:lpstr>'Est. de Ingr. Trim'!Área_de_impresión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Miguel Padilla</cp:lastModifiedBy>
  <cp:lastPrinted>2019-09-04T21:42:53Z</cp:lastPrinted>
  <dcterms:created xsi:type="dcterms:W3CDTF">1999-04-13T18:41:21Z</dcterms:created>
  <dcterms:modified xsi:type="dcterms:W3CDTF">2020-08-10T23:56:36Z</dcterms:modified>
</cp:coreProperties>
</file>