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bautista\Desktop\BACKUP-CBL\Dia a Dia\Información Entidades\BOLSA DE VALORES-1\2020\2020-web\"/>
    </mc:Choice>
  </mc:AlternateContent>
  <bookViews>
    <workbookView xWindow="0" yWindow="0" windowWidth="20490" windowHeight="7755"/>
  </bookViews>
  <sheets>
    <sheet name="BALANCE" sheetId="1" r:id="rId1"/>
    <sheet name="EST.RESULTAD" sheetId="2" r:id="rId2"/>
  </sheets>
  <externalReferences>
    <externalReference r:id="rId3"/>
  </externalReferences>
  <definedNames>
    <definedName name="_xlnm.Print_Area" localSheetId="0">BALANCE!$A$1:$G$77</definedName>
    <definedName name="_xlnm.Print_Area" localSheetId="1">EST.RESULTAD!$A$1:$G$72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2" l="1"/>
  <c r="C41" i="2"/>
  <c r="G38" i="2"/>
  <c r="C36" i="2"/>
  <c r="G35" i="2"/>
  <c r="C32" i="2"/>
  <c r="G32" i="2"/>
  <c r="G25" i="2"/>
  <c r="C24" i="2"/>
  <c r="G21" i="2"/>
  <c r="G17" i="2"/>
  <c r="C17" i="2"/>
  <c r="G12" i="2"/>
  <c r="C12" i="2"/>
  <c r="C5" i="2"/>
  <c r="G5" i="2"/>
  <c r="C69" i="1"/>
  <c r="G69" i="1"/>
  <c r="G63" i="1"/>
  <c r="C63" i="1"/>
  <c r="G53" i="1"/>
  <c r="G60" i="1" s="1"/>
  <c r="G50" i="1"/>
  <c r="G47" i="1"/>
  <c r="G43" i="1"/>
  <c r="G41" i="1"/>
  <c r="C40" i="1"/>
  <c r="G38" i="1"/>
  <c r="C35" i="1"/>
  <c r="G33" i="1"/>
  <c r="C31" i="1"/>
  <c r="G30" i="1"/>
  <c r="G27" i="1"/>
  <c r="C25" i="1"/>
  <c r="G23" i="1"/>
  <c r="G18" i="1"/>
  <c r="C20" i="1"/>
  <c r="G12" i="1"/>
  <c r="C13" i="1"/>
  <c r="G9" i="1"/>
  <c r="C9" i="1"/>
  <c r="C58" i="2" l="1"/>
  <c r="K69" i="1"/>
  <c r="H67" i="1"/>
  <c r="H13" i="1"/>
  <c r="G45" i="1"/>
  <c r="G61" i="1" s="1"/>
  <c r="K61" i="1" s="1"/>
  <c r="C61" i="1"/>
  <c r="H61" i="1"/>
  <c r="G58" i="2"/>
  <c r="H10" i="2"/>
  <c r="G59" i="2" l="1"/>
  <c r="E59" i="2" s="1"/>
  <c r="H52" i="1"/>
  <c r="C59" i="2"/>
  <c r="A59" i="2" s="1"/>
  <c r="C60" i="2" l="1"/>
  <c r="G60" i="2"/>
</calcChain>
</file>

<file path=xl/sharedStrings.xml><?xml version="1.0" encoding="utf-8"?>
<sst xmlns="http://schemas.openxmlformats.org/spreadsheetml/2006/main" count="178" uniqueCount="149">
  <si>
    <t xml:space="preserve">  </t>
  </si>
  <si>
    <t>ASEGURADORA VIVIR S.A., SEGUROS DE PERSONAS</t>
  </si>
  <si>
    <t>(Dólares de los Estados Unidos de América)</t>
  </si>
  <si>
    <t xml:space="preserve"> </t>
  </si>
  <si>
    <t>ACTIVO</t>
  </si>
  <si>
    <t>PASIVO</t>
  </si>
  <si>
    <t>DISPONIBLE</t>
  </si>
  <si>
    <t>OBLIGACIONES CON ASEGURADOS</t>
  </si>
  <si>
    <t>CAJA</t>
  </si>
  <si>
    <t>DEPOSITOS POR OPERACIONES DE SEGUROS</t>
  </si>
  <si>
    <t>BANCOS LOCALES</t>
  </si>
  <si>
    <t>RESERVAS TECNICAS</t>
  </si>
  <si>
    <t>INVERSIONES FINANCIERAS</t>
  </si>
  <si>
    <t>RESERVA TECNICA DE SEGUROS DE VIDA</t>
  </si>
  <si>
    <t>VALORES</t>
  </si>
  <si>
    <t>DIVERSOS INSTRUMENTOS FINANCIEROS</t>
  </si>
  <si>
    <t>RENDIMIENTOS POR INVERSIONES</t>
  </si>
  <si>
    <t>ACCIDENTES PERSONALES</t>
  </si>
  <si>
    <t>PROVIS. P/DESVALORIZACIONES DE INV.</t>
  </si>
  <si>
    <t>RESERVAS POR SINIESTROS</t>
  </si>
  <si>
    <t>RESERVAS POR SINIESTROS REPORTADOS</t>
  </si>
  <si>
    <t>RESERVAS POR SINIESTROS NO REPORTADOS</t>
  </si>
  <si>
    <t>VENCIDOS</t>
  </si>
  <si>
    <t>RENDIMIENTOS POR PRESTAMOS</t>
  </si>
  <si>
    <t>SOCIEDADES ACREEDORAS DE SEGUROS Y FIANZAS</t>
  </si>
  <si>
    <t>OBLIG. EN CTA. CTE. CON SOCIED. DE REASEG.</t>
  </si>
  <si>
    <t>PRIMAS POR COBRAR</t>
  </si>
  <si>
    <t>PRIMAS DE SEGUROS DE VIDA</t>
  </si>
  <si>
    <t>PRIMAS DE SEGUROS DE ACCIDENTES Y ENFERMEDADES</t>
  </si>
  <si>
    <t>OBLIGACIONES FINANCIERAS</t>
  </si>
  <si>
    <t>OTRAS OBLIGACIONES FINANCIERAS</t>
  </si>
  <si>
    <t>CUENTAS POR PAGAR</t>
  </si>
  <si>
    <t>IMPUESTOS, CONTRIBUCIONES Y RETENCIONES</t>
  </si>
  <si>
    <t>INMUEBLES, MOBILIARIO Y EQUIPO</t>
  </si>
  <si>
    <t>OTRAS CUENTAS POR PAGAR</t>
  </si>
  <si>
    <t>INMUEBLES</t>
  </si>
  <si>
    <t>MOBILIARIO Y EQUIPO</t>
  </si>
  <si>
    <t>DEPRECIACION ACUMULADA MOBILIARIO Y EQUIPO</t>
  </si>
  <si>
    <t>REMUNERACIONES POR PAGAR</t>
  </si>
  <si>
    <t>AGUINALDOS Y BONIFICACIONES</t>
  </si>
  <si>
    <t>OTROS ACTIVOS</t>
  </si>
  <si>
    <t>PAGOS ANTICIPADOS Y CARGOS DIFERIDOS</t>
  </si>
  <si>
    <t>CUENTAS POR COBRAR DIVERSAS</t>
  </si>
  <si>
    <t>IMPUESTO SOBRE LA RENTA POR LIQUIDAR</t>
  </si>
  <si>
    <t xml:space="preserve">OTROS PASIVOS </t>
  </si>
  <si>
    <t>PROVISIONES DE OTROS ACTIVOS (CR)</t>
  </si>
  <si>
    <t>INGRESOS DIFERIDOS</t>
  </si>
  <si>
    <t>TOTAL PASIVO</t>
  </si>
  <si>
    <t>PATRIMONIO</t>
  </si>
  <si>
    <t>CAPITAL SOCIAL</t>
  </si>
  <si>
    <t>CAPITAL PAGADO</t>
  </si>
  <si>
    <t>CAPITAL PENDIENTE DE FORMALIZAR</t>
  </si>
  <si>
    <t>TOTAL PATRIMONIO</t>
  </si>
  <si>
    <t xml:space="preserve">    TOTAL  ACTIVO</t>
  </si>
  <si>
    <t xml:space="preserve">                    TOTAL  PASIVO  Y  PATRIMONIO</t>
  </si>
  <si>
    <t>CONTINGENTES Y COMPROMISOS DEUDORAS</t>
  </si>
  <si>
    <t>CONTINGENTES Y COMPROMISOS POR CONTRA</t>
  </si>
  <si>
    <t>RESPONSABILIDAD POR POLIZAS DE SEGURO EN VIGOR</t>
  </si>
  <si>
    <t>RESPONSABILIDAD POR CONTRA POR POLIZAS DE SEGURO EN VIGOR</t>
  </si>
  <si>
    <t>RESPONSAB.CEDIDAS A SOC.DE PRIMER ORDEN DEL EXTER.</t>
  </si>
  <si>
    <t>RESPONSABILIDADES POR RETROCESIONES A SOCIEDADES DE PRIMER ORDEN DEL EXTERIOR</t>
  </si>
  <si>
    <t>CUENTAS DE CONTROL DEUDORAS</t>
  </si>
  <si>
    <t>CUENTAS DE CONTROL POR CONTRA</t>
  </si>
  <si>
    <t>VALORES Y BIENES EN CUSTODIA</t>
  </si>
  <si>
    <t>GASTOS</t>
  </si>
  <si>
    <t>INGRESOS</t>
  </si>
  <si>
    <t>SINIESTROS</t>
  </si>
  <si>
    <t>PRIMAS PRODUCTOS</t>
  </si>
  <si>
    <t>DE SEGUROS DE VIDA</t>
  </si>
  <si>
    <t>DE SEGUROS DE ACCIDENTES Y ENFERMEDADES</t>
  </si>
  <si>
    <t>SEGUROS DE ACCIDENTES Y ENFERMEDADES</t>
  </si>
  <si>
    <t>PRIMAS CEDIDAS POR REASEGUROS Y REAFIANZAMIENTOS</t>
  </si>
  <si>
    <t xml:space="preserve">INGRESO POR DECREMENTO DE RESERVAS TECNICAS </t>
  </si>
  <si>
    <t>PARA RIESGOS EN CURSO DE ACCIDENTES Y ENFERMEDADES</t>
  </si>
  <si>
    <t>RECLAMOS EN TRAMITE</t>
  </si>
  <si>
    <t>GASTOS POR INCREMENTO DE RESERVAS TECNICAS</t>
  </si>
  <si>
    <t>SINIESTROS Y GASTOS RECUPERADOS POR REASEGUROS</t>
  </si>
  <si>
    <t>DE RIESGOS EN CURSO DE ACCIDENTES Y ENFERMEDADES</t>
  </si>
  <si>
    <t>DE ACCIDENTES Y ENFERMEDADES</t>
  </si>
  <si>
    <t>REEMBOLSOS DE GASTOS POR CESIONES DE SEGUROS</t>
  </si>
  <si>
    <t>GASTOS DE ADQUISICION Y CONSERVACION</t>
  </si>
  <si>
    <t>COMISIONES Y PARTICIPACIONES DE SEGUROS DE VIDA</t>
  </si>
  <si>
    <t>INGRESOS FINANCIEROS Y DE INVERSION</t>
  </si>
  <si>
    <t>COMISIONES Y PARTICIPACIONES DE SEGUROS DE ACCIDENTES Y ENFERMEDADES</t>
  </si>
  <si>
    <t>DEPOSITOS</t>
  </si>
  <si>
    <t>.</t>
  </si>
  <si>
    <t>GASTOS DE COBRANZA DE PRIMAS</t>
  </si>
  <si>
    <t>POR INVERSIONES EN VALORES</t>
  </si>
  <si>
    <t>OTROS GASTOS DE ADQUISICION Y CONSERVACION</t>
  </si>
  <si>
    <t>POR PRESTAMOS</t>
  </si>
  <si>
    <t>DEVOLUCIONES Y CANCELACIONES DE PRIMAS</t>
  </si>
  <si>
    <t>DIVERSOS</t>
  </si>
  <si>
    <t>OTROS INGRESOS</t>
  </si>
  <si>
    <t>INGRESOS P/RECUPERAC.DE ACTIVOS  Y PROVISIONES</t>
  </si>
  <si>
    <t>GASTOS FINANCIEROS Y DE INVERSION</t>
  </si>
  <si>
    <t>DISMINUCION DE PROVISIONES</t>
  </si>
  <si>
    <t>POR OBLIGACIONES FINANCIERAS Y OTROS PASIVOS</t>
  </si>
  <si>
    <t>PROVISIONES PARA CREDITOS</t>
  </si>
  <si>
    <t>INGRESOS EXTRAORDINARIOS Y DE EJERCICIOS ANTERIORES</t>
  </si>
  <si>
    <t>PROVISIONES POR SALDOS A CARGO DE REASEGURADORES Y REAFIANZADORES Y OTRAS CXC</t>
  </si>
  <si>
    <t>EXTRAORDINARIOS</t>
  </si>
  <si>
    <t>GASTOS DE ADMINISTRACION</t>
  </si>
  <si>
    <t>DE PERSONAL</t>
  </si>
  <si>
    <t>DE DIRECTORES</t>
  </si>
  <si>
    <t>POR SERVICIOS RECIBIDOS DE TERCEROS</t>
  </si>
  <si>
    <t>POR SEGUROS</t>
  </si>
  <si>
    <t>IMPUESTOS Y CONTRIBUCIONES</t>
  </si>
  <si>
    <t>DEPRECIACION</t>
  </si>
  <si>
    <t>AMORTIZACION DE GASTOS</t>
  </si>
  <si>
    <t>GASTOS DIVERSOS</t>
  </si>
  <si>
    <t>GASTOS EXTRAORDINARIOS Y DE EJERCICIOS ANTERIORES</t>
  </si>
  <si>
    <t>GASTOS EXTRAORDINARIOS</t>
  </si>
  <si>
    <t>GASTOS DE EJERCICIOS ANTERIORES</t>
  </si>
  <si>
    <t>TOTAL CUENTAS DE GASTOS</t>
  </si>
  <si>
    <t>TOTAL CUENTAS DE PRODUCTOS</t>
  </si>
  <si>
    <t xml:space="preserve"> T O T A L</t>
  </si>
  <si>
    <t xml:space="preserve">         T O T A L</t>
  </si>
  <si>
    <t xml:space="preserve">                              JORGE MAURICIO RAMIREZ MIRANDA</t>
  </si>
  <si>
    <t xml:space="preserve">                          Contador General</t>
  </si>
  <si>
    <t>BALANCE GENERAL AL 30 DE JUNIO 2020</t>
  </si>
  <si>
    <t>PRESTAMOS</t>
  </si>
  <si>
    <t>A MAS DE UN AÑO PLAZO</t>
  </si>
  <si>
    <t>PROVISIONES POR PRESTAMOS ( CR )</t>
  </si>
  <si>
    <t>PRIMAS VENCIDAS</t>
  </si>
  <si>
    <t>PROVISION POR PRIMAS POR COBRAR (CR)</t>
  </si>
  <si>
    <t>SOCIEDADES DEUDORAS DE SEGUROS Y FIANZAS</t>
  </si>
  <si>
    <t>CUENTA CORRIENTE POR SEGUROS Y FIANZAS</t>
  </si>
  <si>
    <t>PRIMAS RETENIDAS POR SEGUROS Y FIANZAS</t>
  </si>
  <si>
    <t>DE RIESGOS EN CURSO DE VIDA COLECTIVO</t>
  </si>
  <si>
    <t>SALUD Y HOSPITALIZACION</t>
  </si>
  <si>
    <t>OBLIGACIONES CON INTERMEDIARIOS Y AGENTES</t>
  </si>
  <si>
    <t>OBLIGACIONES CON AGENTES</t>
  </si>
  <si>
    <t>PROVISIONES</t>
  </si>
  <si>
    <t>PROVISION POR OBLIGACIONES LABORALES</t>
  </si>
  <si>
    <t>RESULTADOS ACUMULADOS</t>
  </si>
  <si>
    <t>RESERVAS DE CAPITAL</t>
  </si>
  <si>
    <t>UTILIDADES NO DISTRIBUIBLES</t>
  </si>
  <si>
    <t>UTILIDAD DEL EJERCICIO</t>
  </si>
  <si>
    <t>RESULTADOS DE EJERCICIOS ANTERIORES</t>
  </si>
  <si>
    <t>RESPONSAB. POR REASEGURO TOMADO</t>
  </si>
  <si>
    <t>INTERESES EN SUSPENSO DE PRESTAMOS VENCIDOS</t>
  </si>
  <si>
    <t>JAIME FERNANDO GARCIA-PRIETO</t>
  </si>
  <si>
    <t>JORGE MAURICIO RAMIREZ MIRANDA</t>
  </si>
  <si>
    <t>Director y Apoderado General</t>
  </si>
  <si>
    <t>Contador General</t>
  </si>
  <si>
    <t>ESTADO DE PERDIDAS Y GANANCIAS DEL 01 DE ENERO AL 30 DE JUNIO 2020</t>
  </si>
  <si>
    <t>Director General</t>
  </si>
  <si>
    <t>Eric Wilfredo Larreynaga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</si>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</sst>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_(* #,##0.00_);_(* \(#,##0.00\);_(* &quot;-&quot;_);_(@_)"/>
    <numFmt numFmtId="166" formatCode="0.0"/>
    <numFmt numFmtId="167" formatCode="_(&quot;Q&quot;* #,##0.00_);_(&quot;Q&quot;* \(#,##0.00\);_(&quot;Q&quot;* &quot;-&quot;??_);_(@_)"/>
    <numFmt numFmtId="168" formatCode="#,##0.0"/>
    <numFmt numFmtId="169" formatCode="#,##0.000000000000000"/>
  </numFmts>
  <fonts count="14" x14ac:knownFonts="1">
    <font>
      <sz val="10"/>
      <name val="Arial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sz val="10"/>
      <color theme="0"/>
      <name val="Arial"/>
      <family val="2"/>
    </font>
    <font>
      <u val="singleAccounting"/>
      <sz val="10"/>
      <color theme="0"/>
      <name val="Arial"/>
      <family val="2"/>
    </font>
    <font>
      <b/>
      <u val="singleAccounting"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/>
    <xf numFmtId="164" fontId="1" fillId="0" borderId="0" xfId="3" applyFill="1"/>
    <xf numFmtId="0" fontId="6" fillId="0" borderId="0" xfId="0" applyFont="1" applyFill="1"/>
    <xf numFmtId="164" fontId="1" fillId="0" borderId="0" xfId="3" applyFont="1" applyFill="1"/>
    <xf numFmtId="164" fontId="0" fillId="0" borderId="0" xfId="0" applyNumberFormat="1" applyFill="1"/>
    <xf numFmtId="0" fontId="6" fillId="0" borderId="0" xfId="0" applyFont="1" applyFill="1" applyBorder="1"/>
    <xf numFmtId="164" fontId="1" fillId="0" borderId="0" xfId="3" applyFill="1" applyBorder="1"/>
    <xf numFmtId="164" fontId="0" fillId="0" borderId="0" xfId="0" applyNumberFormat="1" applyFill="1" applyBorder="1"/>
    <xf numFmtId="0" fontId="0" fillId="0" borderId="0" xfId="0" applyFill="1" applyAlignment="1"/>
    <xf numFmtId="0" fontId="1" fillId="0" borderId="0" xfId="0" applyFont="1" applyFill="1" applyBorder="1"/>
    <xf numFmtId="164" fontId="7" fillId="0" borderId="0" xfId="3" applyFont="1" applyFill="1" applyBorder="1"/>
    <xf numFmtId="0" fontId="0" fillId="0" borderId="0" xfId="0" applyFill="1" applyBorder="1"/>
    <xf numFmtId="164" fontId="7" fillId="0" borderId="0" xfId="3" applyFont="1" applyFill="1"/>
    <xf numFmtId="164" fontId="1" fillId="0" borderId="0" xfId="3" applyFont="1" applyFill="1" applyBorder="1"/>
    <xf numFmtId="4" fontId="0" fillId="0" borderId="0" xfId="0" applyNumberFormat="1" applyFill="1"/>
    <xf numFmtId="0" fontId="8" fillId="2" borderId="0" xfId="0" applyFont="1" applyFill="1" applyBorder="1"/>
    <xf numFmtId="164" fontId="9" fillId="2" borderId="0" xfId="3" applyFont="1" applyFill="1" applyBorder="1"/>
    <xf numFmtId="0" fontId="0" fillId="0" borderId="0" xfId="0" applyFont="1" applyFill="1"/>
    <xf numFmtId="0" fontId="1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 applyFill="1" applyBorder="1"/>
    <xf numFmtId="4" fontId="0" fillId="0" borderId="1" xfId="0" applyNumberFormat="1" applyFill="1" applyBorder="1"/>
    <xf numFmtId="0" fontId="1" fillId="0" borderId="0" xfId="0" applyFont="1" applyFill="1" applyBorder="1" applyAlignment="1">
      <alignment vertical="center"/>
    </xf>
    <xf numFmtId="164" fontId="7" fillId="0" borderId="0" xfId="0" applyNumberFormat="1" applyFont="1" applyFill="1"/>
    <xf numFmtId="164" fontId="1" fillId="2" borderId="1" xfId="3" applyFont="1" applyFill="1" applyBorder="1"/>
    <xf numFmtId="10" fontId="0" fillId="0" borderId="0" xfId="0" applyNumberFormat="1" applyFill="1"/>
    <xf numFmtId="0" fontId="8" fillId="2" borderId="0" xfId="0" applyFont="1" applyFill="1"/>
    <xf numFmtId="164" fontId="8" fillId="2" borderId="0" xfId="3" applyFont="1" applyFill="1" applyBorder="1"/>
    <xf numFmtId="164" fontId="1" fillId="0" borderId="1" xfId="3" applyFont="1" applyFill="1" applyBorder="1"/>
    <xf numFmtId="164" fontId="1" fillId="0" borderId="0" xfId="0" applyNumberFormat="1" applyFont="1" applyFill="1"/>
    <xf numFmtId="0" fontId="1" fillId="0" borderId="0" xfId="0" applyFont="1" applyFill="1" applyBorder="1" applyAlignment="1">
      <alignment horizontal="left"/>
    </xf>
    <xf numFmtId="164" fontId="1" fillId="0" borderId="0" xfId="3" applyFont="1" applyFill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" fillId="0" borderId="0" xfId="3" applyFill="1" applyAlignment="1">
      <alignment vertical="center"/>
    </xf>
    <xf numFmtId="164" fontId="1" fillId="0" borderId="1" xfId="3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1" fontId="1" fillId="0" borderId="0" xfId="0" applyNumberFormat="1" applyFont="1" applyFill="1"/>
    <xf numFmtId="164" fontId="4" fillId="0" borderId="0" xfId="3" applyFont="1" applyFill="1" applyBorder="1"/>
    <xf numFmtId="164" fontId="4" fillId="0" borderId="0" xfId="0" applyNumberFormat="1" applyFont="1" applyFill="1" applyBorder="1"/>
    <xf numFmtId="164" fontId="4" fillId="0" borderId="2" xfId="3" applyFont="1" applyFill="1" applyBorder="1"/>
    <xf numFmtId="164" fontId="10" fillId="0" borderId="0" xfId="3" applyFont="1" applyFill="1" applyBorder="1"/>
    <xf numFmtId="49" fontId="6" fillId="0" borderId="0" xfId="0" applyNumberFormat="1" applyFont="1" applyFill="1"/>
    <xf numFmtId="164" fontId="0" fillId="0" borderId="0" xfId="0" applyNumberFormat="1"/>
    <xf numFmtId="164" fontId="4" fillId="0" borderId="0" xfId="3" applyFont="1" applyBorder="1"/>
    <xf numFmtId="164" fontId="1" fillId="0" borderId="0" xfId="3" applyFont="1"/>
    <xf numFmtId="164" fontId="1" fillId="0" borderId="0" xfId="0" applyNumberFormat="1" applyFont="1" applyFill="1" applyBorder="1"/>
    <xf numFmtId="164" fontId="1" fillId="0" borderId="0" xfId="3"/>
    <xf numFmtId="0" fontId="0" fillId="0" borderId="0" xfId="0" applyBorder="1"/>
    <xf numFmtId="164" fontId="7" fillId="0" borderId="0" xfId="3" applyFont="1"/>
    <xf numFmtId="164" fontId="10" fillId="0" borderId="0" xfId="3" applyFont="1" applyBorder="1"/>
    <xf numFmtId="0" fontId="6" fillId="0" borderId="0" xfId="0" applyFont="1"/>
    <xf numFmtId="164" fontId="1" fillId="0" borderId="0" xfId="3" applyFont="1" applyBorder="1"/>
    <xf numFmtId="4" fontId="0" fillId="0" borderId="1" xfId="0" applyNumberFormat="1" applyBorder="1"/>
    <xf numFmtId="1" fontId="1" fillId="0" borderId="0" xfId="0" applyNumberFormat="1" applyFont="1" applyFill="1" applyBorder="1"/>
    <xf numFmtId="4" fontId="0" fillId="0" borderId="0" xfId="0" applyNumberFormat="1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166" fontId="0" fillId="0" borderId="0" xfId="0" applyNumberForma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left"/>
    </xf>
    <xf numFmtId="39" fontId="0" fillId="0" borderId="0" xfId="0" applyNumberFormat="1" applyFill="1"/>
    <xf numFmtId="0" fontId="1" fillId="0" borderId="0" xfId="0" applyFont="1" applyFill="1" applyAlignment="1">
      <alignment horizontal="left"/>
    </xf>
    <xf numFmtId="4" fontId="1" fillId="0" borderId="1" xfId="0" applyNumberFormat="1" applyFont="1" applyFill="1" applyBorder="1"/>
    <xf numFmtId="0" fontId="0" fillId="0" borderId="0" xfId="0" applyFill="1" applyAlignment="1">
      <alignment horizontal="left"/>
    </xf>
    <xf numFmtId="39" fontId="1" fillId="0" borderId="1" xfId="0" applyNumberFormat="1" applyFont="1" applyFill="1" applyBorder="1"/>
    <xf numFmtId="4" fontId="6" fillId="0" borderId="0" xfId="0" applyNumberFormat="1" applyFont="1" applyFill="1"/>
    <xf numFmtId="4" fontId="1" fillId="0" borderId="0" xfId="3" applyNumberFormat="1" applyFont="1" applyFill="1" applyBorder="1"/>
    <xf numFmtId="4" fontId="0" fillId="0" borderId="0" xfId="0" applyNumberFormat="1" applyFill="1" applyBorder="1"/>
    <xf numFmtId="164" fontId="0" fillId="0" borderId="1" xfId="0" applyNumberFormat="1" applyFill="1" applyBorder="1"/>
    <xf numFmtId="4" fontId="1" fillId="0" borderId="1" xfId="3" applyNumberFormat="1" applyFont="1" applyFill="1" applyBorder="1"/>
    <xf numFmtId="164" fontId="1" fillId="0" borderId="0" xfId="2" applyNumberFormat="1" applyFont="1" applyFill="1" applyBorder="1"/>
    <xf numFmtId="4" fontId="7" fillId="0" borderId="0" xfId="3" applyNumberFormat="1" applyFont="1" applyFill="1" applyBorder="1"/>
    <xf numFmtId="164" fontId="1" fillId="0" borderId="1" xfId="2" applyNumberFormat="1" applyFont="1" applyFill="1" applyBorder="1"/>
    <xf numFmtId="0" fontId="6" fillId="0" borderId="0" xfId="0" applyFont="1" applyFill="1" applyBorder="1" applyAlignment="1"/>
    <xf numFmtId="164" fontId="13" fillId="0" borderId="0" xfId="2" applyNumberFormat="1" applyFont="1" applyFill="1" applyBorder="1"/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/>
    <xf numFmtId="4" fontId="1" fillId="0" borderId="0" xfId="1" applyNumberFormat="1" applyFill="1"/>
    <xf numFmtId="4" fontId="1" fillId="0" borderId="0" xfId="3" applyNumberFormat="1" applyFont="1" applyFill="1"/>
    <xf numFmtId="165" fontId="7" fillId="0" borderId="0" xfId="0" applyNumberFormat="1" applyFont="1" applyFill="1" applyAlignment="1">
      <alignment horizontal="left"/>
    </xf>
    <xf numFmtId="168" fontId="0" fillId="0" borderId="0" xfId="0" applyNumberFormat="1" applyFill="1"/>
    <xf numFmtId="169" fontId="0" fillId="0" borderId="0" xfId="0" applyNumberFormat="1" applyFill="1"/>
    <xf numFmtId="0" fontId="1" fillId="0" borderId="0" xfId="0" applyFont="1" applyFill="1" applyBorder="1" applyAlignment="1"/>
    <xf numFmtId="4" fontId="6" fillId="0" borderId="0" xfId="3" applyNumberFormat="1" applyFont="1" applyFill="1"/>
    <xf numFmtId="164" fontId="6" fillId="0" borderId="0" xfId="0" applyNumberFormat="1" applyFont="1" applyFill="1"/>
    <xf numFmtId="0" fontId="1" fillId="0" borderId="0" xfId="0" applyFont="1" applyFill="1" applyAlignment="1">
      <alignment horizontal="center"/>
    </xf>
    <xf numFmtId="4" fontId="1" fillId="0" borderId="0" xfId="3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3" applyNumberFormat="1" applyFont="1" applyAlignment="1">
      <alignment horizontal="center"/>
    </xf>
    <xf numFmtId="43" fontId="0" fillId="0" borderId="0" xfId="0" applyNumberFormat="1" applyFill="1"/>
    <xf numFmtId="4" fontId="4" fillId="0" borderId="0" xfId="3" applyNumberFormat="1" applyFont="1" applyBorder="1"/>
    <xf numFmtId="164" fontId="4" fillId="0" borderId="4" xfId="0" applyNumberFormat="1" applyFont="1" applyFill="1" applyBorder="1"/>
    <xf numFmtId="164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/>
    </xf>
    <xf numFmtId="0" fontId="8" fillId="0" borderId="0" xfId="0" applyFont="1" applyFill="1"/>
    <xf numFmtId="0" fontId="12" fillId="0" borderId="0" xfId="0" applyFont="1"/>
    <xf numFmtId="0" fontId="8" fillId="0" borderId="0" xfId="0" applyFont="1"/>
  </cellXfs>
  <cellStyles count="4">
    <cellStyle name="Millares" xfId="1" builtinId="3"/>
    <cellStyle name="Millares_BALANCE GENERALA ASOCIADO ENERO 06" xf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71</xdr:row>
      <xdr:rowOff>0</xdr:rowOff>
    </xdr:from>
    <xdr:to>
      <xdr:col>4</xdr:col>
      <xdr:colOff>828320</xdr:colOff>
      <xdr:row>76</xdr:row>
      <xdr:rowOff>171450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3B2B207-5050-4025-BD43-94BB2FF777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11887200"/>
          <a:ext cx="2838095" cy="1133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1600199</xdr:colOff>
      <xdr:row>4</xdr:row>
      <xdr:rowOff>28574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B8060EF-6D8D-4A2F-BA4D-1A4EE894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8600"/>
          <a:ext cx="1600199" cy="542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246530</xdr:colOff>
      <xdr:row>64</xdr:row>
      <xdr:rowOff>19050</xdr:rowOff>
    </xdr:from>
    <xdr:to>
      <xdr:col>4</xdr:col>
      <xdr:colOff>1591235</xdr:colOff>
      <xdr:row>70</xdr:row>
      <xdr:rowOff>171295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A4D30EB8-7715-4A80-8AE1-C8F218274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67618" y="9936256"/>
          <a:ext cx="3025588" cy="122801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1600199</xdr:colOff>
      <xdr:row>2</xdr:row>
      <xdr:rowOff>114299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B8060EF-6D8D-4A2F-BA4D-1A4EE894B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00199" cy="542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bautista/Desktop/BACKUP-CBL/Dia%20a%20Dia/Informaci&#243;n%20Entidades/BOLSA%20DE%20VALORES-1/2020/2020%2006%20EF-SSF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f acum"/>
      <sheetName val="BALANCE6 "/>
      <sheetName val="EST.RESULT.6 "/>
      <sheetName val="BALANCE4 "/>
      <sheetName val="EST.RESULTAD4 "/>
    </sheetNames>
    <sheetDataSet>
      <sheetData sheetId="0" refreshError="1"/>
      <sheetData sheetId="1">
        <row r="2">
          <cell r="B2" t="str">
            <v>BALANCE GENERAL AL 30 DE JUNIO 2020</v>
          </cell>
        </row>
      </sheetData>
      <sheetData sheetId="2">
        <row r="2">
          <cell r="B2" t="str">
            <v>ESTADO DE PERDIDAS Y GANANCIAS DEL 01 DE ENERO AL 30 DE JUNIO 2020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2"/>
  <sheetViews>
    <sheetView showGridLines="0" tabSelected="1" zoomScale="85" zoomScaleNormal="85" zoomScaleSheetLayoutView="100" workbookViewId="0">
      <pane ySplit="7" topLeftCell="A8" activePane="bottomLeft" state="frozen"/>
      <selection activeCell="A61" sqref="A61"/>
      <selection pane="bottomLeft" activeCell="A11" sqref="A11"/>
    </sheetView>
  </sheetViews>
  <sheetFormatPr baseColWidth="10" defaultRowHeight="12.75" x14ac:dyDescent="0.2"/>
  <cols>
    <col min="1" max="1" width="90.42578125" bestFit="1" customWidth="1"/>
    <col min="2" max="2" width="16.7109375" customWidth="1"/>
    <col min="3" max="3" width="17.5703125" customWidth="1"/>
    <col min="4" max="4" width="0.140625" customWidth="1"/>
    <col min="5" max="5" width="66.7109375" bestFit="1" customWidth="1"/>
    <col min="6" max="6" width="16.7109375" customWidth="1"/>
    <col min="7" max="7" width="18" bestFit="1" customWidth="1"/>
    <col min="8" max="8" width="19.7109375" hidden="1" customWidth="1"/>
    <col min="9" max="10" width="0" hidden="1" customWidth="1"/>
    <col min="11" max="11" width="13.7109375" bestFit="1" customWidth="1"/>
  </cols>
  <sheetData>
    <row r="1" spans="1:11" ht="18" customHeight="1" x14ac:dyDescent="0.25">
      <c r="A1" s="1" t="s">
        <v>0</v>
      </c>
      <c r="H1" s="2"/>
      <c r="I1" s="2"/>
    </row>
    <row r="2" spans="1:11" ht="15" x14ac:dyDescent="0.25">
      <c r="A2" s="3" t="s">
        <v>1</v>
      </c>
      <c r="B2" s="3"/>
      <c r="C2" s="3"/>
      <c r="D2" s="3"/>
      <c r="E2" s="3"/>
      <c r="F2" s="3"/>
      <c r="G2" s="3"/>
    </row>
    <row r="3" spans="1:11" x14ac:dyDescent="0.2">
      <c r="A3" s="4" t="s">
        <v>119</v>
      </c>
      <c r="B3" s="4"/>
      <c r="C3" s="4"/>
      <c r="D3" s="4"/>
      <c r="E3" s="4"/>
      <c r="F3" s="4"/>
      <c r="G3" s="4"/>
    </row>
    <row r="4" spans="1:11" x14ac:dyDescent="0.2">
      <c r="A4" s="5" t="s">
        <v>2</v>
      </c>
      <c r="B4" s="5"/>
      <c r="C4" s="5"/>
      <c r="D4" s="5"/>
      <c r="E4" s="5"/>
      <c r="F4" s="5"/>
      <c r="G4" s="5"/>
    </row>
    <row r="5" spans="1:11" x14ac:dyDescent="0.2">
      <c r="E5" t="s">
        <v>3</v>
      </c>
    </row>
    <row r="7" spans="1:11" x14ac:dyDescent="0.2">
      <c r="A7" s="6" t="s">
        <v>4</v>
      </c>
      <c r="E7" s="6" t="s">
        <v>5</v>
      </c>
    </row>
    <row r="8" spans="1:11" s="7" customFormat="1" x14ac:dyDescent="0.2">
      <c r="B8" s="8"/>
      <c r="E8" s="9"/>
      <c r="F8" s="10" t="s">
        <v>3</v>
      </c>
      <c r="G8" s="11"/>
    </row>
    <row r="9" spans="1:11" s="7" customFormat="1" x14ac:dyDescent="0.2">
      <c r="A9" s="12" t="s">
        <v>6</v>
      </c>
      <c r="B9" s="10" t="s">
        <v>3</v>
      </c>
      <c r="C9" s="11">
        <f>SUM(+B10+B11)</f>
        <v>432472.56</v>
      </c>
      <c r="D9" s="11"/>
      <c r="E9" s="12" t="s">
        <v>7</v>
      </c>
      <c r="F9" s="13"/>
      <c r="G9" s="14">
        <f>SUM(F10)</f>
        <v>52811.75</v>
      </c>
    </row>
    <row r="10" spans="1:11" s="7" customFormat="1" ht="15" x14ac:dyDescent="0.35">
      <c r="A10" s="15" t="s">
        <v>8</v>
      </c>
      <c r="B10" s="8">
        <v>1100</v>
      </c>
      <c r="E10" s="16" t="s">
        <v>9</v>
      </c>
      <c r="F10" s="17">
        <v>52811.75</v>
      </c>
      <c r="G10" s="18"/>
    </row>
    <row r="11" spans="1:11" s="7" customFormat="1" ht="15" x14ac:dyDescent="0.35">
      <c r="A11" s="16" t="s">
        <v>10</v>
      </c>
      <c r="B11" s="19">
        <v>431372.56</v>
      </c>
      <c r="C11" s="11"/>
      <c r="D11" s="7" t="s">
        <v>3</v>
      </c>
    </row>
    <row r="12" spans="1:11" s="7" customFormat="1" x14ac:dyDescent="0.2">
      <c r="B12" s="10"/>
      <c r="E12" s="12" t="s">
        <v>11</v>
      </c>
      <c r="F12" s="13"/>
      <c r="G12" s="14">
        <f>SUM(F13:F16)</f>
        <v>4964664.6900000004</v>
      </c>
    </row>
    <row r="13" spans="1:11" s="7" customFormat="1" x14ac:dyDescent="0.2">
      <c r="A13" s="12" t="s">
        <v>12</v>
      </c>
      <c r="B13" s="10" t="s">
        <v>3</v>
      </c>
      <c r="C13" s="11">
        <f>B14+B15+B16+B17</f>
        <v>6270867.7000000002</v>
      </c>
      <c r="E13" s="16" t="s">
        <v>13</v>
      </c>
      <c r="F13" s="20">
        <v>26676.21</v>
      </c>
      <c r="G13" s="14"/>
      <c r="H13" s="11">
        <f>+G12-F13</f>
        <v>4937988.4800000004</v>
      </c>
    </row>
    <row r="14" spans="1:11" s="7" customFormat="1" x14ac:dyDescent="0.2">
      <c r="A14" s="7" t="s">
        <v>14</v>
      </c>
      <c r="B14" s="10">
        <v>900000</v>
      </c>
      <c r="E14" s="7" t="s">
        <v>128</v>
      </c>
      <c r="F14" s="21">
        <v>702103.62</v>
      </c>
    </row>
    <row r="15" spans="1:11" s="7" customFormat="1" x14ac:dyDescent="0.2">
      <c r="A15" s="7" t="s">
        <v>15</v>
      </c>
      <c r="B15" s="8">
        <v>5331972.83</v>
      </c>
      <c r="D15" s="9"/>
      <c r="E15" s="16" t="s">
        <v>129</v>
      </c>
      <c r="F15" s="21">
        <v>4217837.17</v>
      </c>
      <c r="G15" s="14"/>
      <c r="K15" s="21"/>
    </row>
    <row r="16" spans="1:11" s="7" customFormat="1" ht="15" x14ac:dyDescent="0.35">
      <c r="A16" s="7" t="s">
        <v>16</v>
      </c>
      <c r="B16" s="19">
        <v>38894.870000000003</v>
      </c>
      <c r="D16" s="9"/>
      <c r="E16" s="7" t="s">
        <v>17</v>
      </c>
      <c r="F16" s="17">
        <v>18047.689999999999</v>
      </c>
    </row>
    <row r="17" spans="1:15" s="7" customFormat="1" ht="15" x14ac:dyDescent="0.35">
      <c r="A17" s="22" t="s">
        <v>18</v>
      </c>
      <c r="B17" s="23">
        <v>0</v>
      </c>
      <c r="C17" s="22"/>
      <c r="D17" s="9"/>
      <c r="K17" s="21"/>
    </row>
    <row r="18" spans="1:15" s="7" customFormat="1" x14ac:dyDescent="0.2">
      <c r="D18" s="9"/>
      <c r="E18" s="12" t="s">
        <v>19</v>
      </c>
      <c r="G18" s="21">
        <f>+F19+F20</f>
        <v>1898538.36</v>
      </c>
    </row>
    <row r="19" spans="1:15" s="7" customFormat="1" ht="15" x14ac:dyDescent="0.35">
      <c r="A19" s="12" t="s">
        <v>120</v>
      </c>
      <c r="B19" s="19"/>
      <c r="E19" s="16" t="s">
        <v>20</v>
      </c>
      <c r="F19" s="21">
        <v>1347489.58</v>
      </c>
    </row>
    <row r="20" spans="1:15" s="7" customFormat="1" ht="15" x14ac:dyDescent="0.35">
      <c r="A20" s="7" t="s">
        <v>121</v>
      </c>
      <c r="B20" s="10">
        <v>7820.33</v>
      </c>
      <c r="C20" s="21">
        <f>+B20+B21+B22+B23</f>
        <v>4706.2400000000016</v>
      </c>
      <c r="E20" s="16" t="s">
        <v>21</v>
      </c>
      <c r="F20" s="17">
        <v>551048.78</v>
      </c>
      <c r="H20" s="11"/>
    </row>
    <row r="21" spans="1:15" s="7" customFormat="1" ht="15" x14ac:dyDescent="0.35">
      <c r="A21" s="24" t="s">
        <v>22</v>
      </c>
      <c r="B21" s="10">
        <v>23087.13</v>
      </c>
      <c r="E21" s="16"/>
      <c r="F21" s="17"/>
    </row>
    <row r="22" spans="1:15" s="7" customFormat="1" x14ac:dyDescent="0.2">
      <c r="A22" s="25" t="s">
        <v>23</v>
      </c>
      <c r="B22" s="10">
        <v>4706.47</v>
      </c>
    </row>
    <row r="23" spans="1:15" s="7" customFormat="1" ht="15" x14ac:dyDescent="0.35">
      <c r="A23" s="7" t="s">
        <v>122</v>
      </c>
      <c r="B23" s="19">
        <v>-30907.69</v>
      </c>
      <c r="E23" s="26" t="s">
        <v>24</v>
      </c>
      <c r="F23" s="27"/>
      <c r="G23" s="14">
        <f>SUM(F24)+F25</f>
        <v>518190.54</v>
      </c>
    </row>
    <row r="24" spans="1:15" s="7" customFormat="1" x14ac:dyDescent="0.2">
      <c r="E24" s="16" t="s">
        <v>25</v>
      </c>
      <c r="F24" s="28">
        <v>518190.54</v>
      </c>
      <c r="G24" s="14"/>
    </row>
    <row r="25" spans="1:15" s="7" customFormat="1" ht="15" x14ac:dyDescent="0.35">
      <c r="A25" s="9" t="s">
        <v>26</v>
      </c>
      <c r="B25" s="8"/>
      <c r="C25" s="11">
        <f>SUM(B26:B29)</f>
        <v>8715758.6500000004</v>
      </c>
      <c r="F25" s="17"/>
    </row>
    <row r="26" spans="1:15" s="7" customFormat="1" x14ac:dyDescent="0.2">
      <c r="A26" s="25" t="s">
        <v>27</v>
      </c>
      <c r="B26" s="10">
        <v>1549800.21</v>
      </c>
    </row>
    <row r="27" spans="1:15" s="7" customFormat="1" x14ac:dyDescent="0.2">
      <c r="A27" s="25" t="s">
        <v>28</v>
      </c>
      <c r="B27" s="21">
        <v>5537346.0899999999</v>
      </c>
      <c r="E27" s="26" t="s">
        <v>29</v>
      </c>
      <c r="F27" s="27"/>
      <c r="G27" s="14">
        <f>SUM(F28)</f>
        <v>0</v>
      </c>
    </row>
    <row r="28" spans="1:15" s="7" customFormat="1" ht="15" x14ac:dyDescent="0.35">
      <c r="A28" s="7" t="s">
        <v>123</v>
      </c>
      <c r="B28" s="11">
        <v>1685494.43</v>
      </c>
      <c r="E28" s="29" t="s">
        <v>30</v>
      </c>
      <c r="F28" s="17">
        <v>0</v>
      </c>
      <c r="G28" s="14"/>
    </row>
    <row r="29" spans="1:15" s="7" customFormat="1" ht="15" x14ac:dyDescent="0.35">
      <c r="A29" s="7" t="s">
        <v>124</v>
      </c>
      <c r="B29" s="30">
        <v>-56882.079999999994</v>
      </c>
    </row>
    <row r="30" spans="1:15" s="7" customFormat="1" x14ac:dyDescent="0.2">
      <c r="E30" s="26" t="s">
        <v>130</v>
      </c>
      <c r="F30" s="27"/>
      <c r="G30" s="14">
        <f>SUM(F31)</f>
        <v>688472.8</v>
      </c>
    </row>
    <row r="31" spans="1:15" s="7" customFormat="1" ht="15" x14ac:dyDescent="0.35">
      <c r="A31" s="9" t="s">
        <v>125</v>
      </c>
      <c r="B31" s="8"/>
      <c r="C31" s="21">
        <f>+B32+B33</f>
        <v>149044.98000000001</v>
      </c>
      <c r="E31" s="29" t="s">
        <v>131</v>
      </c>
      <c r="F31" s="17">
        <v>688472.8</v>
      </c>
      <c r="G31" s="14"/>
    </row>
    <row r="32" spans="1:15" s="7" customFormat="1" x14ac:dyDescent="0.2">
      <c r="A32" s="7" t="s">
        <v>126</v>
      </c>
      <c r="B32" s="31">
        <v>149044.98000000001</v>
      </c>
      <c r="L32" s="32"/>
      <c r="O32" s="32"/>
    </row>
    <row r="33" spans="1:11" s="7" customFormat="1" x14ac:dyDescent="0.2">
      <c r="A33" s="33" t="s">
        <v>127</v>
      </c>
      <c r="B33" s="34">
        <v>0</v>
      </c>
      <c r="C33" s="33"/>
      <c r="E33" s="9" t="s">
        <v>31</v>
      </c>
      <c r="F33" s="8"/>
      <c r="G33" s="11">
        <f>SUM(F34+F35+F36)</f>
        <v>922052.58000000007</v>
      </c>
    </row>
    <row r="34" spans="1:11" s="7" customFormat="1" x14ac:dyDescent="0.2">
      <c r="B34" s="18"/>
      <c r="E34" s="7" t="s">
        <v>32</v>
      </c>
      <c r="F34" s="20">
        <v>600704.49</v>
      </c>
    </row>
    <row r="35" spans="1:11" s="7" customFormat="1" x14ac:dyDescent="0.2">
      <c r="A35" s="12" t="s">
        <v>33</v>
      </c>
      <c r="B35" s="10" t="s">
        <v>3</v>
      </c>
      <c r="C35" s="11">
        <f>B36+B37+B38</f>
        <v>30690.749999999942</v>
      </c>
      <c r="E35" s="25" t="s">
        <v>34</v>
      </c>
      <c r="F35" s="35">
        <v>321348.09000000003</v>
      </c>
      <c r="G35" s="36"/>
      <c r="I35" s="25"/>
      <c r="K35" s="11"/>
    </row>
    <row r="36" spans="1:11" s="7" customFormat="1" ht="15" x14ac:dyDescent="0.35">
      <c r="A36" s="16" t="s">
        <v>35</v>
      </c>
      <c r="B36" s="20">
        <v>0</v>
      </c>
      <c r="C36" s="11"/>
      <c r="E36" s="37"/>
      <c r="F36" s="17"/>
      <c r="K36" s="11"/>
    </row>
    <row r="37" spans="1:11" s="7" customFormat="1" ht="14.25" customHeight="1" x14ac:dyDescent="0.35">
      <c r="A37" s="7" t="s">
        <v>36</v>
      </c>
      <c r="B37" s="20">
        <v>554736.41999999993</v>
      </c>
      <c r="E37" s="37"/>
      <c r="F37" s="17"/>
    </row>
    <row r="38" spans="1:11" s="7" customFormat="1" ht="15" x14ac:dyDescent="0.35">
      <c r="A38" s="7" t="s">
        <v>37</v>
      </c>
      <c r="B38" s="35">
        <v>-524045.67</v>
      </c>
      <c r="E38" s="26" t="s">
        <v>38</v>
      </c>
      <c r="F38" s="17"/>
      <c r="G38" s="11">
        <f>SUM(F39:F39)</f>
        <v>24100.9</v>
      </c>
    </row>
    <row r="39" spans="1:11" s="7" customFormat="1" ht="15" x14ac:dyDescent="0.35">
      <c r="B39" s="10"/>
      <c r="E39" s="7" t="s">
        <v>39</v>
      </c>
      <c r="F39" s="17">
        <v>24100.9</v>
      </c>
    </row>
    <row r="40" spans="1:11" s="7" customFormat="1" ht="15" x14ac:dyDescent="0.35">
      <c r="A40" s="12" t="s">
        <v>40</v>
      </c>
      <c r="B40" s="8"/>
      <c r="C40" s="11">
        <f>SUM(B41+B42+B43+B44)</f>
        <v>1092760.2400000002</v>
      </c>
      <c r="E40" s="37"/>
      <c r="F40" s="17"/>
      <c r="G40" s="18"/>
    </row>
    <row r="41" spans="1:11" s="7" customFormat="1" x14ac:dyDescent="0.2">
      <c r="A41" s="29" t="s">
        <v>41</v>
      </c>
      <c r="B41" s="38">
        <v>151014.51</v>
      </c>
      <c r="C41" s="11"/>
      <c r="E41" s="9" t="s">
        <v>132</v>
      </c>
      <c r="G41" s="21">
        <f>+F42</f>
        <v>70398.34</v>
      </c>
    </row>
    <row r="42" spans="1:11" s="7" customFormat="1" ht="15" x14ac:dyDescent="0.35">
      <c r="A42" s="29" t="s">
        <v>42</v>
      </c>
      <c r="B42" s="39">
        <v>158698.01999999999</v>
      </c>
      <c r="C42" s="11"/>
      <c r="E42" s="21" t="s">
        <v>133</v>
      </c>
      <c r="F42" s="17">
        <v>70398.34</v>
      </c>
      <c r="H42" s="21"/>
    </row>
    <row r="43" spans="1:11" s="7" customFormat="1" ht="15" x14ac:dyDescent="0.35">
      <c r="A43" s="40" t="s">
        <v>43</v>
      </c>
      <c r="B43" s="41">
        <v>916044.86</v>
      </c>
      <c r="C43" s="11"/>
      <c r="E43" s="21" t="s">
        <v>44</v>
      </c>
      <c r="F43" s="17"/>
      <c r="G43" s="11">
        <f>+SUM(F44:F44)</f>
        <v>556415.27</v>
      </c>
    </row>
    <row r="44" spans="1:11" s="7" customFormat="1" ht="15" x14ac:dyDescent="0.35">
      <c r="A44" s="40" t="s">
        <v>45</v>
      </c>
      <c r="B44" s="42">
        <v>-132997.15</v>
      </c>
      <c r="E44" s="21" t="s">
        <v>46</v>
      </c>
      <c r="F44" s="17">
        <v>556415.27</v>
      </c>
      <c r="G44" s="11"/>
    </row>
    <row r="45" spans="1:11" s="7" customFormat="1" x14ac:dyDescent="0.2">
      <c r="E45" s="43" t="s">
        <v>47</v>
      </c>
      <c r="F45" s="10" t="s">
        <v>3</v>
      </c>
      <c r="G45" s="44">
        <f>SUM(G8:G43)</f>
        <v>9695645.2300000004</v>
      </c>
    </row>
    <row r="46" spans="1:11" s="7" customFormat="1" x14ac:dyDescent="0.2">
      <c r="E46" s="43" t="s">
        <v>48</v>
      </c>
      <c r="F46" s="10" t="s">
        <v>3</v>
      </c>
      <c r="G46" s="11" t="s">
        <v>3</v>
      </c>
      <c r="H46" s="11"/>
      <c r="I46" s="11"/>
    </row>
    <row r="47" spans="1:11" s="7" customFormat="1" x14ac:dyDescent="0.2">
      <c r="E47" s="9" t="s">
        <v>49</v>
      </c>
      <c r="F47" s="8"/>
      <c r="G47" s="11">
        <f>+F48</f>
        <v>5900000</v>
      </c>
    </row>
    <row r="48" spans="1:11" s="7" customFormat="1" x14ac:dyDescent="0.2">
      <c r="E48" s="25" t="s">
        <v>50</v>
      </c>
      <c r="F48" s="35">
        <v>5900000</v>
      </c>
      <c r="G48" s="11"/>
    </row>
    <row r="49" spans="1:14" s="7" customFormat="1" x14ac:dyDescent="0.2">
      <c r="E49" s="25"/>
      <c r="F49" s="20"/>
      <c r="G49" s="11"/>
    </row>
    <row r="50" spans="1:14" s="7" customFormat="1" hidden="1" x14ac:dyDescent="0.2">
      <c r="E50" s="9" t="s">
        <v>51</v>
      </c>
      <c r="F50" s="8"/>
      <c r="G50" s="11">
        <f>+F51</f>
        <v>0</v>
      </c>
    </row>
    <row r="51" spans="1:14" s="7" customFormat="1" hidden="1" x14ac:dyDescent="0.2">
      <c r="E51" s="25" t="s">
        <v>50</v>
      </c>
      <c r="F51" s="35">
        <v>0</v>
      </c>
      <c r="G51" s="11"/>
    </row>
    <row r="52" spans="1:14" s="7" customFormat="1" hidden="1" x14ac:dyDescent="0.2">
      <c r="H52" s="11">
        <f>+C61-G61</f>
        <v>0</v>
      </c>
    </row>
    <row r="53" spans="1:14" s="7" customFormat="1" x14ac:dyDescent="0.2">
      <c r="E53" s="9" t="s">
        <v>134</v>
      </c>
      <c r="G53" s="20">
        <f>+F54+F56+F55+F57</f>
        <v>1100655.889999995</v>
      </c>
      <c r="H53" s="11"/>
      <c r="L53" s="11"/>
    </row>
    <row r="54" spans="1:14" s="7" customFormat="1" x14ac:dyDescent="0.2">
      <c r="E54" s="25" t="s">
        <v>135</v>
      </c>
      <c r="F54" s="20">
        <v>6215.41</v>
      </c>
      <c r="H54" s="11"/>
      <c r="K54" s="20"/>
    </row>
    <row r="55" spans="1:14" s="7" customFormat="1" x14ac:dyDescent="0.2">
      <c r="E55" s="45" t="s">
        <v>136</v>
      </c>
      <c r="F55" s="20">
        <v>0</v>
      </c>
      <c r="H55" s="46" t="s">
        <v>3</v>
      </c>
      <c r="K55" s="11"/>
    </row>
    <row r="56" spans="1:14" s="7" customFormat="1" x14ac:dyDescent="0.2">
      <c r="E56" s="7" t="s">
        <v>137</v>
      </c>
      <c r="F56" s="20">
        <v>1089011.9699999951</v>
      </c>
      <c r="H56" s="11"/>
    </row>
    <row r="57" spans="1:14" s="7" customFormat="1" ht="15" x14ac:dyDescent="0.35">
      <c r="E57" s="7" t="s">
        <v>138</v>
      </c>
      <c r="F57" s="17">
        <v>5428.51</v>
      </c>
      <c r="I57" s="11"/>
      <c r="K57" s="11"/>
    </row>
    <row r="58" spans="1:14" s="7" customFormat="1" x14ac:dyDescent="0.2"/>
    <row r="59" spans="1:14" s="7" customFormat="1" x14ac:dyDescent="0.2">
      <c r="I59" s="11"/>
      <c r="K59" s="11"/>
    </row>
    <row r="60" spans="1:14" s="7" customFormat="1" x14ac:dyDescent="0.2">
      <c r="E60" s="43" t="s">
        <v>52</v>
      </c>
      <c r="F60" s="13"/>
      <c r="G60" s="47">
        <f>+G47+G53+G50</f>
        <v>7000655.889999995</v>
      </c>
      <c r="K60" s="11"/>
    </row>
    <row r="61" spans="1:14" s="7" customFormat="1" ht="13.5" thickBot="1" x14ac:dyDescent="0.25">
      <c r="A61" s="43" t="s">
        <v>53</v>
      </c>
      <c r="B61" s="46" t="s">
        <v>3</v>
      </c>
      <c r="C61" s="48">
        <f>SUM(C7:C43)</f>
        <v>16696301.120000001</v>
      </c>
      <c r="E61" s="43" t="s">
        <v>54</v>
      </c>
      <c r="F61" s="10"/>
      <c r="G61" s="48">
        <f>G45+G60</f>
        <v>16696301.119999995</v>
      </c>
      <c r="H61" s="11">
        <f>+C63-G63</f>
        <v>0</v>
      </c>
      <c r="K61" s="11">
        <f>+G61-C61</f>
        <v>0</v>
      </c>
    </row>
    <row r="62" spans="1:14" ht="13.5" thickTop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ht="15" x14ac:dyDescent="0.35">
      <c r="A63" s="9" t="s">
        <v>55</v>
      </c>
      <c r="B63" s="46"/>
      <c r="C63" s="49">
        <f>SUM(B64:B67)</f>
        <v>1239643574.3799999</v>
      </c>
      <c r="E63" s="50" t="s">
        <v>56</v>
      </c>
      <c r="F63" s="8"/>
      <c r="G63" s="49">
        <f>SUM(F64)</f>
        <v>1239643574.3800001</v>
      </c>
      <c r="H63" s="51" t="s">
        <v>0</v>
      </c>
      <c r="K63" s="51"/>
    </row>
    <row r="64" spans="1:14" ht="15" x14ac:dyDescent="0.35">
      <c r="A64" s="25" t="s">
        <v>57</v>
      </c>
      <c r="B64" s="10">
        <v>1053560279.13</v>
      </c>
      <c r="C64" s="46"/>
      <c r="D64" s="52"/>
      <c r="E64" s="25" t="s">
        <v>58</v>
      </c>
      <c r="F64" s="19">
        <v>1239643574.3800001</v>
      </c>
      <c r="G64" s="46"/>
    </row>
    <row r="65" spans="1:11" x14ac:dyDescent="0.2">
      <c r="A65" t="s">
        <v>139</v>
      </c>
      <c r="B65" s="53">
        <v>22681782.16</v>
      </c>
      <c r="C65" s="52"/>
      <c r="D65" s="52"/>
      <c r="E65" s="54"/>
      <c r="F65" s="55"/>
      <c r="G65" s="52"/>
    </row>
    <row r="66" spans="1:11" x14ac:dyDescent="0.2">
      <c r="A66" s="1" t="s">
        <v>59</v>
      </c>
      <c r="B66" s="53">
        <v>160933567.55000001</v>
      </c>
      <c r="C66" s="56"/>
      <c r="D66" s="52"/>
      <c r="E66" s="16"/>
      <c r="F66" s="55"/>
      <c r="G66" s="52"/>
    </row>
    <row r="67" spans="1:11" ht="15" x14ac:dyDescent="0.35">
      <c r="A67" s="16" t="s">
        <v>60</v>
      </c>
      <c r="B67" s="57">
        <v>2467945.54</v>
      </c>
      <c r="C67" s="56"/>
      <c r="D67" s="52"/>
      <c r="E67" s="12"/>
      <c r="F67" s="55"/>
      <c r="G67" s="58"/>
      <c r="H67" s="51">
        <f>+C69-G69</f>
        <v>0</v>
      </c>
    </row>
    <row r="68" spans="1:11" ht="15" x14ac:dyDescent="0.35">
      <c r="A68" s="16"/>
      <c r="B68" s="58"/>
      <c r="C68" s="52"/>
      <c r="D68" s="52"/>
    </row>
    <row r="69" spans="1:11" ht="15" x14ac:dyDescent="0.35">
      <c r="A69" s="59" t="s">
        <v>61</v>
      </c>
      <c r="B69" s="58"/>
      <c r="C69" s="58">
        <f>+B70+B71</f>
        <v>909165.19000000006</v>
      </c>
      <c r="D69" s="52"/>
      <c r="E69" s="12" t="s">
        <v>62</v>
      </c>
      <c r="G69" s="58">
        <f>+F70</f>
        <v>909165.19</v>
      </c>
      <c r="K69" s="51">
        <f>+G69-C69</f>
        <v>0</v>
      </c>
    </row>
    <row r="70" spans="1:11" x14ac:dyDescent="0.2">
      <c r="A70" s="16" t="s">
        <v>63</v>
      </c>
      <c r="B70" s="60">
        <v>904676.4</v>
      </c>
      <c r="C70" s="52"/>
      <c r="D70" s="52"/>
      <c r="E70" s="16" t="s">
        <v>62</v>
      </c>
      <c r="F70" s="61">
        <v>909165.19</v>
      </c>
    </row>
    <row r="71" spans="1:11" ht="15" x14ac:dyDescent="0.35">
      <c r="A71" s="62" t="s">
        <v>140</v>
      </c>
      <c r="B71" s="57">
        <v>4488.79</v>
      </c>
      <c r="C71" s="52"/>
      <c r="D71" s="52"/>
      <c r="E71" s="16"/>
      <c r="F71" s="63"/>
    </row>
    <row r="72" spans="1:11" ht="15" x14ac:dyDescent="0.35">
      <c r="A72" s="16"/>
      <c r="B72" s="58"/>
      <c r="C72" s="52"/>
      <c r="D72" s="52"/>
    </row>
    <row r="73" spans="1:11" ht="15" x14ac:dyDescent="0.35">
      <c r="A73" s="16"/>
      <c r="B73" s="58"/>
      <c r="C73" s="52"/>
    </row>
    <row r="74" spans="1:11" ht="15" x14ac:dyDescent="0.35">
      <c r="A74" s="16"/>
      <c r="B74" s="58"/>
      <c r="C74" s="52"/>
    </row>
    <row r="75" spans="1:11" ht="15" x14ac:dyDescent="0.35">
      <c r="A75" s="16"/>
      <c r="B75" s="58"/>
      <c r="C75" s="52"/>
    </row>
    <row r="76" spans="1:11" ht="15.75" x14ac:dyDescent="0.25">
      <c r="A76" s="64" t="s">
        <v>141</v>
      </c>
      <c r="C76" s="65" t="s">
        <v>142</v>
      </c>
      <c r="F76" s="64" t="s">
        <v>142</v>
      </c>
      <c r="G76" s="66"/>
    </row>
    <row r="77" spans="1:11" ht="15.75" x14ac:dyDescent="0.25">
      <c r="A77" s="64" t="s">
        <v>143</v>
      </c>
      <c r="C77" s="65" t="s">
        <v>144</v>
      </c>
      <c r="F77" s="64" t="s">
        <v>144</v>
      </c>
      <c r="G77" s="66"/>
    </row>
    <row r="78" spans="1:11" ht="15.75" x14ac:dyDescent="0.25">
      <c r="F78" s="66"/>
      <c r="G78" s="66"/>
    </row>
    <row r="80" spans="1:11" ht="15.75" x14ac:dyDescent="0.25">
      <c r="D80" s="66"/>
    </row>
    <row r="81" spans="4:4" ht="15.75" x14ac:dyDescent="0.25">
      <c r="D81" s="66"/>
    </row>
    <row r="82" spans="4:4" ht="15.75" x14ac:dyDescent="0.25">
      <c r="D82" s="66"/>
    </row>
  </sheetData>
  <mergeCells count="3">
    <mergeCell ref="A2:G2"/>
    <mergeCell ref="A3:G3"/>
    <mergeCell ref="A4:G4"/>
  </mergeCells>
  <printOptions horizontalCentered="1"/>
  <pageMargins left="0" right="0" top="0.31496062992125984" bottom="0.23622047244094491" header="0.31496062992125984" footer="0.31496062992125984"/>
  <pageSetup scale="5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showGridLines="0" zoomScaleNormal="100" zoomScaleSheetLayoutView="85" workbookViewId="0">
      <pane ySplit="4" topLeftCell="A45" activePane="bottomLeft" state="frozen"/>
      <selection activeCell="A61" sqref="A61"/>
      <selection pane="bottomLeft" activeCell="A66" sqref="A66"/>
    </sheetView>
  </sheetViews>
  <sheetFormatPr baseColWidth="10" defaultRowHeight="12.75" x14ac:dyDescent="0.2"/>
  <cols>
    <col min="1" max="1" width="60.85546875" customWidth="1"/>
    <col min="2" max="2" width="16" customWidth="1"/>
    <col min="3" max="3" width="17.5703125" style="7" customWidth="1"/>
    <col min="4" max="4" width="7.5703125" style="7" customWidth="1"/>
    <col min="5" max="5" width="60.7109375" style="7" customWidth="1"/>
    <col min="6" max="6" width="13.7109375" style="7" customWidth="1"/>
    <col min="7" max="7" width="16.85546875" style="7" customWidth="1"/>
    <col min="8" max="8" width="20.28515625" style="7" bestFit="1" customWidth="1"/>
    <col min="9" max="9" width="11.42578125" style="7"/>
  </cols>
  <sheetData>
    <row r="1" spans="1:11" ht="21" customHeight="1" x14ac:dyDescent="0.25">
      <c r="A1" s="67" t="s">
        <v>1</v>
      </c>
      <c r="B1" s="67"/>
      <c r="C1" s="67"/>
      <c r="D1" s="67"/>
      <c r="E1" s="67"/>
      <c r="F1" s="67"/>
      <c r="G1" s="68"/>
      <c r="J1" s="7"/>
      <c r="K1" s="7"/>
    </row>
    <row r="2" spans="1:11" x14ac:dyDescent="0.2">
      <c r="A2" s="69" t="s">
        <v>145</v>
      </c>
      <c r="B2" s="69"/>
      <c r="C2" s="69"/>
      <c r="D2" s="69"/>
      <c r="E2" s="69"/>
      <c r="F2" s="69"/>
      <c r="G2" s="68"/>
      <c r="J2" s="7"/>
      <c r="K2" s="7"/>
    </row>
    <row r="3" spans="1:11" x14ac:dyDescent="0.2">
      <c r="A3" s="70" t="s">
        <v>2</v>
      </c>
      <c r="B3" s="70"/>
      <c r="C3" s="70"/>
      <c r="D3" s="70"/>
      <c r="E3" s="70"/>
      <c r="F3" s="70"/>
      <c r="G3" s="68"/>
      <c r="H3" s="71"/>
      <c r="J3" s="7"/>
      <c r="K3" s="7"/>
    </row>
    <row r="4" spans="1:11" ht="18" customHeight="1" x14ac:dyDescent="0.2">
      <c r="A4" s="72" t="s">
        <v>64</v>
      </c>
      <c r="B4" s="7"/>
      <c r="E4" s="72" t="s">
        <v>65</v>
      </c>
      <c r="G4" s="21"/>
      <c r="H4" s="71"/>
      <c r="I4" s="71"/>
      <c r="J4" s="7"/>
      <c r="K4" s="7"/>
    </row>
    <row r="5" spans="1:11" x14ac:dyDescent="0.2">
      <c r="A5" s="9" t="s">
        <v>66</v>
      </c>
      <c r="B5" s="7"/>
      <c r="C5" s="21">
        <f>+B6+B7</f>
        <v>3618500.03</v>
      </c>
      <c r="D5" s="71"/>
      <c r="E5" s="73" t="s">
        <v>67</v>
      </c>
      <c r="F5" s="74"/>
      <c r="G5" s="74">
        <f>+F6+F7</f>
        <v>9265228.1500000004</v>
      </c>
      <c r="H5" s="71"/>
      <c r="J5" s="7"/>
      <c r="K5" s="7"/>
    </row>
    <row r="6" spans="1:11" x14ac:dyDescent="0.2">
      <c r="A6" s="7" t="s">
        <v>68</v>
      </c>
      <c r="B6" s="21">
        <v>585757.34</v>
      </c>
      <c r="C6" s="21"/>
      <c r="E6" s="75" t="s">
        <v>68</v>
      </c>
      <c r="F6" s="74">
        <v>2134395.66</v>
      </c>
      <c r="G6" s="74"/>
      <c r="H6" s="71"/>
      <c r="J6" s="7"/>
      <c r="K6" s="7"/>
    </row>
    <row r="7" spans="1:11" ht="15" x14ac:dyDescent="0.35">
      <c r="A7" s="7" t="s">
        <v>69</v>
      </c>
      <c r="B7" s="76">
        <v>3032742.69</v>
      </c>
      <c r="E7" s="75" t="s">
        <v>70</v>
      </c>
      <c r="F7" s="17">
        <v>7130832.4900000002</v>
      </c>
      <c r="G7" s="74"/>
      <c r="J7" s="7"/>
      <c r="K7" s="7"/>
    </row>
    <row r="8" spans="1:11" hidden="1" x14ac:dyDescent="0.2">
      <c r="A8" s="7"/>
      <c r="B8" s="7"/>
      <c r="C8" s="21"/>
      <c r="E8" s="77"/>
      <c r="F8" s="20"/>
      <c r="G8" s="74"/>
      <c r="J8" s="7"/>
      <c r="K8" s="7"/>
    </row>
    <row r="9" spans="1:11" hidden="1" x14ac:dyDescent="0.2">
      <c r="A9" s="9"/>
      <c r="B9" s="7"/>
      <c r="C9" s="21"/>
      <c r="D9" s="71"/>
      <c r="J9" s="7"/>
      <c r="K9" s="7"/>
    </row>
    <row r="10" spans="1:11" hidden="1" x14ac:dyDescent="0.2">
      <c r="A10" s="7"/>
      <c r="B10" s="7"/>
      <c r="F10" s="21"/>
      <c r="H10" s="21">
        <f>+G5-C32</f>
        <v>8846658.2400000002</v>
      </c>
      <c r="J10" s="7"/>
      <c r="K10" s="7"/>
    </row>
    <row r="11" spans="1:11" x14ac:dyDescent="0.2">
      <c r="A11" s="7"/>
      <c r="B11" s="7"/>
      <c r="F11" s="21"/>
      <c r="J11" s="7"/>
      <c r="K11" s="7"/>
    </row>
    <row r="12" spans="1:11" x14ac:dyDescent="0.2">
      <c r="A12" s="73" t="s">
        <v>71</v>
      </c>
      <c r="B12" s="74"/>
      <c r="C12" s="74">
        <f>+B13</f>
        <v>714634.42999999993</v>
      </c>
      <c r="E12" s="9" t="s">
        <v>72</v>
      </c>
      <c r="G12" s="21">
        <f>+F13+F14+F15</f>
        <v>2722935.0100000002</v>
      </c>
      <c r="J12" s="7"/>
      <c r="K12" s="7"/>
    </row>
    <row r="13" spans="1:11" x14ac:dyDescent="0.2">
      <c r="A13" s="75" t="s">
        <v>68</v>
      </c>
      <c r="B13" s="78">
        <v>714634.42999999993</v>
      </c>
      <c r="C13" s="74"/>
      <c r="D13" s="71"/>
      <c r="E13" s="7" t="s">
        <v>68</v>
      </c>
      <c r="F13" s="21">
        <v>681089.14</v>
      </c>
      <c r="H13" s="71"/>
      <c r="J13" s="7"/>
      <c r="K13" s="7"/>
    </row>
    <row r="14" spans="1:11" x14ac:dyDescent="0.2">
      <c r="A14" s="75"/>
      <c r="B14" s="21"/>
      <c r="C14" s="74"/>
      <c r="E14" s="7" t="s">
        <v>73</v>
      </c>
      <c r="F14" s="21">
        <v>1526853.94</v>
      </c>
      <c r="J14" s="7"/>
      <c r="K14" s="7"/>
    </row>
    <row r="15" spans="1:11" ht="15" x14ac:dyDescent="0.35">
      <c r="A15" s="75"/>
      <c r="B15" s="17"/>
      <c r="C15" s="74"/>
      <c r="E15" s="7" t="s">
        <v>74</v>
      </c>
      <c r="F15" s="79">
        <v>514991.93</v>
      </c>
      <c r="J15" s="7"/>
      <c r="K15" s="7"/>
    </row>
    <row r="16" spans="1:11" x14ac:dyDescent="0.2">
      <c r="A16" s="7"/>
      <c r="B16" s="7"/>
      <c r="F16" s="21"/>
      <c r="J16" s="7"/>
      <c r="K16" s="7"/>
    </row>
    <row r="17" spans="1:11" x14ac:dyDescent="0.2">
      <c r="A17" s="73" t="s">
        <v>75</v>
      </c>
      <c r="B17" s="7"/>
      <c r="C17" s="21">
        <f>+B18+B19+B20</f>
        <v>4381924.6000000006</v>
      </c>
      <c r="E17" s="9" t="s">
        <v>76</v>
      </c>
      <c r="G17" s="21">
        <f>SUM(F18:F19)</f>
        <v>357456.28</v>
      </c>
      <c r="J17" s="7"/>
      <c r="K17" s="7"/>
    </row>
    <row r="18" spans="1:11" x14ac:dyDescent="0.2">
      <c r="A18" s="75" t="s">
        <v>68</v>
      </c>
      <c r="B18" s="80">
        <v>746043.16</v>
      </c>
      <c r="E18" s="7" t="s">
        <v>68</v>
      </c>
      <c r="F18" s="81">
        <v>161679.32999999999</v>
      </c>
      <c r="J18" s="7"/>
      <c r="K18" s="7"/>
    </row>
    <row r="19" spans="1:11" x14ac:dyDescent="0.2">
      <c r="A19" s="75" t="s">
        <v>77</v>
      </c>
      <c r="B19" s="21">
        <v>3383724.27</v>
      </c>
      <c r="C19" s="11"/>
      <c r="E19" s="7" t="s">
        <v>78</v>
      </c>
      <c r="F19" s="82">
        <v>195776.95</v>
      </c>
      <c r="J19" s="7"/>
      <c r="K19" s="7"/>
    </row>
    <row r="20" spans="1:11" x14ac:dyDescent="0.2">
      <c r="A20" s="75" t="s">
        <v>74</v>
      </c>
      <c r="B20" s="83">
        <v>252157.16999999998</v>
      </c>
      <c r="J20" s="7"/>
      <c r="K20" s="7"/>
    </row>
    <row r="21" spans="1:11" x14ac:dyDescent="0.2">
      <c r="A21" s="75"/>
      <c r="B21" s="21"/>
      <c r="C21" s="21"/>
      <c r="D21" s="71"/>
      <c r="E21" s="26" t="s">
        <v>79</v>
      </c>
      <c r="F21" s="84"/>
      <c r="G21" s="84">
        <f>SUM(F22:F23)</f>
        <v>245660.18</v>
      </c>
      <c r="J21" s="7"/>
      <c r="K21" s="7"/>
    </row>
    <row r="22" spans="1:11" ht="15" x14ac:dyDescent="0.35">
      <c r="A22" s="75"/>
      <c r="B22" s="85"/>
      <c r="D22" s="11"/>
      <c r="E22" s="24" t="s">
        <v>68</v>
      </c>
      <c r="F22" s="11">
        <v>245660.18</v>
      </c>
      <c r="G22" s="84"/>
      <c r="J22" s="7"/>
      <c r="K22" s="7"/>
    </row>
    <row r="23" spans="1:11" x14ac:dyDescent="0.2">
      <c r="A23" s="7"/>
      <c r="B23" s="21"/>
      <c r="E23" s="37" t="s">
        <v>69</v>
      </c>
      <c r="F23" s="86">
        <v>0</v>
      </c>
      <c r="G23" s="25"/>
      <c r="J23" s="7"/>
      <c r="K23" s="7"/>
    </row>
    <row r="24" spans="1:11" x14ac:dyDescent="0.2">
      <c r="A24" s="87" t="s">
        <v>80</v>
      </c>
      <c r="B24" s="21"/>
      <c r="C24" s="21">
        <f>+B25+B26+B27+B28</f>
        <v>1257071.6299999999</v>
      </c>
      <c r="J24" s="7"/>
      <c r="K24" s="7"/>
    </row>
    <row r="25" spans="1:11" ht="18" x14ac:dyDescent="0.25">
      <c r="A25" s="7" t="s">
        <v>81</v>
      </c>
      <c r="B25" s="21">
        <v>149387.46000000002</v>
      </c>
      <c r="E25" s="9" t="s">
        <v>82</v>
      </c>
      <c r="G25" s="8">
        <f>SUM(F26:F29)</f>
        <v>149792.12999999998</v>
      </c>
      <c r="H25" s="88"/>
      <c r="J25" s="7"/>
      <c r="K25" s="7"/>
    </row>
    <row r="26" spans="1:11" ht="18" x14ac:dyDescent="0.25">
      <c r="A26" s="7" t="s">
        <v>83</v>
      </c>
      <c r="B26" s="21">
        <v>446198.3</v>
      </c>
      <c r="C26" s="21"/>
      <c r="E26" s="7" t="s">
        <v>84</v>
      </c>
      <c r="F26" s="10">
        <v>116545.08</v>
      </c>
      <c r="G26" s="11"/>
      <c r="H26" s="88" t="s">
        <v>85</v>
      </c>
      <c r="J26" s="7"/>
      <c r="K26" s="7"/>
    </row>
    <row r="27" spans="1:11" ht="18" x14ac:dyDescent="0.25">
      <c r="A27" s="7" t="s">
        <v>86</v>
      </c>
      <c r="B27" s="21">
        <v>23252.460000000003</v>
      </c>
      <c r="E27" s="89" t="s">
        <v>87</v>
      </c>
      <c r="F27" s="10">
        <v>32743.78</v>
      </c>
      <c r="H27" s="88"/>
      <c r="J27" s="7"/>
      <c r="K27" s="7"/>
    </row>
    <row r="28" spans="1:11" x14ac:dyDescent="0.2">
      <c r="A28" s="7" t="s">
        <v>88</v>
      </c>
      <c r="B28" s="28">
        <v>638233.40999999992</v>
      </c>
      <c r="E28" s="7" t="s">
        <v>89</v>
      </c>
      <c r="F28" s="35">
        <v>503.27</v>
      </c>
      <c r="J28" s="7"/>
      <c r="K28" s="7"/>
    </row>
    <row r="29" spans="1:11" hidden="1" x14ac:dyDescent="0.2">
      <c r="A29" s="7"/>
      <c r="B29" s="7"/>
      <c r="E29" s="89"/>
      <c r="F29" s="20"/>
      <c r="J29" s="7"/>
      <c r="K29" s="7"/>
    </row>
    <row r="30" spans="1:11" x14ac:dyDescent="0.2">
      <c r="A30" s="7"/>
      <c r="B30" s="7"/>
      <c r="E30" s="89"/>
      <c r="F30" s="20"/>
      <c r="J30" s="7"/>
      <c r="K30" s="7"/>
    </row>
    <row r="31" spans="1:11" x14ac:dyDescent="0.2">
      <c r="A31" s="7"/>
      <c r="B31" s="7"/>
      <c r="E31" s="89"/>
      <c r="F31" s="20"/>
      <c r="J31" s="7"/>
      <c r="K31" s="7"/>
    </row>
    <row r="32" spans="1:11" x14ac:dyDescent="0.2">
      <c r="A32" s="73" t="s">
        <v>90</v>
      </c>
      <c r="B32" s="7"/>
      <c r="C32" s="21">
        <f>+B33+B34</f>
        <v>418569.91000000003</v>
      </c>
      <c r="E32" s="90" t="s">
        <v>91</v>
      </c>
      <c r="F32" s="20"/>
      <c r="G32" s="8">
        <f>+F34+F33</f>
        <v>117016.73</v>
      </c>
      <c r="H32" s="71"/>
      <c r="J32" s="7"/>
      <c r="K32" s="7"/>
    </row>
    <row r="33" spans="1:11" x14ac:dyDescent="0.2">
      <c r="A33" s="75" t="s">
        <v>68</v>
      </c>
      <c r="B33" s="21">
        <v>108458.97</v>
      </c>
      <c r="C33" s="74"/>
      <c r="E33" s="89" t="s">
        <v>92</v>
      </c>
      <c r="F33" s="35">
        <v>117016.73</v>
      </c>
      <c r="J33" s="7"/>
      <c r="K33" s="7"/>
    </row>
    <row r="34" spans="1:11" x14ac:dyDescent="0.2">
      <c r="A34" s="7" t="s">
        <v>78</v>
      </c>
      <c r="B34" s="79">
        <v>310110.94</v>
      </c>
      <c r="E34" s="18"/>
      <c r="F34" s="18"/>
      <c r="G34" s="18"/>
      <c r="J34" s="7"/>
      <c r="K34" s="7"/>
    </row>
    <row r="35" spans="1:11" ht="15" x14ac:dyDescent="0.35">
      <c r="A35" s="91"/>
      <c r="B35" s="17"/>
      <c r="C35" s="92"/>
      <c r="E35" s="90" t="s">
        <v>93</v>
      </c>
      <c r="G35" s="14">
        <f>+F36</f>
        <v>80213.58</v>
      </c>
      <c r="J35" s="7"/>
      <c r="K35" s="7"/>
    </row>
    <row r="36" spans="1:11" x14ac:dyDescent="0.2">
      <c r="A36" s="87" t="s">
        <v>94</v>
      </c>
      <c r="B36" s="93"/>
      <c r="C36" s="93">
        <f>SUM(B37:B39)</f>
        <v>144147.68</v>
      </c>
      <c r="E36" s="89" t="s">
        <v>95</v>
      </c>
      <c r="F36" s="28">
        <v>80213.58</v>
      </c>
      <c r="J36" s="7"/>
      <c r="K36" s="7"/>
    </row>
    <row r="37" spans="1:11" x14ac:dyDescent="0.2">
      <c r="A37" s="91" t="s">
        <v>96</v>
      </c>
      <c r="B37" s="21">
        <v>22812.76</v>
      </c>
      <c r="C37" s="93"/>
      <c r="D37" s="71"/>
      <c r="J37" s="7"/>
      <c r="K37" s="7"/>
    </row>
    <row r="38" spans="1:11" ht="15" x14ac:dyDescent="0.35">
      <c r="A38" s="40" t="s">
        <v>97</v>
      </c>
      <c r="B38" s="20">
        <v>0</v>
      </c>
      <c r="E38" s="94" t="s">
        <v>98</v>
      </c>
      <c r="F38" s="10"/>
      <c r="G38" s="14">
        <f>+F39</f>
        <v>127795.79</v>
      </c>
      <c r="J38" s="7"/>
      <c r="K38" s="7"/>
    </row>
    <row r="39" spans="1:11" ht="15" x14ac:dyDescent="0.35">
      <c r="A39" s="40" t="s">
        <v>99</v>
      </c>
      <c r="B39" s="17">
        <v>121334.92</v>
      </c>
      <c r="E39" s="25" t="s">
        <v>100</v>
      </c>
      <c r="F39" s="28">
        <v>127795.79</v>
      </c>
      <c r="G39" s="18"/>
      <c r="H39" s="95"/>
      <c r="J39" s="7"/>
      <c r="K39" s="7"/>
    </row>
    <row r="40" spans="1:11" x14ac:dyDescent="0.2">
      <c r="A40" s="7"/>
      <c r="B40" s="7"/>
      <c r="H40" s="96"/>
      <c r="J40" s="7"/>
      <c r="K40" s="7"/>
    </row>
    <row r="41" spans="1:11" x14ac:dyDescent="0.2">
      <c r="A41" s="87" t="s">
        <v>101</v>
      </c>
      <c r="B41" s="93"/>
      <c r="C41" s="21">
        <f>+B42+B43+B44+B45+B46+B47+B48+B49</f>
        <v>1394959.47</v>
      </c>
      <c r="H41" s="96"/>
      <c r="J41" s="7"/>
      <c r="K41" s="7"/>
    </row>
    <row r="42" spans="1:11" x14ac:dyDescent="0.2">
      <c r="A42" s="97" t="s">
        <v>102</v>
      </c>
      <c r="B42" s="93">
        <v>292508.05000000005</v>
      </c>
      <c r="C42" s="21"/>
      <c r="H42" s="11"/>
      <c r="J42" s="7"/>
      <c r="K42" s="7"/>
    </row>
    <row r="43" spans="1:11" x14ac:dyDescent="0.2">
      <c r="A43" s="97" t="s">
        <v>103</v>
      </c>
      <c r="B43" s="21">
        <v>339</v>
      </c>
      <c r="H43" s="71"/>
      <c r="J43" s="7"/>
      <c r="K43" s="7"/>
    </row>
    <row r="44" spans="1:11" x14ac:dyDescent="0.2">
      <c r="A44" s="97" t="s">
        <v>104</v>
      </c>
      <c r="B44" s="93">
        <v>383840.76</v>
      </c>
      <c r="C44" s="93"/>
      <c r="J44" s="7"/>
      <c r="K44" s="7"/>
    </row>
    <row r="45" spans="1:11" x14ac:dyDescent="0.2">
      <c r="A45" s="25" t="s">
        <v>105</v>
      </c>
      <c r="B45" s="21">
        <v>11336.73</v>
      </c>
      <c r="J45" s="7"/>
      <c r="K45" s="7"/>
    </row>
    <row r="46" spans="1:11" x14ac:dyDescent="0.2">
      <c r="A46" s="97" t="s">
        <v>106</v>
      </c>
      <c r="B46" s="93">
        <v>623123.61</v>
      </c>
      <c r="C46" s="21"/>
      <c r="H46" s="11"/>
      <c r="J46" s="7"/>
      <c r="K46" s="7"/>
    </row>
    <row r="47" spans="1:11" x14ac:dyDescent="0.2">
      <c r="A47" s="97" t="s">
        <v>107</v>
      </c>
      <c r="B47" s="93">
        <v>9353.74</v>
      </c>
      <c r="C47" s="21"/>
      <c r="J47" s="7"/>
      <c r="K47" s="7"/>
    </row>
    <row r="48" spans="1:11" x14ac:dyDescent="0.2">
      <c r="A48" s="97" t="s">
        <v>108</v>
      </c>
      <c r="B48" s="93">
        <v>0</v>
      </c>
      <c r="C48" s="21"/>
      <c r="J48" s="7"/>
      <c r="K48" s="7"/>
    </row>
    <row r="49" spans="1:11" x14ac:dyDescent="0.2">
      <c r="A49" s="91" t="s">
        <v>109</v>
      </c>
      <c r="B49" s="98">
        <v>74457.58</v>
      </c>
      <c r="C49" s="21"/>
      <c r="J49" s="7"/>
      <c r="K49" s="7"/>
    </row>
    <row r="50" spans="1:11" x14ac:dyDescent="0.2">
      <c r="A50" s="7"/>
      <c r="B50" s="7"/>
      <c r="J50" s="7"/>
      <c r="K50" s="7"/>
    </row>
    <row r="51" spans="1:11" x14ac:dyDescent="0.2">
      <c r="A51" s="7"/>
      <c r="B51" s="7"/>
      <c r="D51" s="71"/>
      <c r="J51" s="7"/>
      <c r="K51" s="7"/>
    </row>
    <row r="52" spans="1:11" ht="16.5" customHeight="1" x14ac:dyDescent="0.2">
      <c r="A52" s="87" t="s">
        <v>110</v>
      </c>
      <c r="B52" s="7"/>
      <c r="C52" s="21">
        <f>+B53+B54</f>
        <v>47278.130000000005</v>
      </c>
      <c r="J52" s="7"/>
      <c r="K52" s="7"/>
    </row>
    <row r="53" spans="1:11" x14ac:dyDescent="0.2">
      <c r="A53" s="7" t="s">
        <v>111</v>
      </c>
      <c r="B53" s="20">
        <v>8940.59</v>
      </c>
      <c r="J53" s="7"/>
      <c r="K53" s="7"/>
    </row>
    <row r="54" spans="1:11" x14ac:dyDescent="0.2">
      <c r="A54" s="7" t="s">
        <v>112</v>
      </c>
      <c r="B54" s="99">
        <v>38337.54</v>
      </c>
      <c r="J54" s="7"/>
      <c r="K54" s="7"/>
    </row>
    <row r="55" spans="1:11" hidden="1" x14ac:dyDescent="0.2">
      <c r="A55" s="7"/>
      <c r="B55" s="7"/>
      <c r="J55" s="7"/>
      <c r="K55" s="7"/>
    </row>
    <row r="56" spans="1:11" x14ac:dyDescent="0.2">
      <c r="A56" s="7"/>
      <c r="B56" s="7"/>
      <c r="J56" s="7"/>
      <c r="K56" s="7"/>
    </row>
    <row r="57" spans="1:11" x14ac:dyDescent="0.2">
      <c r="A57" s="7"/>
      <c r="B57" s="9"/>
      <c r="J57" s="7"/>
      <c r="K57" s="7"/>
    </row>
    <row r="58" spans="1:11" x14ac:dyDescent="0.2">
      <c r="A58" s="100" t="s">
        <v>113</v>
      </c>
      <c r="B58" s="101"/>
      <c r="C58" s="21">
        <f>SUM(C5:C52)</f>
        <v>11977085.880000003</v>
      </c>
      <c r="E58" s="100" t="s">
        <v>114</v>
      </c>
      <c r="F58" s="10"/>
      <c r="G58" s="21">
        <f>SUM(G5:G52)</f>
        <v>13066097.85</v>
      </c>
      <c r="J58" s="7"/>
      <c r="K58" s="7"/>
    </row>
    <row r="59" spans="1:11" x14ac:dyDescent="0.2">
      <c r="A59" s="102" t="str">
        <f>IF(C59=0,"","UTILIDAD")</f>
        <v>UTILIDAD</v>
      </c>
      <c r="B59" s="103"/>
      <c r="C59" s="21">
        <f>IF(SUM(-C58+G58)&lt;0,0,SUM(-C58+G58))</f>
        <v>1089011.9699999969</v>
      </c>
      <c r="E59" s="100" t="str">
        <f>IF(G59=0,"","PERDIDA")</f>
        <v/>
      </c>
      <c r="G59" s="104">
        <f>IF(SUM(-G58+C58)&lt;0,0,SUM(-G58+C58))</f>
        <v>0</v>
      </c>
      <c r="H59" s="11"/>
      <c r="J59" s="7"/>
      <c r="K59" s="7"/>
    </row>
    <row r="60" spans="1:11" ht="13.5" thickBot="1" x14ac:dyDescent="0.25">
      <c r="A60" s="102" t="s">
        <v>115</v>
      </c>
      <c r="B60" s="105" t="s">
        <v>3</v>
      </c>
      <c r="C60" s="106">
        <f>+C58+C59</f>
        <v>13066097.85</v>
      </c>
      <c r="E60" s="7" t="s">
        <v>116</v>
      </c>
      <c r="F60" s="47" t="s">
        <v>3</v>
      </c>
      <c r="G60" s="106">
        <f>+G58+G59</f>
        <v>13066097.85</v>
      </c>
      <c r="H60" s="11"/>
    </row>
    <row r="61" spans="1:11" ht="13.5" thickTop="1" x14ac:dyDescent="0.2">
      <c r="H61" s="104"/>
    </row>
    <row r="67" spans="1:9" ht="15.75" x14ac:dyDescent="0.25">
      <c r="C67" s="21"/>
      <c r="D67" s="66"/>
      <c r="G67" s="104"/>
    </row>
    <row r="68" spans="1:9" ht="15.75" x14ac:dyDescent="0.25">
      <c r="D68" s="66"/>
    </row>
    <row r="69" spans="1:9" x14ac:dyDescent="0.2">
      <c r="A69" s="102"/>
      <c r="B69" s="105"/>
      <c r="C69" s="47"/>
      <c r="F69" s="47"/>
      <c r="G69" s="47"/>
    </row>
    <row r="70" spans="1:9" ht="15.75" x14ac:dyDescent="0.25">
      <c r="A70" s="107">
        <v>0</v>
      </c>
      <c r="B70" s="108" t="s">
        <v>117</v>
      </c>
      <c r="C70" s="108"/>
      <c r="D70" s="108"/>
      <c r="E70" s="108"/>
      <c r="F70" s="107" t="s">
        <v>147</v>
      </c>
      <c r="G70" s="109"/>
    </row>
    <row r="71" spans="1:9" ht="15.75" x14ac:dyDescent="0.25">
      <c r="A71" s="107" t="s">
        <v>146</v>
      </c>
      <c r="C71" s="110" t="s">
        <v>118</v>
      </c>
      <c r="E71"/>
      <c r="F71" s="107" t="s">
        <v>148</v>
      </c>
      <c r="G71" s="109"/>
      <c r="H71"/>
      <c r="I71"/>
    </row>
    <row r="72" spans="1:9" x14ac:dyDescent="0.2">
      <c r="A72" s="111"/>
      <c r="F72" s="109"/>
      <c r="G72" s="109"/>
      <c r="H72"/>
      <c r="I72"/>
    </row>
  </sheetData>
  <mergeCells count="1">
    <mergeCell ref="B70:E70"/>
  </mergeCells>
  <printOptions horizontalCentered="1"/>
  <pageMargins left="0.31" right="0.23622047244094491" top="0.64" bottom="0.19685039370078741" header="0" footer="0"/>
  <pageSetup scale="60" orientation="landscape" r:id="rId1"/>
  <headerFooter alignWithMargins="0"/>
  <rowBreaks count="1" manualBreakCount="1">
    <brk id="7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EST.RESULTAD</vt:lpstr>
      <vt:lpstr>BALANCE!Área_de_impresión</vt:lpstr>
      <vt:lpstr>EST.RESULTAD!Área_de_impresión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Bautista Lopez</dc:creator>
  <cp:lastModifiedBy>Carlos Bautista Lopez</cp:lastModifiedBy>
  <dcterms:created xsi:type="dcterms:W3CDTF">2020-07-27T23:51:05Z</dcterms:created>
  <dcterms:modified xsi:type="dcterms:W3CDTF">2020-07-27T23:53:35Z</dcterms:modified>
</cp:coreProperties>
</file>