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BACKUP-CBL\Dia a Dia\Información Entidades\BOLSA DE VALORES-1\2020\2020-web\"/>
    </mc:Choice>
  </mc:AlternateContent>
  <bookViews>
    <workbookView xWindow="0" yWindow="0" windowWidth="20490" windowHeight="775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BALANCE!$A$1:$G$77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G32" i="2"/>
  <c r="C32" i="2"/>
  <c r="G25" i="2"/>
  <c r="C24" i="2"/>
  <c r="G21" i="2"/>
  <c r="G17" i="2"/>
  <c r="C17" i="2"/>
  <c r="G12" i="2"/>
  <c r="C12" i="2"/>
  <c r="G5" i="2"/>
  <c r="C5" i="2"/>
  <c r="C69" i="1"/>
  <c r="G69" i="1"/>
  <c r="G63" i="1"/>
  <c r="C63" i="1"/>
  <c r="H61" i="1" s="1"/>
  <c r="G53" i="1"/>
  <c r="G50" i="1"/>
  <c r="G47" i="1"/>
  <c r="G43" i="1"/>
  <c r="G41" i="1"/>
  <c r="C40" i="1"/>
  <c r="G38" i="1"/>
  <c r="C35" i="1"/>
  <c r="G33" i="1"/>
  <c r="C31" i="1"/>
  <c r="G30" i="1"/>
  <c r="C25" i="1"/>
  <c r="G27" i="1"/>
  <c r="G23" i="1"/>
  <c r="C20" i="1"/>
  <c r="G18" i="1"/>
  <c r="C13" i="1"/>
  <c r="G12" i="1"/>
  <c r="G45" i="1" s="1"/>
  <c r="C9" i="1"/>
  <c r="C61" i="1" s="1"/>
  <c r="G9" i="1"/>
  <c r="C58" i="2" l="1"/>
  <c r="K69" i="1"/>
  <c r="H67" i="1"/>
  <c r="G60" i="1"/>
  <c r="G58" i="2"/>
  <c r="H10" i="2"/>
  <c r="G61" i="1"/>
  <c r="K61" i="1" s="1"/>
  <c r="H13" i="1"/>
  <c r="G60" i="2" l="1"/>
  <c r="G59" i="2"/>
  <c r="E59" i="2" s="1"/>
  <c r="C59" i="2"/>
  <c r="A59" i="2" s="1"/>
  <c r="C60" i="2"/>
  <c r="H52" i="1"/>
</calcChain>
</file>

<file path=xl/sharedStrings.xml><?xml version="1.0" encoding="utf-8"?>
<sst xmlns="http://schemas.openxmlformats.org/spreadsheetml/2006/main" count="178" uniqueCount="149">
  <si>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</si>
  <si>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</si>
  <si>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</si>
  <si>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</si>
  <si>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</si>
  <si>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</si>
  <si>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</si>
  <si>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</si>
  <si>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</si>
  <si>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</si>
  <si>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</si>
  <si>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</si>
  <si>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</si>
  <si>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</si>
  <si>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</si>
  <si>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</si>
  <si>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</si>
  <si>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</si>
  <si>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</si>
  <si>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</si>
  <si>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</si>
  <si>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</si>
  <si>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</si>
  <si>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</si>
  <si>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</si>
  <si>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</si>
  <si>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</si>
  <si>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</si>
  <si>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</si>
  <si>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</si>
  <si>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</si>
  <si>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</si>
  <si>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</si>
  <si>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</si>
  <si>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</si>
  <si>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</si>
  <si>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</si>
  <si>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</si>
  <si>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</si>
  <si>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</si>
  <si>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</si>
  <si>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</si>
  <si>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</si>
  <si>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</si>
  <si>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</si>
  <si>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</si>
  <si>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</si>
  <si>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</si>
  <si>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</si>
  <si>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</si>
  <si>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</si>
  <si>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</si>
  <si>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</si>
  <si>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</si>
  <si>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</si>
  <si>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</si>
  <si>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</si>
  <si>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</si>
  <si>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</si>
  <si>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</si>
  <si>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</si>
  <si>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</si>
  <si>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</si>
  <si>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</si>
  <si>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</si>
  <si>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</si>
  <si>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</si>
  <si>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</si>
  <si>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</si>
  <si>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</si>
  <si>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</si>
  <si>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</si>
  <si>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</si>
  <si>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</si>
  <si>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</si>
  <si>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</si>
  <si>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</si>
  <si>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</si>
  <si>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</si>
  <si>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</si>
  <si>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</si>
  <si>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</si>
  <si>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</si>
  <si>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</si>
  <si>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</si>
  <si>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</si>
  <si>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</si>
  <si>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</si>
  <si>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</si>
  <si>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</si>
  <si>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</si>
  <si>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</si>
  <si>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</si>
  <si>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</si>
  <si>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</si>
  <si>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</si>
  <si>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</si>
  <si>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</si>
  <si>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</si>
  <si>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</si>
  <si>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</si>
  <si>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</si>
  <si>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</si>
  <si>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</si>
  <si>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</si>
  <si>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</si>
  <si>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</si>
  <si>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</si>
  <si>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</si>
  <si>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</si>
  <si>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</si>
  <si>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</si>
  <si>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</si>
  <si>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</si>
  <si>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</si>
  <si>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</si>
  <si>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</si>
  <si>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 xml:space="preserve">                              JORGE MAURICIO RAMIREZ MIRANDA</t>
  </si>
  <si>
    <t xml:space="preserve">                          Contador General</t>
  </si>
  <si>
    <t>BALANCE GENERAL AL 31 DE MAYO 2020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</si>
  <si>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</si>
  <si>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</si>
  <si>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</si>
  <si>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</si>
  <si>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</si>
  <si>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</si>
  <si>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</si>
  <si>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</si>
  <si>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</si>
  <si>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</si>
  <si>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</si>
  <si>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</si>
  <si>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</si>
  <si>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</si>
  <si>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</si>
  <si>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</si>
  <si>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</si>
  <si>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UTILIDAD DEL EJERCICIO</t>
  </si>
  <si>
    <t>RESULTADOS DE EJERCICIOS ANTERIORES</t>
  </si>
  <si>
    <t>RESPONSAB. POR REASEGURO TOMADO</t>
  </si>
  <si>
    <t>INTERESES EN SUSPENSO DE PRESTAMOS VENCIDOS</t>
  </si>
  <si>
    <t>JAIME FERNANDO GARCIA-PRIETO</t>
  </si>
  <si>
    <t>JORGE MAURICIO RAMIREZ MIRANDA</t>
  </si>
  <si>
    <t>Director y Apoderado General</t>
  </si>
  <si>
    <t>Contador General</t>
  </si>
  <si>
    <t>ESTADO DE PERDIDAS Y GANANCIAS DEL 01 DE ENERO AL 31 DE MAYO 2020</t>
  </si>
  <si>
    <t>Director General</t>
  </si>
  <si>
    <t>Eric Wilfredo Larreynaga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</si>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</sst>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164" fontId="1" fillId="0" borderId="0" xfId="3" applyFill="1"/>
    <xf numFmtId="0" fontId="6" fillId="0" borderId="0" xfId="0" applyFont="1" applyFill="1"/>
    <xf numFmtId="164" fontId="1" fillId="0" borderId="0" xfId="3" applyFont="1" applyFill="1"/>
    <xf numFmtId="164" fontId="0" fillId="0" borderId="0" xfId="0" applyNumberFormat="1" applyFill="1"/>
    <xf numFmtId="0" fontId="6" fillId="0" borderId="0" xfId="0" applyFont="1" applyFill="1" applyBorder="1"/>
    <xf numFmtId="164" fontId="1" fillId="0" borderId="0" xfId="3" applyFill="1" applyBorder="1"/>
    <xf numFmtId="164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164" fontId="7" fillId="0" borderId="0" xfId="3" applyFont="1" applyFill="1" applyBorder="1"/>
    <xf numFmtId="0" fontId="0" fillId="0" borderId="0" xfId="0" applyFill="1" applyBorder="1"/>
    <xf numFmtId="164" fontId="7" fillId="0" borderId="0" xfId="3" applyFont="1" applyFill="1"/>
    <xf numFmtId="164" fontId="1" fillId="0" borderId="0" xfId="3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164" fontId="9" fillId="2" borderId="0" xfId="3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/>
    <xf numFmtId="164" fontId="1" fillId="2" borderId="1" xfId="3" applyFont="1" applyFill="1" applyBorder="1"/>
    <xf numFmtId="10" fontId="0" fillId="0" borderId="0" xfId="0" applyNumberFormat="1" applyFill="1"/>
    <xf numFmtId="0" fontId="8" fillId="2" borderId="0" xfId="0" applyFont="1" applyFill="1"/>
    <xf numFmtId="164" fontId="8" fillId="2" borderId="0" xfId="3" applyFont="1" applyFill="1" applyBorder="1"/>
    <xf numFmtId="164" fontId="1" fillId="0" borderId="1" xfId="3" applyFont="1" applyFill="1" applyBorder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64" fontId="1" fillId="0" borderId="0" xfId="3" applyFont="1" applyFill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0" xfId="3" applyFill="1" applyAlignment="1">
      <alignment vertical="center"/>
    </xf>
    <xf numFmtId="164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1" fontId="1" fillId="0" borderId="0" xfId="0" applyNumberFormat="1" applyFont="1" applyFill="1"/>
    <xf numFmtId="164" fontId="4" fillId="0" borderId="0" xfId="3" applyFont="1" applyFill="1" applyBorder="1"/>
    <xf numFmtId="164" fontId="4" fillId="0" borderId="0" xfId="0" applyNumberFormat="1" applyFont="1" applyFill="1" applyBorder="1"/>
    <xf numFmtId="164" fontId="4" fillId="0" borderId="2" xfId="3" applyFont="1" applyFill="1" applyBorder="1"/>
    <xf numFmtId="164" fontId="10" fillId="0" borderId="0" xfId="3" applyFont="1" applyFill="1" applyBorder="1"/>
    <xf numFmtId="49" fontId="6" fillId="0" borderId="0" xfId="0" applyNumberFormat="1" applyFont="1" applyFill="1"/>
    <xf numFmtId="164" fontId="0" fillId="0" borderId="0" xfId="0" applyNumberFormat="1"/>
    <xf numFmtId="164" fontId="4" fillId="0" borderId="0" xfId="3" applyFont="1" applyBorder="1"/>
    <xf numFmtId="164" fontId="1" fillId="0" borderId="0" xfId="3" applyFont="1"/>
    <xf numFmtId="164" fontId="1" fillId="0" borderId="0" xfId="0" applyNumberFormat="1" applyFont="1" applyFill="1" applyBorder="1"/>
    <xf numFmtId="164" fontId="1" fillId="0" borderId="0" xfId="3"/>
    <xf numFmtId="0" fontId="0" fillId="0" borderId="0" xfId="0" applyBorder="1"/>
    <xf numFmtId="164" fontId="7" fillId="0" borderId="0" xfId="3" applyFont="1"/>
    <xf numFmtId="164" fontId="10" fillId="0" borderId="0" xfId="3" applyFont="1" applyBorder="1"/>
    <xf numFmtId="0" fontId="6" fillId="0" borderId="0" xfId="0" applyFont="1"/>
    <xf numFmtId="164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164" fontId="0" fillId="0" borderId="1" xfId="0" applyNumberFormat="1" applyFill="1" applyBorder="1"/>
    <xf numFmtId="4" fontId="1" fillId="0" borderId="1" xfId="3" applyNumberFormat="1" applyFont="1" applyFill="1" applyBorder="1"/>
    <xf numFmtId="164" fontId="1" fillId="0" borderId="0" xfId="2" applyNumberFormat="1" applyFont="1" applyFill="1" applyBorder="1"/>
    <xf numFmtId="4" fontId="7" fillId="0" borderId="0" xfId="3" applyNumberFormat="1" applyFont="1" applyFill="1" applyBorder="1"/>
    <xf numFmtId="164" fontId="1" fillId="0" borderId="1" xfId="2" applyNumberFormat="1" applyFont="1" applyFill="1" applyBorder="1"/>
    <xf numFmtId="0" fontId="6" fillId="0" borderId="0" xfId="0" applyFont="1" applyFill="1" applyBorder="1" applyAlignment="1"/>
    <xf numFmtId="164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5" fontId="7" fillId="0" borderId="0" xfId="0" applyNumberFormat="1" applyFont="1" applyFill="1" applyAlignment="1">
      <alignment horizontal="left"/>
    </xf>
    <xf numFmtId="168" fontId="0" fillId="0" borderId="0" xfId="0" applyNumberFormat="1" applyFill="1"/>
    <xf numFmtId="169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164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3" fontId="0" fillId="0" borderId="0" xfId="0" applyNumberFormat="1" applyFill="1"/>
    <xf numFmtId="4" fontId="4" fillId="0" borderId="0" xfId="3" applyNumberFormat="1" applyFont="1" applyBorder="1"/>
    <xf numFmtId="164" fontId="4" fillId="0" borderId="4" xfId="0" applyNumberFormat="1" applyFont="1" applyFill="1" applyBorder="1"/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71</xdr:row>
      <xdr:rowOff>0</xdr:rowOff>
    </xdr:from>
    <xdr:to>
      <xdr:col>4</xdr:col>
      <xdr:colOff>828320</xdr:colOff>
      <xdr:row>76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B2B207-5050-4025-BD43-94BB2FF77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1887200"/>
          <a:ext cx="283809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1600199</xdr:colOff>
      <xdr:row>2</xdr:row>
      <xdr:rowOff>128306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00199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64</xdr:row>
      <xdr:rowOff>19050</xdr:rowOff>
    </xdr:from>
    <xdr:to>
      <xdr:col>4</xdr:col>
      <xdr:colOff>1237895</xdr:colOff>
      <xdr:row>70</xdr:row>
      <xdr:rowOff>171295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D30EB8-7715-4A80-8AE1-C8F218274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10182225"/>
          <a:ext cx="2838095" cy="1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1600199</xdr:colOff>
      <xdr:row>2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00199" cy="542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BACKUP-CBL/Dia%20a%20Dia/Informaci&#243;n%20Entidades/BOLSA%20DE%20VALORES-1/2020/2020%2005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 refreshError="1"/>
      <sheetData sheetId="1">
        <row r="2">
          <cell r="B2" t="str">
            <v>BALANCE GENERAL AL 31 DE MAYO 2020</v>
          </cell>
        </row>
      </sheetData>
      <sheetData sheetId="2">
        <row r="2">
          <cell r="B2" t="str">
            <v>ESTADO DE PERDIDAS Y GANANCIAS DEL 01 DE ENERO AL 31 DE MAYO 2020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A26" sqref="A26"/>
      <selection pane="bottomLeft" activeCell="A10" sqref="A10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119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623403.03999999992</v>
      </c>
      <c r="D9" s="11"/>
      <c r="E9" s="12" t="s">
        <v>7</v>
      </c>
      <c r="F9" s="13"/>
      <c r="G9" s="14">
        <f>SUM(F10)</f>
        <v>43944.1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43944.1</v>
      </c>
      <c r="G10" s="18"/>
    </row>
    <row r="11" spans="1:11" s="7" customFormat="1" ht="15" x14ac:dyDescent="0.35">
      <c r="A11" s="16" t="s">
        <v>10</v>
      </c>
      <c r="B11" s="19">
        <v>622303.03999999992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5409354.5499999998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6204274.3500000006</v>
      </c>
      <c r="E13" s="16" t="s">
        <v>13</v>
      </c>
      <c r="F13" s="20">
        <v>26676.21</v>
      </c>
      <c r="G13" s="14"/>
      <c r="H13" s="11">
        <f>+G12-F13</f>
        <v>5382678.3399999999</v>
      </c>
    </row>
    <row r="14" spans="1:11" s="7" customFormat="1" x14ac:dyDescent="0.2">
      <c r="A14" s="7" t="s">
        <v>14</v>
      </c>
      <c r="B14" s="10">
        <v>750000</v>
      </c>
      <c r="E14" s="7" t="s">
        <v>128</v>
      </c>
      <c r="F14" s="21">
        <v>734952.17</v>
      </c>
    </row>
    <row r="15" spans="1:11" s="7" customFormat="1" x14ac:dyDescent="0.2">
      <c r="A15" s="7" t="s">
        <v>15</v>
      </c>
      <c r="B15" s="8">
        <v>5416891.9900000002</v>
      </c>
      <c r="D15" s="9"/>
      <c r="E15" s="16" t="s">
        <v>129</v>
      </c>
      <c r="F15" s="21">
        <v>4626454.9000000004</v>
      </c>
      <c r="G15" s="14"/>
      <c r="K15" s="21"/>
    </row>
    <row r="16" spans="1:11" s="7" customFormat="1" ht="15" x14ac:dyDescent="0.35">
      <c r="A16" s="7" t="s">
        <v>16</v>
      </c>
      <c r="B16" s="19">
        <v>37382.36</v>
      </c>
      <c r="D16" s="9"/>
      <c r="E16" s="7" t="s">
        <v>17</v>
      </c>
      <c r="F16" s="17">
        <v>21271.27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1870524.3299999998</v>
      </c>
    </row>
    <row r="19" spans="1:15" s="7" customFormat="1" ht="15" x14ac:dyDescent="0.35">
      <c r="A19" s="12" t="s">
        <v>120</v>
      </c>
      <c r="B19" s="19"/>
      <c r="E19" s="16" t="s">
        <v>20</v>
      </c>
      <c r="F19" s="21">
        <v>1319475.5499999998</v>
      </c>
    </row>
    <row r="20" spans="1:15" s="7" customFormat="1" ht="15" x14ac:dyDescent="0.35">
      <c r="A20" s="7" t="s">
        <v>121</v>
      </c>
      <c r="B20" s="10">
        <v>8744.4699999999993</v>
      </c>
      <c r="C20" s="21">
        <f>+B20+B21+B22+B23</f>
        <v>4641.3299999999981</v>
      </c>
      <c r="E20" s="16" t="s">
        <v>21</v>
      </c>
      <c r="F20" s="17">
        <v>551048.78</v>
      </c>
      <c r="H20" s="11"/>
    </row>
    <row r="21" spans="1:15" s="7" customFormat="1" ht="15" x14ac:dyDescent="0.35">
      <c r="A21" s="24" t="s">
        <v>22</v>
      </c>
      <c r="B21" s="10">
        <v>22162.99</v>
      </c>
      <c r="E21" s="16"/>
      <c r="F21" s="17"/>
    </row>
    <row r="22" spans="1:15" s="7" customFormat="1" x14ac:dyDescent="0.2">
      <c r="A22" s="25" t="s">
        <v>23</v>
      </c>
      <c r="B22" s="10">
        <v>4641.5600000000004</v>
      </c>
    </row>
    <row r="23" spans="1:15" s="7" customFormat="1" ht="15" x14ac:dyDescent="0.35">
      <c r="A23" s="7" t="s">
        <v>122</v>
      </c>
      <c r="B23" s="19">
        <v>-30907.69</v>
      </c>
      <c r="E23" s="26" t="s">
        <v>24</v>
      </c>
      <c r="F23" s="27"/>
      <c r="G23" s="14">
        <f>SUM(F24)+F25</f>
        <v>597061.65</v>
      </c>
    </row>
    <row r="24" spans="1:15" s="7" customFormat="1" x14ac:dyDescent="0.2">
      <c r="E24" s="16" t="s">
        <v>25</v>
      </c>
      <c r="F24" s="28">
        <v>597061.65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8886266.1400000006</v>
      </c>
      <c r="F25" s="17"/>
    </row>
    <row r="26" spans="1:15" s="7" customFormat="1" x14ac:dyDescent="0.2">
      <c r="A26" s="25" t="s">
        <v>27</v>
      </c>
      <c r="B26" s="10">
        <v>1693484.5699999998</v>
      </c>
    </row>
    <row r="27" spans="1:15" s="7" customFormat="1" x14ac:dyDescent="0.2">
      <c r="A27" s="25" t="s">
        <v>28</v>
      </c>
      <c r="B27" s="21">
        <v>6247186.9500000002</v>
      </c>
      <c r="E27" s="26" t="s">
        <v>29</v>
      </c>
      <c r="F27" s="27"/>
      <c r="G27" s="14">
        <f>SUM(F28)</f>
        <v>0</v>
      </c>
    </row>
    <row r="28" spans="1:15" s="7" customFormat="1" ht="15" x14ac:dyDescent="0.35">
      <c r="A28" s="7" t="s">
        <v>123</v>
      </c>
      <c r="B28" s="11">
        <v>1013971.24</v>
      </c>
      <c r="E28" s="29" t="s">
        <v>30</v>
      </c>
      <c r="F28" s="17">
        <v>0</v>
      </c>
      <c r="G28" s="14"/>
    </row>
    <row r="29" spans="1:15" s="7" customFormat="1" ht="15" x14ac:dyDescent="0.35">
      <c r="A29" s="7" t="s">
        <v>124</v>
      </c>
      <c r="B29" s="30">
        <v>-68376.62</v>
      </c>
    </row>
    <row r="30" spans="1:15" s="7" customFormat="1" x14ac:dyDescent="0.2">
      <c r="E30" s="26" t="s">
        <v>130</v>
      </c>
      <c r="F30" s="27"/>
      <c r="G30" s="14">
        <f>SUM(F31)</f>
        <v>682449.38</v>
      </c>
    </row>
    <row r="31" spans="1:15" s="7" customFormat="1" ht="15" x14ac:dyDescent="0.35">
      <c r="A31" s="9" t="s">
        <v>125</v>
      </c>
      <c r="B31" s="8"/>
      <c r="C31" s="21">
        <f>+B32+B33</f>
        <v>152060.54</v>
      </c>
      <c r="E31" s="29" t="s">
        <v>131</v>
      </c>
      <c r="F31" s="17">
        <v>682449.38</v>
      </c>
      <c r="G31" s="14"/>
    </row>
    <row r="32" spans="1:15" s="7" customFormat="1" x14ac:dyDescent="0.2">
      <c r="A32" s="7" t="s">
        <v>126</v>
      </c>
      <c r="B32" s="31">
        <v>152060.54</v>
      </c>
      <c r="L32" s="32"/>
      <c r="O32" s="32"/>
    </row>
    <row r="33" spans="1:11" s="7" customFormat="1" x14ac:dyDescent="0.2">
      <c r="A33" s="33" t="s">
        <v>127</v>
      </c>
      <c r="B33" s="34">
        <v>0</v>
      </c>
      <c r="C33" s="33"/>
      <c r="E33" s="9" t="s">
        <v>31</v>
      </c>
      <c r="F33" s="8"/>
      <c r="G33" s="11">
        <f>SUM(F34+F35+F36)</f>
        <v>324874.64999999997</v>
      </c>
    </row>
    <row r="34" spans="1:11" s="7" customFormat="1" x14ac:dyDescent="0.2">
      <c r="B34" s="18"/>
      <c r="E34" s="7" t="s">
        <v>32</v>
      </c>
      <c r="F34" s="20">
        <v>51262.67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32207.949999999953</v>
      </c>
      <c r="E35" s="25" t="s">
        <v>34</v>
      </c>
      <c r="F35" s="35">
        <v>273611.98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0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554736.41999999993</v>
      </c>
      <c r="E37" s="37"/>
      <c r="F37" s="17"/>
    </row>
    <row r="38" spans="1:11" s="7" customFormat="1" ht="15" x14ac:dyDescent="0.35">
      <c r="A38" s="7" t="s">
        <v>37</v>
      </c>
      <c r="B38" s="35">
        <v>-522528.47</v>
      </c>
      <c r="E38" s="26" t="s">
        <v>38</v>
      </c>
      <c r="F38" s="17"/>
      <c r="G38" s="11">
        <f>SUM(F39:F39)</f>
        <v>84545.76</v>
      </c>
    </row>
    <row r="39" spans="1:11" s="7" customFormat="1" ht="15" x14ac:dyDescent="0.35">
      <c r="B39" s="10"/>
      <c r="E39" s="7" t="s">
        <v>39</v>
      </c>
      <c r="F39" s="17">
        <v>84545.76</v>
      </c>
    </row>
    <row r="40" spans="1:11" s="7" customFormat="1" ht="15" x14ac:dyDescent="0.35">
      <c r="A40" s="12" t="s">
        <v>40</v>
      </c>
      <c r="B40" s="8"/>
      <c r="C40" s="11">
        <f>SUM(B41+B42+B43+B44)</f>
        <v>1118767.23</v>
      </c>
      <c r="E40" s="37"/>
      <c r="F40" s="17"/>
      <c r="G40" s="18"/>
    </row>
    <row r="41" spans="1:11" s="7" customFormat="1" x14ac:dyDescent="0.2">
      <c r="A41" s="29" t="s">
        <v>41</v>
      </c>
      <c r="B41" s="38">
        <v>179597.02</v>
      </c>
      <c r="C41" s="11"/>
      <c r="E41" s="9" t="s">
        <v>132</v>
      </c>
      <c r="G41" s="21">
        <f>+F42</f>
        <v>68823.009999999995</v>
      </c>
    </row>
    <row r="42" spans="1:11" s="7" customFormat="1" ht="15" x14ac:dyDescent="0.35">
      <c r="A42" s="29" t="s">
        <v>42</v>
      </c>
      <c r="B42" s="39">
        <v>161415.02000000002</v>
      </c>
      <c r="C42" s="11"/>
      <c r="E42" s="21" t="s">
        <v>133</v>
      </c>
      <c r="F42" s="17">
        <v>68823.009999999995</v>
      </c>
      <c r="H42" s="21"/>
    </row>
    <row r="43" spans="1:11" s="7" customFormat="1" ht="15" x14ac:dyDescent="0.35">
      <c r="A43" s="40" t="s">
        <v>43</v>
      </c>
      <c r="B43" s="41">
        <v>910752.34</v>
      </c>
      <c r="C43" s="11"/>
      <c r="E43" s="21" t="s">
        <v>44</v>
      </c>
      <c r="F43" s="17"/>
      <c r="G43" s="11">
        <f>+SUM(F44:F44)</f>
        <v>526264.49</v>
      </c>
    </row>
    <row r="44" spans="1:11" s="7" customFormat="1" ht="15" x14ac:dyDescent="0.35">
      <c r="A44" s="40" t="s">
        <v>45</v>
      </c>
      <c r="B44" s="42">
        <v>-132997.15</v>
      </c>
      <c r="E44" s="21" t="s">
        <v>46</v>
      </c>
      <c r="F44" s="17">
        <v>526264.49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9607841.9199999999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134</v>
      </c>
      <c r="G53" s="20">
        <f>+F54+F56+F55+F57</f>
        <v>1513778.6600000001</v>
      </c>
      <c r="H53" s="11"/>
      <c r="L53" s="11"/>
    </row>
    <row r="54" spans="1:14" s="7" customFormat="1" x14ac:dyDescent="0.2">
      <c r="E54" s="25" t="s">
        <v>135</v>
      </c>
      <c r="F54" s="20">
        <v>6215.41</v>
      </c>
      <c r="H54" s="11"/>
      <c r="K54" s="20"/>
    </row>
    <row r="55" spans="1:14" s="7" customFormat="1" x14ac:dyDescent="0.2">
      <c r="E55" s="45" t="s">
        <v>136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137</v>
      </c>
      <c r="F56" s="20">
        <v>1502134.7400000002</v>
      </c>
      <c r="H56" s="11"/>
    </row>
    <row r="57" spans="1:14" s="7" customFormat="1" ht="15" x14ac:dyDescent="0.35">
      <c r="E57" s="7" t="s">
        <v>138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7413778.6600000001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17021620.579999998</v>
      </c>
      <c r="E61" s="43" t="s">
        <v>54</v>
      </c>
      <c r="F61" s="10"/>
      <c r="G61" s="48">
        <f>G45+G60</f>
        <v>17021620.579999998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1247083886.1800001</v>
      </c>
      <c r="E63" s="50" t="s">
        <v>56</v>
      </c>
      <c r="F63" s="8"/>
      <c r="G63" s="49">
        <f>SUM(F64)</f>
        <v>1247083886.1800001</v>
      </c>
      <c r="H63" s="51" t="s">
        <v>0</v>
      </c>
      <c r="K63" s="51"/>
    </row>
    <row r="64" spans="1:14" ht="15" x14ac:dyDescent="0.35">
      <c r="A64" s="25" t="s">
        <v>57</v>
      </c>
      <c r="B64" s="10">
        <v>1056396229.6900001</v>
      </c>
      <c r="C64" s="46"/>
      <c r="D64" s="52"/>
      <c r="E64" s="25" t="s">
        <v>58</v>
      </c>
      <c r="F64" s="19">
        <v>1247083886.1800001</v>
      </c>
      <c r="G64" s="46"/>
    </row>
    <row r="65" spans="1:11" x14ac:dyDescent="0.2">
      <c r="A65" t="s">
        <v>139</v>
      </c>
      <c r="B65" s="53">
        <v>21392004.039999999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167150151.44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2145501.0099999998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890537.3</v>
      </c>
      <c r="D69" s="52"/>
      <c r="E69" s="12" t="s">
        <v>62</v>
      </c>
      <c r="G69" s="58">
        <f>+F70</f>
        <v>890537.3</v>
      </c>
      <c r="K69" s="51">
        <f>+G69-C69</f>
        <v>0</v>
      </c>
    </row>
    <row r="70" spans="1:11" x14ac:dyDescent="0.2">
      <c r="A70" s="16" t="s">
        <v>63</v>
      </c>
      <c r="B70" s="60">
        <v>886136.24</v>
      </c>
      <c r="C70" s="52"/>
      <c r="D70" s="52"/>
      <c r="E70" s="16" t="s">
        <v>62</v>
      </c>
      <c r="F70" s="61">
        <v>890537.3</v>
      </c>
    </row>
    <row r="71" spans="1:11" ht="15" x14ac:dyDescent="0.35">
      <c r="A71" s="62" t="s">
        <v>140</v>
      </c>
      <c r="B71" s="57">
        <v>4401.0600000000004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  <c r="C75" s="52"/>
    </row>
    <row r="76" spans="1:11" ht="15.75" x14ac:dyDescent="0.25">
      <c r="A76" s="64" t="s">
        <v>141</v>
      </c>
      <c r="C76" s="65" t="s">
        <v>142</v>
      </c>
      <c r="F76" s="64" t="s">
        <v>142</v>
      </c>
      <c r="G76" s="66"/>
    </row>
    <row r="77" spans="1:11" ht="15.75" x14ac:dyDescent="0.25">
      <c r="A77" s="64" t="s">
        <v>143</v>
      </c>
      <c r="C77" s="65" t="s">
        <v>144</v>
      </c>
      <c r="F77" s="64" t="s">
        <v>144</v>
      </c>
      <c r="G77" s="66"/>
    </row>
    <row r="78" spans="1:11" ht="15.75" x14ac:dyDescent="0.25"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80" zoomScaleNormal="80" zoomScaleSheetLayoutView="85" workbookViewId="0">
      <pane ySplit="4" topLeftCell="A5" activePane="bottomLeft" state="frozen"/>
      <selection activeCell="A10" sqref="A10"/>
      <selection pane="bottomLeft" activeCell="A10" sqref="A10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x14ac:dyDescent="0.2">
      <c r="A2" s="69" t="s">
        <v>145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64</v>
      </c>
      <c r="B4" s="7"/>
      <c r="E4" s="72" t="s">
        <v>65</v>
      </c>
      <c r="G4" s="21"/>
      <c r="H4" s="71"/>
      <c r="I4" s="71"/>
      <c r="J4" s="7"/>
      <c r="K4" s="7"/>
    </row>
    <row r="5" spans="1:11" x14ac:dyDescent="0.2">
      <c r="A5" s="9" t="s">
        <v>66</v>
      </c>
      <c r="B5" s="7"/>
      <c r="C5" s="21">
        <f>+B6+B7</f>
        <v>3159306.31</v>
      </c>
      <c r="D5" s="71"/>
      <c r="E5" s="73" t="s">
        <v>67</v>
      </c>
      <c r="F5" s="74"/>
      <c r="G5" s="74">
        <f>+F6+F7</f>
        <v>8949963.4900000002</v>
      </c>
      <c r="H5" s="71"/>
      <c r="J5" s="7"/>
      <c r="K5" s="7"/>
    </row>
    <row r="6" spans="1:11" x14ac:dyDescent="0.2">
      <c r="A6" s="7" t="s">
        <v>68</v>
      </c>
      <c r="B6" s="21">
        <v>482896.43</v>
      </c>
      <c r="C6" s="21"/>
      <c r="E6" s="75" t="s">
        <v>68</v>
      </c>
      <c r="F6" s="74">
        <v>2035030.5699999998</v>
      </c>
      <c r="G6" s="74"/>
      <c r="H6" s="71"/>
      <c r="J6" s="7"/>
      <c r="K6" s="7"/>
    </row>
    <row r="7" spans="1:11" ht="15" x14ac:dyDescent="0.35">
      <c r="A7" s="7" t="s">
        <v>69</v>
      </c>
      <c r="B7" s="76">
        <v>2676409.88</v>
      </c>
      <c r="E7" s="75" t="s">
        <v>70</v>
      </c>
      <c r="F7" s="17">
        <v>6914932.9199999999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8588214.1500000004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71</v>
      </c>
      <c r="B12" s="74"/>
      <c r="C12" s="74">
        <f>+B13</f>
        <v>688626.62</v>
      </c>
      <c r="E12" s="9" t="s">
        <v>72</v>
      </c>
      <c r="G12" s="21">
        <f>+F13+F14+F15</f>
        <v>2241136.3199999998</v>
      </c>
      <c r="J12" s="7"/>
      <c r="K12" s="7"/>
    </row>
    <row r="13" spans="1:11" x14ac:dyDescent="0.2">
      <c r="A13" s="75" t="s">
        <v>68</v>
      </c>
      <c r="B13" s="78">
        <v>688626.62</v>
      </c>
      <c r="C13" s="74"/>
      <c r="D13" s="71"/>
      <c r="E13" s="7" t="s">
        <v>68</v>
      </c>
      <c r="F13" s="21">
        <v>648240.59</v>
      </c>
      <c r="H13" s="71"/>
      <c r="J13" s="7"/>
      <c r="K13" s="7"/>
    </row>
    <row r="14" spans="1:11" x14ac:dyDescent="0.2">
      <c r="A14" s="75"/>
      <c r="B14" s="21"/>
      <c r="C14" s="74"/>
      <c r="E14" s="7" t="s">
        <v>73</v>
      </c>
      <c r="F14" s="21">
        <v>1115012.6299999999</v>
      </c>
      <c r="J14" s="7"/>
      <c r="K14" s="7"/>
    </row>
    <row r="15" spans="1:11" ht="15" x14ac:dyDescent="0.35">
      <c r="A15" s="75"/>
      <c r="B15" s="17"/>
      <c r="C15" s="74"/>
      <c r="E15" s="7" t="s">
        <v>74</v>
      </c>
      <c r="F15" s="79">
        <v>477883.10000000003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75</v>
      </c>
      <c r="B17" s="7"/>
      <c r="C17" s="21">
        <f>+B18+B19+B20</f>
        <v>4316801.74</v>
      </c>
      <c r="E17" s="9" t="s">
        <v>76</v>
      </c>
      <c r="G17" s="21">
        <f>SUM(F18:F19)</f>
        <v>267854.11</v>
      </c>
      <c r="J17" s="7"/>
      <c r="K17" s="7"/>
    </row>
    <row r="18" spans="1:11" x14ac:dyDescent="0.2">
      <c r="A18" s="75" t="s">
        <v>68</v>
      </c>
      <c r="B18" s="80">
        <v>746043.16</v>
      </c>
      <c r="E18" s="7" t="s">
        <v>68</v>
      </c>
      <c r="F18" s="81">
        <v>136239.1</v>
      </c>
      <c r="J18" s="7"/>
      <c r="K18" s="7"/>
    </row>
    <row r="19" spans="1:11" x14ac:dyDescent="0.2">
      <c r="A19" s="75" t="s">
        <v>77</v>
      </c>
      <c r="B19" s="21">
        <v>3383724.27</v>
      </c>
      <c r="C19" s="11"/>
      <c r="E19" s="7" t="s">
        <v>78</v>
      </c>
      <c r="F19" s="82">
        <v>131615.01</v>
      </c>
      <c r="J19" s="7"/>
      <c r="K19" s="7"/>
    </row>
    <row r="20" spans="1:11" x14ac:dyDescent="0.2">
      <c r="A20" s="75" t="s">
        <v>74</v>
      </c>
      <c r="B20" s="83">
        <v>187034.31</v>
      </c>
      <c r="J20" s="7"/>
      <c r="K20" s="7"/>
    </row>
    <row r="21" spans="1:11" x14ac:dyDescent="0.2">
      <c r="A21" s="75"/>
      <c r="B21" s="21"/>
      <c r="C21" s="21"/>
      <c r="D21" s="71"/>
      <c r="E21" s="26" t="s">
        <v>79</v>
      </c>
      <c r="F21" s="84"/>
      <c r="G21" s="84">
        <f>SUM(F22:F23)</f>
        <v>236747.72</v>
      </c>
      <c r="J21" s="7"/>
      <c r="K21" s="7"/>
    </row>
    <row r="22" spans="1:11" ht="15" x14ac:dyDescent="0.35">
      <c r="A22" s="75"/>
      <c r="B22" s="85"/>
      <c r="D22" s="11"/>
      <c r="E22" s="24" t="s">
        <v>68</v>
      </c>
      <c r="F22" s="11">
        <v>236747.72</v>
      </c>
      <c r="G22" s="84"/>
      <c r="J22" s="7"/>
      <c r="K22" s="7"/>
    </row>
    <row r="23" spans="1:11" x14ac:dyDescent="0.2">
      <c r="A23" s="7"/>
      <c r="B23" s="21"/>
      <c r="E23" s="37" t="s">
        <v>69</v>
      </c>
      <c r="F23" s="86">
        <v>0</v>
      </c>
      <c r="G23" s="25"/>
      <c r="J23" s="7"/>
      <c r="K23" s="7"/>
    </row>
    <row r="24" spans="1:11" x14ac:dyDescent="0.2">
      <c r="A24" s="87" t="s">
        <v>80</v>
      </c>
      <c r="B24" s="21"/>
      <c r="C24" s="21">
        <f>+B25+B26+B27+B28</f>
        <v>1135023.7000000002</v>
      </c>
      <c r="J24" s="7"/>
      <c r="K24" s="7"/>
    </row>
    <row r="25" spans="1:11" ht="18" x14ac:dyDescent="0.25">
      <c r="A25" s="7" t="s">
        <v>81</v>
      </c>
      <c r="B25" s="21">
        <v>141494.43000000002</v>
      </c>
      <c r="E25" s="9" t="s">
        <v>82</v>
      </c>
      <c r="G25" s="8">
        <f>SUM(F26:F29)</f>
        <v>125455.92</v>
      </c>
      <c r="H25" s="88"/>
      <c r="J25" s="7"/>
      <c r="K25" s="7"/>
    </row>
    <row r="26" spans="1:11" ht="18" x14ac:dyDescent="0.25">
      <c r="A26" s="7" t="s">
        <v>83</v>
      </c>
      <c r="B26" s="21">
        <v>423621.26</v>
      </c>
      <c r="C26" s="21"/>
      <c r="E26" s="7" t="s">
        <v>84</v>
      </c>
      <c r="F26" s="10">
        <v>98411.31</v>
      </c>
      <c r="G26" s="11"/>
      <c r="H26" s="88" t="s">
        <v>85</v>
      </c>
      <c r="J26" s="7"/>
      <c r="K26" s="7"/>
    </row>
    <row r="27" spans="1:11" ht="18" x14ac:dyDescent="0.25">
      <c r="A27" s="7" t="s">
        <v>86</v>
      </c>
      <c r="B27" s="21">
        <v>19440.39</v>
      </c>
      <c r="E27" s="89" t="s">
        <v>87</v>
      </c>
      <c r="F27" s="10">
        <v>26606.25</v>
      </c>
      <c r="H27" s="88"/>
      <c r="J27" s="7"/>
      <c r="K27" s="7"/>
    </row>
    <row r="28" spans="1:11" x14ac:dyDescent="0.2">
      <c r="A28" s="7" t="s">
        <v>88</v>
      </c>
      <c r="B28" s="28">
        <v>550467.62</v>
      </c>
      <c r="E28" s="7" t="s">
        <v>89</v>
      </c>
      <c r="F28" s="35">
        <v>438.36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90</v>
      </c>
      <c r="B32" s="7"/>
      <c r="C32" s="21">
        <f>+B33+B34</f>
        <v>361749.34</v>
      </c>
      <c r="E32" s="90" t="s">
        <v>91</v>
      </c>
      <c r="F32" s="20"/>
      <c r="G32" s="8">
        <f>+F34+F33</f>
        <v>10935.79</v>
      </c>
      <c r="H32" s="71"/>
      <c r="J32" s="7"/>
      <c r="K32" s="7"/>
    </row>
    <row r="33" spans="1:11" x14ac:dyDescent="0.2">
      <c r="A33" s="75" t="s">
        <v>68</v>
      </c>
      <c r="B33" s="21">
        <v>95516.64</v>
      </c>
      <c r="C33" s="74"/>
      <c r="E33" s="89" t="s">
        <v>92</v>
      </c>
      <c r="F33" s="35">
        <v>10935.79</v>
      </c>
      <c r="J33" s="7"/>
      <c r="K33" s="7"/>
    </row>
    <row r="34" spans="1:11" x14ac:dyDescent="0.2">
      <c r="A34" s="7" t="s">
        <v>78</v>
      </c>
      <c r="B34" s="79">
        <v>266232.7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93</v>
      </c>
      <c r="G35" s="14">
        <f>+F36</f>
        <v>35538.85</v>
      </c>
      <c r="J35" s="7"/>
      <c r="K35" s="7"/>
    </row>
    <row r="36" spans="1:11" x14ac:dyDescent="0.2">
      <c r="A36" s="87" t="s">
        <v>94</v>
      </c>
      <c r="B36" s="93"/>
      <c r="C36" s="93">
        <f>SUM(B37:B39)</f>
        <v>105939.92</v>
      </c>
      <c r="E36" s="89" t="s">
        <v>95</v>
      </c>
      <c r="F36" s="28">
        <v>35538.85</v>
      </c>
      <c r="J36" s="7"/>
      <c r="K36" s="7"/>
    </row>
    <row r="37" spans="1:11" x14ac:dyDescent="0.2">
      <c r="A37" s="91" t="s">
        <v>96</v>
      </c>
      <c r="B37" s="21">
        <v>17785.189999999999</v>
      </c>
      <c r="C37" s="93"/>
      <c r="D37" s="71"/>
      <c r="J37" s="7"/>
      <c r="K37" s="7"/>
    </row>
    <row r="38" spans="1:11" ht="15" x14ac:dyDescent="0.35">
      <c r="A38" s="40" t="s">
        <v>97</v>
      </c>
      <c r="B38" s="20">
        <v>0</v>
      </c>
      <c r="E38" s="94" t="s">
        <v>98</v>
      </c>
      <c r="F38" s="10"/>
      <c r="G38" s="14">
        <f>+F39</f>
        <v>147773.46</v>
      </c>
      <c r="J38" s="7"/>
      <c r="K38" s="7"/>
    </row>
    <row r="39" spans="1:11" ht="15" x14ac:dyDescent="0.35">
      <c r="A39" s="40" t="s">
        <v>99</v>
      </c>
      <c r="B39" s="17">
        <v>88154.73</v>
      </c>
      <c r="E39" s="25" t="s">
        <v>100</v>
      </c>
      <c r="F39" s="28">
        <v>147773.46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101</v>
      </c>
      <c r="B41" s="93"/>
      <c r="C41" s="21">
        <f>+B42+B43+B44+B45+B46+B47+B48+B49</f>
        <v>704277.56</v>
      </c>
      <c r="H41" s="96"/>
      <c r="J41" s="7"/>
      <c r="K41" s="7"/>
    </row>
    <row r="42" spans="1:11" x14ac:dyDescent="0.2">
      <c r="A42" s="97" t="s">
        <v>102</v>
      </c>
      <c r="B42" s="93">
        <v>241545.36000000002</v>
      </c>
      <c r="C42" s="21"/>
      <c r="H42" s="11"/>
      <c r="J42" s="7"/>
      <c r="K42" s="7"/>
    </row>
    <row r="43" spans="1:11" x14ac:dyDescent="0.2">
      <c r="A43" s="97" t="s">
        <v>103</v>
      </c>
      <c r="B43" s="21">
        <v>339</v>
      </c>
      <c r="H43" s="71"/>
      <c r="J43" s="7"/>
      <c r="K43" s="7"/>
    </row>
    <row r="44" spans="1:11" x14ac:dyDescent="0.2">
      <c r="A44" s="97" t="s">
        <v>104</v>
      </c>
      <c r="B44" s="93">
        <v>302394.58999999997</v>
      </c>
      <c r="C44" s="93"/>
      <c r="J44" s="7"/>
      <c r="K44" s="7"/>
    </row>
    <row r="45" spans="1:11" x14ac:dyDescent="0.2">
      <c r="A45" s="25" t="s">
        <v>105</v>
      </c>
      <c r="B45" s="21">
        <v>9461.18</v>
      </c>
      <c r="J45" s="7"/>
      <c r="K45" s="7"/>
    </row>
    <row r="46" spans="1:11" x14ac:dyDescent="0.2">
      <c r="A46" s="97" t="s">
        <v>106</v>
      </c>
      <c r="B46" s="93">
        <v>76798.740000000005</v>
      </c>
      <c r="C46" s="21"/>
      <c r="H46" s="11"/>
      <c r="J46" s="7"/>
      <c r="K46" s="7"/>
    </row>
    <row r="47" spans="1:11" x14ac:dyDescent="0.2">
      <c r="A47" s="97" t="s">
        <v>107</v>
      </c>
      <c r="B47" s="93">
        <v>7836.54</v>
      </c>
      <c r="C47" s="21"/>
      <c r="J47" s="7"/>
      <c r="K47" s="7"/>
    </row>
    <row r="48" spans="1:11" x14ac:dyDescent="0.2">
      <c r="A48" s="97" t="s">
        <v>108</v>
      </c>
      <c r="B48" s="93">
        <v>0</v>
      </c>
      <c r="C48" s="21"/>
      <c r="J48" s="7"/>
      <c r="K48" s="7"/>
    </row>
    <row r="49" spans="1:11" x14ac:dyDescent="0.2">
      <c r="A49" s="91" t="s">
        <v>109</v>
      </c>
      <c r="B49" s="98">
        <v>65902.149999999994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110</v>
      </c>
      <c r="B52" s="7"/>
      <c r="C52" s="21">
        <f>+B53+B54</f>
        <v>41545.729999999996</v>
      </c>
      <c r="J52" s="7"/>
      <c r="K52" s="7"/>
    </row>
    <row r="53" spans="1:11" x14ac:dyDescent="0.2">
      <c r="A53" s="7" t="s">
        <v>111</v>
      </c>
      <c r="B53" s="20">
        <v>3878.92</v>
      </c>
      <c r="J53" s="7"/>
      <c r="K53" s="7"/>
    </row>
    <row r="54" spans="1:11" x14ac:dyDescent="0.2">
      <c r="A54" s="7" t="s">
        <v>112</v>
      </c>
      <c r="B54" s="99">
        <v>37666.81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100" t="s">
        <v>113</v>
      </c>
      <c r="B58" s="101"/>
      <c r="C58" s="21">
        <f>SUM(C5:C52)</f>
        <v>10513270.920000002</v>
      </c>
      <c r="E58" s="100" t="s">
        <v>114</v>
      </c>
      <c r="F58" s="10"/>
      <c r="G58" s="21">
        <f>SUM(G5:G52)</f>
        <v>12015405.66</v>
      </c>
      <c r="J58" s="7"/>
      <c r="K58" s="7"/>
    </row>
    <row r="59" spans="1:11" x14ac:dyDescent="0.2">
      <c r="A59" s="102" t="str">
        <f>IF(C59=0,"","UTILIDAD")</f>
        <v>UTILIDAD</v>
      </c>
      <c r="B59" s="103"/>
      <c r="C59" s="21">
        <f>IF(SUM(-C58+G58)&lt;0,0,SUM(-C58+G58))</f>
        <v>1502134.7399999984</v>
      </c>
      <c r="E59" s="100" t="str">
        <f>IF(G59=0,"","PERDIDA")</f>
        <v/>
      </c>
      <c r="G59" s="104">
        <f>IF(SUM(-G58+C58)&lt;0,0,SUM(-G58+C58))</f>
        <v>0</v>
      </c>
      <c r="H59" s="11"/>
      <c r="J59" s="7"/>
      <c r="K59" s="7"/>
    </row>
    <row r="60" spans="1:11" ht="13.5" thickBot="1" x14ac:dyDescent="0.25">
      <c r="A60" s="102" t="s">
        <v>115</v>
      </c>
      <c r="B60" s="105" t="s">
        <v>3</v>
      </c>
      <c r="C60" s="106">
        <f>+C58+C59</f>
        <v>12015405.66</v>
      </c>
      <c r="E60" s="7" t="s">
        <v>116</v>
      </c>
      <c r="F60" s="47" t="s">
        <v>3</v>
      </c>
      <c r="G60" s="106">
        <f>+G58+G59</f>
        <v>12015405.66</v>
      </c>
      <c r="H60" s="11"/>
    </row>
    <row r="61" spans="1:11" ht="13.5" thickTop="1" x14ac:dyDescent="0.2">
      <c r="H61" s="104"/>
    </row>
    <row r="67" spans="1:9" ht="15.75" x14ac:dyDescent="0.25">
      <c r="C67" s="21"/>
      <c r="D67" s="66"/>
      <c r="G67" s="104"/>
    </row>
    <row r="68" spans="1:9" ht="15.75" x14ac:dyDescent="0.25">
      <c r="D68" s="66"/>
    </row>
    <row r="69" spans="1:9" x14ac:dyDescent="0.2">
      <c r="A69" s="102"/>
      <c r="B69" s="105"/>
      <c r="C69" s="47"/>
      <c r="F69" s="47"/>
      <c r="G69" s="47"/>
    </row>
    <row r="70" spans="1:9" ht="15.75" x14ac:dyDescent="0.25">
      <c r="A70" s="107">
        <v>0</v>
      </c>
      <c r="B70" s="108" t="s">
        <v>117</v>
      </c>
      <c r="C70" s="108"/>
      <c r="D70" s="108"/>
      <c r="E70" s="108"/>
      <c r="F70" s="107" t="s">
        <v>147</v>
      </c>
      <c r="G70" s="109"/>
    </row>
    <row r="71" spans="1:9" ht="15.75" x14ac:dyDescent="0.25">
      <c r="A71" s="107" t="s">
        <v>146</v>
      </c>
      <c r="C71" s="110" t="s">
        <v>118</v>
      </c>
      <c r="E71"/>
      <c r="F71" s="107" t="s">
        <v>148</v>
      </c>
      <c r="G71" s="109"/>
      <c r="H71"/>
      <c r="I71"/>
    </row>
    <row r="72" spans="1:9" x14ac:dyDescent="0.2">
      <c r="A72" s="111"/>
      <c r="F72" s="109"/>
      <c r="G72" s="10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2020-07-27T23:49:35Z</cp:lastPrinted>
  <dcterms:created xsi:type="dcterms:W3CDTF">2020-07-27T23:39:12Z</dcterms:created>
  <dcterms:modified xsi:type="dcterms:W3CDTF">2020-07-27T23:49:52Z</dcterms:modified>
</cp:coreProperties>
</file>