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201314\Documents\"/>
    </mc:Choice>
  </mc:AlternateContent>
  <xr:revisionPtr revIDLastSave="0" documentId="8_{BE81FFC7-E333-464C-A980-31519248105A}" xr6:coauthVersionLast="45" xr6:coauthVersionMax="45" xr10:uidLastSave="{00000000-0000-0000-0000-000000000000}"/>
  <bookViews>
    <workbookView xWindow="-120" yWindow="-120" windowWidth="29040" windowHeight="15840" activeTab="1" xr2:uid="{0283CD3B-DAE5-4EA6-B8B8-A82FDBE04450}"/>
  </bookViews>
  <sheets>
    <sheet name="Balance Institucional" sheetId="1" r:id="rId1"/>
    <sheet name="Estados de Resultados Inst." sheetId="2" r:id="rId2"/>
  </sheets>
  <externalReferences>
    <externalReference r:id="rId3"/>
  </externalReferences>
  <definedNames>
    <definedName name="_xlnm.Print_Area" localSheetId="0">'Balance Institucional'!$A$1:$J$61</definedName>
    <definedName name="_xlnm.Print_Area" localSheetId="1">'Estados de Resultados Inst.'!$A$1:$G$66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2" l="1"/>
  <c r="D54" i="2"/>
  <c r="D53" i="2"/>
  <c r="D56" i="2" s="1"/>
  <c r="F37" i="2" s="1"/>
  <c r="F48" i="2"/>
  <c r="F46" i="2"/>
  <c r="E44" i="2"/>
  <c r="E43" i="2"/>
  <c r="E42" i="2"/>
  <c r="E41" i="2"/>
  <c r="E40" i="2"/>
  <c r="F39" i="2" s="1"/>
  <c r="E35" i="2"/>
  <c r="E34" i="2"/>
  <c r="E33" i="2"/>
  <c r="E32" i="2"/>
  <c r="E31" i="2"/>
  <c r="F30" i="2"/>
  <c r="G29" i="2" s="1"/>
  <c r="F25" i="2"/>
  <c r="E23" i="2"/>
  <c r="E22" i="2"/>
  <c r="E21" i="2"/>
  <c r="E20" i="2"/>
  <c r="E19" i="2"/>
  <c r="E18" i="2"/>
  <c r="F16" i="2" s="1"/>
  <c r="E17" i="2"/>
  <c r="E14" i="2"/>
  <c r="F13" i="2"/>
  <c r="E11" i="2"/>
  <c r="E10" i="2"/>
  <c r="E9" i="2"/>
  <c r="F8" i="2"/>
  <c r="D51" i="1"/>
  <c r="J51" i="1" s="1"/>
  <c r="I44" i="1"/>
  <c r="I43" i="1"/>
  <c r="C43" i="1"/>
  <c r="I42" i="1"/>
  <c r="C42" i="1"/>
  <c r="I41" i="1"/>
  <c r="C41" i="1"/>
  <c r="I40" i="1"/>
  <c r="D40" i="1"/>
  <c r="J39" i="1"/>
  <c r="C38" i="1"/>
  <c r="I37" i="1"/>
  <c r="C37" i="1"/>
  <c r="I36" i="1"/>
  <c r="C36" i="1"/>
  <c r="I35" i="1"/>
  <c r="C35" i="1"/>
  <c r="I34" i="1"/>
  <c r="J33" i="1" s="1"/>
  <c r="J46" i="1" s="1"/>
  <c r="C34" i="1"/>
  <c r="D33" i="1"/>
  <c r="C31" i="1"/>
  <c r="C30" i="1"/>
  <c r="C29" i="1"/>
  <c r="C28" i="1"/>
  <c r="I27" i="1"/>
  <c r="J26" i="1" s="1"/>
  <c r="C27" i="1"/>
  <c r="C26" i="1"/>
  <c r="C25" i="1"/>
  <c r="C24" i="1"/>
  <c r="I23" i="1"/>
  <c r="D23" i="1"/>
  <c r="I22" i="1"/>
  <c r="J21" i="1" s="1"/>
  <c r="C22" i="1"/>
  <c r="C21" i="1"/>
  <c r="C20" i="1"/>
  <c r="D19" i="1" s="1"/>
  <c r="I19" i="1"/>
  <c r="J18" i="1"/>
  <c r="C17" i="1"/>
  <c r="I16" i="1"/>
  <c r="C16" i="1"/>
  <c r="I15" i="1"/>
  <c r="J14" i="1" s="1"/>
  <c r="C15" i="1"/>
  <c r="D14" i="1" s="1"/>
  <c r="I12" i="1"/>
  <c r="J11" i="1" s="1"/>
  <c r="C12" i="1"/>
  <c r="C11" i="1"/>
  <c r="C10" i="1"/>
  <c r="I9" i="1"/>
  <c r="C9" i="1"/>
  <c r="I8" i="1"/>
  <c r="C8" i="1"/>
  <c r="D7" i="1" s="1"/>
  <c r="D48" i="1" s="1"/>
  <c r="J7" i="1"/>
  <c r="G7" i="2" l="1"/>
  <c r="G50" i="2" s="1"/>
  <c r="J29" i="1"/>
  <c r="J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Mauricio Antonio Henriquez Rivera</author>
  </authors>
  <commentList>
    <comment ref="C53" authorId="0" shapeId="0" xr:uid="{1CA3BF2F-6ABD-4CE3-BA5F-E49CE0FB392D}">
      <text>
        <r>
          <rPr>
            <b/>
            <sz val="9"/>
            <color indexed="81"/>
            <rFont val="Tahoma"/>
            <family val="2"/>
          </rPr>
          <t>Cuentas 83813001,03,05 y 08 menos Cuentas 85951001,02,04 Y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 xr:uid="{4D7E9764-C058-4FEB-AE3C-DC3D65C0AF76}">
      <text>
        <r>
          <rPr>
            <b/>
            <sz val="9"/>
            <color indexed="81"/>
            <rFont val="Tahoma"/>
            <family val="2"/>
          </rPr>
          <t>Cuenta 85951014/83813004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 xr:uid="{A2AADCAD-CF4A-4B16-B44F-2320471B6CBB}">
      <text>
        <r>
          <rPr>
            <b/>
            <sz val="9"/>
            <color indexed="81"/>
            <rFont val="Tahoma"/>
            <family val="2"/>
          </rPr>
          <t>CTAS.83813009/85951013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<sst xmlns="http://schemas.openxmlformats.org/spreadsheetml/2006/main" count="119" uniqueCount="113">
  <si>
    <t>FONDO SOCIAL PARA LA VIVIENDA</t>
  </si>
  <si>
    <t>BALANCE DE SITUACION AL 30 DE JUNIO DE 2020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</si>
  <si>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</si>
  <si>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</si>
  <si>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</si>
  <si>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</si>
  <si>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</si>
  <si>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</si>
  <si>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</si>
  <si>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</si>
  <si>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</si>
  <si>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Letras del Tesoro</t>
  </si>
  <si>
    <t>Descuento sobre compra de Titulosvalores</t>
  </si>
  <si>
    <t>TÍTULOS VALORES EN EL MERCADO NACIONAL</t>
  </si>
  <si>
    <t>Depósitos a Plazo</t>
  </si>
  <si>
    <t>Titulos Valores Diversos</t>
  </si>
  <si>
    <t>CUENTAS POR COBRAR</t>
  </si>
  <si>
    <t>PRÉSTAMOS</t>
  </si>
  <si>
    <t>Anticipo de Fondos y Deudores Varios</t>
  </si>
  <si>
    <t>Financiamiento Interno</t>
  </si>
  <si>
    <t>Reserva de Saneamiento Primas de Seguro</t>
  </si>
  <si>
    <t>Financiamiento Externo</t>
  </si>
  <si>
    <t>Deudores Monetarios</t>
  </si>
  <si>
    <t>DEPOSITOS</t>
  </si>
  <si>
    <t>INVERSIONES</t>
  </si>
  <si>
    <t>Depósitos de Personas Naturales</t>
  </si>
  <si>
    <t>Existencia de Consumo</t>
  </si>
  <si>
    <t>Inmuebles para la Venta</t>
  </si>
  <si>
    <t>PROVISIONES</t>
  </si>
  <si>
    <t xml:space="preserve">Reservas de Saneamiento de Activos Extraordinarios </t>
  </si>
  <si>
    <t>Pasivo Laboral</t>
  </si>
  <si>
    <t>PRÉSTAMOS NETOS</t>
  </si>
  <si>
    <t>Provisión para Prestaciones Laborales</t>
  </si>
  <si>
    <t>Cartera Vigente</t>
  </si>
  <si>
    <t>Cartera Vencida</t>
  </si>
  <si>
    <t>Cartera en Ejecución</t>
  </si>
  <si>
    <t>OTROS PASIVOS</t>
  </si>
  <si>
    <t>Reserva de Saneamiento de Capital</t>
  </si>
  <si>
    <t>Acreedores Monetarios por Pagar</t>
  </si>
  <si>
    <t>Reserva para Cobertura de Capital Vencido</t>
  </si>
  <si>
    <t>Reserva Voluntaria Prestamos Reestructurados Vigentes</t>
  </si>
  <si>
    <t>TOTAL PASIVO</t>
  </si>
  <si>
    <t>Reserva para Créditos de Difícil Inscripción</t>
  </si>
  <si>
    <t>Prestamos Personales (Netos)</t>
  </si>
  <si>
    <t>PATRIMONIO Y RESERVAS</t>
  </si>
  <si>
    <t>ACTIVO FIJO</t>
  </si>
  <si>
    <t xml:space="preserve"> PATRIMONIO </t>
  </si>
  <si>
    <t>Bienes Depreciables</t>
  </si>
  <si>
    <t>Aportes</t>
  </si>
  <si>
    <t>Reserva de Depreciación Activo</t>
  </si>
  <si>
    <t>Resultado del Ejercicio Anterior</t>
  </si>
  <si>
    <t>Bienes no Depreciables</t>
  </si>
  <si>
    <t>Resultado del Ejercicio Corriente</t>
  </si>
  <si>
    <t>Derechos de Propiedad Intangible</t>
  </si>
  <si>
    <t>Superávit por Revaluación</t>
  </si>
  <si>
    <t>Amortizaciones Derechos de Propiedad Intangible</t>
  </si>
  <si>
    <t>RESERVAS</t>
  </si>
  <si>
    <t>OTROS ACTIVOS</t>
  </si>
  <si>
    <t>Reservas para Emergencias</t>
  </si>
  <si>
    <t>Terrenos entregados en comodato</t>
  </si>
  <si>
    <t>Reserva para Contirubuciones al porgrama Casa Mujer</t>
  </si>
  <si>
    <t>Seguros Pagados por Anticipados</t>
  </si>
  <si>
    <t>Reserva para cubrir deducibles y otros quebrantos</t>
  </si>
  <si>
    <t>Amortizaciones de Seguros Pagados por Anticipado</t>
  </si>
  <si>
    <t>Reserva Riesgo Pais</t>
  </si>
  <si>
    <t>Reserva para Obligaciones con Terceros</t>
  </si>
  <si>
    <t>TOTAL PATRIMONIO Y RESERVAS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</si>
  <si>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</si>
  <si>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</si>
  <si>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</si>
  <si>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</si>
  <si>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</si>
  <si>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Lic. José Misael Castillo</t>
  </si>
  <si>
    <t>Gerente de Finanzas</t>
  </si>
  <si>
    <t>Jefe Area de Contabilidad</t>
  </si>
  <si>
    <t xml:space="preserve">ESTADO DE RESULTADOS INSTITUCIONAL </t>
  </si>
  <si>
    <t>DEL 01 DE ENERO AL 30 DE JUNIO  DE 2020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</si>
  <si>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</si>
  <si>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</si>
  <si>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</si>
  <si>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</si>
  <si>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</si>
  <si>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INTERESES POR TITULOS VALORES</t>
  </si>
  <si>
    <t>VENTA DE BIENES Y SERVICIOS</t>
  </si>
  <si>
    <t>TERRENOS Y VIVIENDAS (NETOS)</t>
  </si>
  <si>
    <t>OTROS INGRESOS</t>
  </si>
  <si>
    <t>RECUPERACION DE PRESTAMOS E INTERESES (CASTIGADOS)</t>
  </si>
  <si>
    <t>PRESCRIPCION DE COTIZACIONES</t>
  </si>
  <si>
    <t>PRESCRIPCION POR EXCEDENTES DE PRESTAMOS</t>
  </si>
  <si>
    <t>PRESCRIPCION GTIAS. POR DESPERF. DE CONSTRUCCION</t>
  </si>
  <si>
    <t>EXCEDENTE DE PRIMAS DE SEGUROS DE DAÑOS Y DEUDA</t>
  </si>
  <si>
    <t>CONTRIBUCIONES DEL PROGRAMA CASA MUJER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</si>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</sst>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¢&quot;* #,##0.00_);_(&quot;¢&quot;* \(#,##0.00\);_(&quot;¢&quot;* &quot;-&quot;??_);_(@_)"/>
    <numFmt numFmtId="165" formatCode="[$$-440A]#,##0.00_);\([$$-440A]#,##0.00\)"/>
    <numFmt numFmtId="166" formatCode="_([$$-440A]* #,##0.00_);_([$$-440A]* \(#,##0.00\);_([$$-440A]* &quot;-&quot;??_);_(@_)"/>
    <numFmt numFmtId="167" formatCode="_(&quot;$&quot;* #,##0.00_);_(&quot;$&quot;* \(#,##0.00\);_(&quot;$&quot;* &quot;-&quot;??_);_(@_)"/>
    <numFmt numFmtId="168" formatCode="_ * #,##0.00_ ;_ * \-#,##0.00_ ;_ * &quot;-&quot;??_ ;_ @_ "/>
    <numFmt numFmtId="169" formatCode="&quot;$&quot;#,##0.00_);\(&quot;$&quot;#,##0.00\)"/>
  </numFmts>
  <fonts count="17" x14ac:knownFonts="1">
    <font>
      <sz val="10"/>
      <name val="Arial"/>
    </font>
    <font>
      <b/>
      <sz val="12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49" fontId="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65" fontId="3" fillId="0" borderId="0" xfId="1" applyNumberFormat="1" applyFont="1" applyProtection="1"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166" fontId="3" fillId="0" borderId="0" xfId="0" applyNumberFormat="1" applyFont="1"/>
    <xf numFmtId="167" fontId="5" fillId="0" borderId="0" xfId="1" applyNumberFormat="1" applyFont="1" applyProtection="1"/>
    <xf numFmtId="0" fontId="4" fillId="0" borderId="0" xfId="0" applyFont="1" applyProtection="1">
      <protection locked="0"/>
    </xf>
    <xf numFmtId="168" fontId="5" fillId="0" borderId="0" xfId="0" applyNumberFormat="1" applyFont="1" applyProtection="1"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4" fillId="0" borderId="0" xfId="0" applyNumberFormat="1" applyFont="1"/>
    <xf numFmtId="166" fontId="5" fillId="0" borderId="0" xfId="1" applyNumberFormat="1" applyFont="1" applyProtection="1"/>
    <xf numFmtId="0" fontId="7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166" fontId="8" fillId="0" borderId="0" xfId="0" applyNumberFormat="1" applyFont="1"/>
    <xf numFmtId="166" fontId="3" fillId="0" borderId="0" xfId="1" applyNumberFormat="1" applyFont="1" applyProtection="1"/>
    <xf numFmtId="166" fontId="3" fillId="0" borderId="0" xfId="0" applyNumberFormat="1" applyFont="1" applyAlignment="1" applyProtection="1">
      <alignment horizontal="left"/>
      <protection locked="0"/>
    </xf>
    <xf numFmtId="166" fontId="8" fillId="0" borderId="1" xfId="0" applyNumberFormat="1" applyFont="1" applyBorder="1"/>
    <xf numFmtId="166" fontId="4" fillId="0" borderId="0" xfId="1" applyNumberFormat="1" applyFont="1" applyProtection="1"/>
    <xf numFmtId="49" fontId="4" fillId="0" borderId="0" xfId="0" applyNumberFormat="1" applyFont="1" applyProtection="1">
      <protection locked="0"/>
    </xf>
    <xf numFmtId="168" fontId="4" fillId="0" borderId="0" xfId="0" applyNumberFormat="1" applyFont="1" applyProtection="1">
      <protection locked="0"/>
    </xf>
    <xf numFmtId="168" fontId="8" fillId="0" borderId="0" xfId="0" applyNumberFormat="1" applyFont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Protection="1">
      <protection locked="0"/>
    </xf>
    <xf numFmtId="166" fontId="5" fillId="0" borderId="1" xfId="1" applyNumberFormat="1" applyFont="1" applyBorder="1" applyProtection="1"/>
    <xf numFmtId="166" fontId="5" fillId="0" borderId="2" xfId="1" applyNumberFormat="1" applyFont="1" applyBorder="1" applyProtection="1"/>
    <xf numFmtId="168" fontId="5" fillId="0" borderId="0" xfId="0" applyNumberFormat="1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Protection="1">
      <protection locked="0"/>
    </xf>
    <xf numFmtId="0" fontId="8" fillId="0" borderId="0" xfId="0" applyFont="1" applyProtection="1">
      <protection locked="0"/>
    </xf>
    <xf numFmtId="166" fontId="3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166" fontId="5" fillId="0" borderId="1" xfId="0" applyNumberFormat="1" applyFont="1" applyBorder="1"/>
    <xf numFmtId="49" fontId="8" fillId="2" borderId="0" xfId="0" applyNumberFormat="1" applyFont="1" applyFill="1" applyAlignment="1" applyProtection="1">
      <alignment horizontal="left"/>
      <protection locked="0"/>
    </xf>
    <xf numFmtId="166" fontId="8" fillId="2" borderId="0" xfId="0" applyNumberFormat="1" applyFont="1" applyFill="1"/>
    <xf numFmtId="166" fontId="5" fillId="0" borderId="0" xfId="1" applyNumberFormat="1" applyFont="1" applyBorder="1" applyProtection="1"/>
    <xf numFmtId="166" fontId="8" fillId="2" borderId="1" xfId="0" applyNumberFormat="1" applyFont="1" applyFill="1" applyBorder="1"/>
    <xf numFmtId="49" fontId="1" fillId="0" borderId="0" xfId="0" applyNumberFormat="1" applyFont="1" applyAlignment="1" applyProtection="1">
      <alignment horizontal="left"/>
      <protection locked="0"/>
    </xf>
    <xf numFmtId="166" fontId="5" fillId="0" borderId="2" xfId="0" applyNumberFormat="1" applyFont="1" applyBorder="1"/>
    <xf numFmtId="168" fontId="1" fillId="0" borderId="0" xfId="0" applyNumberFormat="1" applyFont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166" fontId="9" fillId="0" borderId="0" xfId="0" applyNumberFormat="1" applyFont="1"/>
    <xf numFmtId="166" fontId="1" fillId="0" borderId="2" xfId="1" applyNumberFormat="1" applyFont="1" applyBorder="1" applyProtection="1"/>
    <xf numFmtId="0" fontId="1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166" fontId="1" fillId="0" borderId="2" xfId="0" applyNumberFormat="1" applyFont="1" applyBorder="1"/>
    <xf numFmtId="168" fontId="4" fillId="0" borderId="0" xfId="0" applyNumberFormat="1" applyFont="1" applyAlignment="1" applyProtection="1">
      <alignment horizontal="left"/>
      <protection locked="0"/>
    </xf>
    <xf numFmtId="166" fontId="4" fillId="0" borderId="0" xfId="1" applyNumberFormat="1" applyFont="1" applyBorder="1" applyProtection="1"/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168" fontId="1" fillId="0" borderId="0" xfId="0" applyNumberFormat="1" applyFont="1" applyAlignment="1" applyProtection="1">
      <alignment horizontal="left" vertical="center"/>
      <protection locked="0"/>
    </xf>
    <xf numFmtId="166" fontId="1" fillId="0" borderId="3" xfId="1" applyNumberFormat="1" applyFont="1" applyBorder="1" applyProtection="1"/>
    <xf numFmtId="166" fontId="1" fillId="0" borderId="3" xfId="0" applyNumberFormat="1" applyFont="1" applyBorder="1"/>
    <xf numFmtId="168" fontId="7" fillId="0" borderId="0" xfId="0" applyNumberFormat="1" applyFont="1" applyAlignment="1" applyProtection="1">
      <alignment horizontal="left" vertical="center"/>
      <protection locked="0"/>
    </xf>
    <xf numFmtId="166" fontId="2" fillId="0" borderId="0" xfId="0" applyNumberFormat="1" applyFont="1" applyProtection="1">
      <protection locked="0"/>
    </xf>
    <xf numFmtId="166" fontId="7" fillId="0" borderId="0" xfId="1" applyNumberFormat="1" applyFont="1" applyProtection="1">
      <protection locked="0"/>
    </xf>
    <xf numFmtId="169" fontId="2" fillId="0" borderId="0" xfId="0" applyNumberFormat="1" applyFont="1" applyProtection="1">
      <protection locked="0"/>
    </xf>
    <xf numFmtId="165" fontId="7" fillId="0" borderId="0" xfId="1" applyNumberFormat="1" applyFont="1" applyProtection="1">
      <protection locked="0"/>
    </xf>
    <xf numFmtId="0" fontId="3" fillId="0" borderId="0" xfId="0" applyFont="1"/>
    <xf numFmtId="166" fontId="1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6" fontId="7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164" fontId="7" fillId="0" borderId="0" xfId="1" applyFont="1" applyProtection="1"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165" fontId="12" fillId="0" borderId="0" xfId="1" applyNumberFormat="1" applyFont="1" applyProtection="1">
      <protection locked="0"/>
    </xf>
    <xf numFmtId="168" fontId="1" fillId="2" borderId="0" xfId="0" applyNumberFormat="1" applyFont="1" applyFill="1" applyAlignment="1">
      <alignment horizontal="center"/>
    </xf>
    <xf numFmtId="168" fontId="13" fillId="2" borderId="0" xfId="0" applyNumberFormat="1" applyFont="1" applyFill="1"/>
    <xf numFmtId="0" fontId="10" fillId="2" borderId="0" xfId="0" applyFont="1" applyFill="1"/>
    <xf numFmtId="0" fontId="5" fillId="2" borderId="0" xfId="0" applyFont="1" applyFill="1" applyAlignment="1">
      <alignment horizontal="center"/>
    </xf>
    <xf numFmtId="0" fontId="13" fillId="2" borderId="0" xfId="0" applyFont="1" applyFill="1"/>
    <xf numFmtId="49" fontId="5" fillId="2" borderId="0" xfId="0" applyNumberFormat="1" applyFont="1" applyFill="1" applyAlignment="1">
      <alignment horizontal="center"/>
    </xf>
    <xf numFmtId="0" fontId="10" fillId="0" borderId="0" xfId="0" applyFont="1"/>
    <xf numFmtId="49" fontId="1" fillId="2" borderId="0" xfId="0" applyNumberFormat="1" applyFont="1" applyFill="1" applyAlignment="1">
      <alignment horizontal="center"/>
    </xf>
    <xf numFmtId="0" fontId="9" fillId="0" borderId="0" xfId="0" applyFont="1"/>
    <xf numFmtId="49" fontId="1" fillId="2" borderId="0" xfId="0" applyNumberFormat="1" applyFont="1" applyFill="1" applyAlignment="1">
      <alignment horizontal="center"/>
    </xf>
    <xf numFmtId="49" fontId="14" fillId="2" borderId="0" xfId="0" applyNumberFormat="1" applyFont="1" applyFill="1"/>
    <xf numFmtId="49" fontId="9" fillId="0" borderId="0" xfId="0" applyNumberFormat="1" applyFont="1" applyAlignment="1">
      <alignment horizontal="left"/>
    </xf>
    <xf numFmtId="169" fontId="9" fillId="0" borderId="0" xfId="0" applyNumberFormat="1" applyFont="1"/>
    <xf numFmtId="0" fontId="1" fillId="0" borderId="0" xfId="0" applyFont="1"/>
    <xf numFmtId="165" fontId="9" fillId="0" borderId="0" xfId="1" applyNumberFormat="1" applyFont="1"/>
    <xf numFmtId="49" fontId="1" fillId="2" borderId="0" xfId="0" applyNumberFormat="1" applyFont="1" applyFill="1"/>
    <xf numFmtId="49" fontId="9" fillId="0" borderId="0" xfId="0" applyNumberFormat="1" applyFont="1"/>
    <xf numFmtId="49" fontId="9" fillId="2" borderId="0" xfId="0" applyNumberFormat="1" applyFont="1" applyFill="1" applyAlignment="1">
      <alignment horizontal="left"/>
    </xf>
    <xf numFmtId="169" fontId="9" fillId="2" borderId="0" xfId="0" applyNumberFormat="1" applyFont="1" applyFill="1"/>
    <xf numFmtId="166" fontId="1" fillId="2" borderId="0" xfId="0" applyNumberFormat="1" applyFont="1" applyFill="1"/>
    <xf numFmtId="166" fontId="9" fillId="2" borderId="0" xfId="1" applyNumberFormat="1" applyFont="1" applyFill="1" applyProtection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169" fontId="1" fillId="0" borderId="0" xfId="0" applyNumberFormat="1" applyFont="1"/>
    <xf numFmtId="166" fontId="1" fillId="0" borderId="0" xfId="0" applyNumberFormat="1" applyFont="1"/>
    <xf numFmtId="166" fontId="1" fillId="0" borderId="0" xfId="1" applyNumberFormat="1" applyFont="1" applyProtection="1"/>
    <xf numFmtId="0" fontId="13" fillId="0" borderId="0" xfId="0" applyFont="1"/>
    <xf numFmtId="49" fontId="8" fillId="0" borderId="0" xfId="0" applyNumberFormat="1" applyFont="1" applyAlignment="1">
      <alignment horizontal="left"/>
    </xf>
    <xf numFmtId="166" fontId="9" fillId="0" borderId="0" xfId="1" applyNumberFormat="1" applyFont="1" applyProtection="1"/>
    <xf numFmtId="166" fontId="9" fillId="0" borderId="1" xfId="0" applyNumberFormat="1" applyFont="1" applyBorder="1"/>
    <xf numFmtId="166" fontId="1" fillId="0" borderId="1" xfId="0" applyNumberFormat="1" applyFont="1" applyBorder="1"/>
    <xf numFmtId="166" fontId="1" fillId="2" borderId="1" xfId="0" applyNumberFormat="1" applyFont="1" applyFill="1" applyBorder="1"/>
    <xf numFmtId="166" fontId="13" fillId="0" borderId="0" xfId="0" applyNumberFormat="1" applyFont="1"/>
    <xf numFmtId="166" fontId="1" fillId="2" borderId="2" xfId="0" applyNumberFormat="1" applyFont="1" applyFill="1" applyBorder="1"/>
    <xf numFmtId="166" fontId="10" fillId="0" borderId="0" xfId="0" applyNumberFormat="1" applyFont="1"/>
    <xf numFmtId="49" fontId="8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/>
    <xf numFmtId="0" fontId="7" fillId="0" borderId="0" xfId="0" applyFont="1" applyAlignment="1">
      <alignment horizontal="center"/>
    </xf>
    <xf numFmtId="49" fontId="10" fillId="0" borderId="0" xfId="0" applyNumberFormat="1" applyFont="1"/>
    <xf numFmtId="49" fontId="10" fillId="0" borderId="0" xfId="0" applyNumberFormat="1" applyFont="1" applyAlignment="1">
      <alignment horizontal="left"/>
    </xf>
    <xf numFmtId="169" fontId="10" fillId="0" borderId="0" xfId="0" applyNumberFormat="1" applyFont="1"/>
    <xf numFmtId="165" fontId="1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B068F53-90F1-4A25-8106-8EF3362BA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7750" cy="83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3</xdr:row>
      <xdr:rowOff>166687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BCE17DA-2279-4B6D-A3F5-571A92E6A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JERCICIO%20CONTABLE%202020\6.%20JUNIO\06-Estados%20Financieros%20Institucionales%20JUNIO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Institucional"/>
      <sheetName val="Estados de Resultados Inst."/>
      <sheetName val="Vinculos Inst."/>
      <sheetName val="Balance Gubernamental Reexp"/>
      <sheetName val="EstadoRendEconomico"/>
      <sheetName val="Vinculos Guber"/>
      <sheetName val="AnexosEstadoResultados"/>
      <sheetName val="AnexosBalance"/>
      <sheetName val="AnexosCtasDeOrden"/>
      <sheetName val="DTA"/>
      <sheetName val="CUADRATURA_ANEXOS"/>
      <sheetName val="CTAS NVAS"/>
    </sheetNames>
    <sheetDataSet>
      <sheetData sheetId="0"/>
      <sheetData sheetId="1">
        <row r="50">
          <cell r="G50">
            <v>22499250.290000003</v>
          </cell>
        </row>
      </sheetData>
      <sheetData sheetId="2">
        <row r="3">
          <cell r="A3" t="str">
            <v>Disponibilidades</v>
          </cell>
          <cell r="E3">
            <v>98860886.569999993</v>
          </cell>
        </row>
        <row r="4">
          <cell r="A4" t="str">
            <v>.</v>
          </cell>
          <cell r="B4" t="str">
            <v xml:space="preserve">Caja </v>
          </cell>
          <cell r="D4">
            <v>4700</v>
          </cell>
        </row>
        <row r="5">
          <cell r="A5" t="str">
            <v>.</v>
          </cell>
          <cell r="B5" t="str">
            <v>21103</v>
          </cell>
          <cell r="C5">
            <v>4700</v>
          </cell>
        </row>
        <row r="6">
          <cell r="A6" t="str">
            <v>.</v>
          </cell>
          <cell r="B6" t="str">
            <v>Bancos</v>
          </cell>
          <cell r="D6">
            <v>33386863.09</v>
          </cell>
        </row>
        <row r="7">
          <cell r="A7" t="str">
            <v>.</v>
          </cell>
          <cell r="B7" t="str">
            <v>21109</v>
          </cell>
          <cell r="C7">
            <v>1825212.26</v>
          </cell>
        </row>
        <row r="8">
          <cell r="A8" t="str">
            <v>.</v>
          </cell>
          <cell r="B8" t="str">
            <v>21123</v>
          </cell>
          <cell r="C8">
            <v>31561650.829999998</v>
          </cell>
        </row>
        <row r="9">
          <cell r="B9" t="str">
            <v>Letras del Tesoro</v>
          </cell>
          <cell r="D9">
            <v>2000000</v>
          </cell>
        </row>
        <row r="10">
          <cell r="B10" t="str">
            <v>22101</v>
          </cell>
          <cell r="C10">
            <v>2000000</v>
          </cell>
        </row>
        <row r="11">
          <cell r="B11" t="str">
            <v>Descuento sobre compra de Titulosvalores</v>
          </cell>
          <cell r="D11">
            <v>-115676.52</v>
          </cell>
        </row>
        <row r="12">
          <cell r="B12" t="str">
            <v>22198</v>
          </cell>
          <cell r="C12">
            <v>-115676.52</v>
          </cell>
        </row>
        <row r="13">
          <cell r="A13" t="str">
            <v>.</v>
          </cell>
          <cell r="B13" t="str">
            <v>Depósitos a plazo</v>
          </cell>
          <cell r="D13">
            <v>63585000</v>
          </cell>
        </row>
        <row r="14">
          <cell r="A14" t="str">
            <v>.</v>
          </cell>
          <cell r="B14" t="str">
            <v>22103</v>
          </cell>
          <cell r="C14">
            <v>63585000</v>
          </cell>
        </row>
        <row r="15">
          <cell r="A15" t="str">
            <v>Cuentas por Cobrar</v>
          </cell>
          <cell r="E15">
            <v>17986168.300000001</v>
          </cell>
        </row>
        <row r="16">
          <cell r="A16" t="str">
            <v>.</v>
          </cell>
          <cell r="B16" t="str">
            <v>Anticipo de fondos y deudores varios</v>
          </cell>
          <cell r="D16">
            <v>6437248.96</v>
          </cell>
        </row>
        <row r="17">
          <cell r="A17" t="str">
            <v>.</v>
          </cell>
          <cell r="B17" t="str">
            <v>212</v>
          </cell>
          <cell r="C17">
            <v>5920745.7000000002</v>
          </cell>
        </row>
        <row r="18">
          <cell r="A18" t="str">
            <v>.</v>
          </cell>
          <cell r="B18" t="str">
            <v>22505</v>
          </cell>
          <cell r="C18">
            <v>900</v>
          </cell>
        </row>
        <row r="19">
          <cell r="A19" t="str">
            <v>.</v>
          </cell>
          <cell r="B19" t="str">
            <v>22513</v>
          </cell>
          <cell r="C19">
            <v>0</v>
          </cell>
        </row>
        <row r="20">
          <cell r="B20" t="str">
            <v>22515</v>
          </cell>
          <cell r="C20">
            <v>16382.79</v>
          </cell>
        </row>
        <row r="21">
          <cell r="B21" t="str">
            <v>22907002</v>
          </cell>
          <cell r="C21">
            <v>0</v>
          </cell>
          <cell r="D21" t="str">
            <v>?</v>
          </cell>
        </row>
        <row r="22">
          <cell r="A22" t="str">
            <v>.</v>
          </cell>
          <cell r="B22" t="str">
            <v>22907003001001</v>
          </cell>
          <cell r="C22">
            <v>194445.72</v>
          </cell>
        </row>
        <row r="23">
          <cell r="A23" t="str">
            <v>.</v>
          </cell>
          <cell r="B23" t="str">
            <v>22907003001002</v>
          </cell>
          <cell r="C23">
            <v>301612.03999999998</v>
          </cell>
        </row>
        <row r="24">
          <cell r="B24" t="str">
            <v>22907006</v>
          </cell>
          <cell r="C24">
            <v>8386045.9500000002</v>
          </cell>
        </row>
        <row r="25">
          <cell r="A25" t="str">
            <v>.</v>
          </cell>
          <cell r="B25" t="str">
            <v>22909003</v>
          </cell>
          <cell r="C25">
            <v>121113.38</v>
          </cell>
        </row>
        <row r="26">
          <cell r="B26" t="str">
            <v>22909004</v>
          </cell>
          <cell r="C26">
            <v>0</v>
          </cell>
        </row>
        <row r="27">
          <cell r="A27" t="str">
            <v>.</v>
          </cell>
          <cell r="B27" t="str">
            <v>22909004002</v>
          </cell>
          <cell r="C27">
            <v>0</v>
          </cell>
        </row>
        <row r="28">
          <cell r="B28" t="str">
            <v>22909004003</v>
          </cell>
          <cell r="C28">
            <v>0</v>
          </cell>
        </row>
        <row r="29">
          <cell r="B29" t="str">
            <v>22909004004</v>
          </cell>
          <cell r="C29">
            <v>2602.6</v>
          </cell>
        </row>
        <row r="30">
          <cell r="B30" t="str">
            <v>22909007</v>
          </cell>
          <cell r="C30">
            <v>2000</v>
          </cell>
        </row>
        <row r="31">
          <cell r="A31" t="str">
            <v>.</v>
          </cell>
          <cell r="B31" t="str">
            <v>22999003</v>
          </cell>
          <cell r="C31">
            <v>-120553.27</v>
          </cell>
        </row>
        <row r="32">
          <cell r="B32" t="str">
            <v>22999006</v>
          </cell>
          <cell r="C32">
            <v>-8386045.9500000002</v>
          </cell>
        </row>
        <row r="33">
          <cell r="B33" t="str">
            <v>22999007</v>
          </cell>
          <cell r="C33">
            <v>-2000</v>
          </cell>
        </row>
        <row r="34">
          <cell r="A34" t="str">
            <v>.</v>
          </cell>
          <cell r="B34" t="str">
            <v>22999004001</v>
          </cell>
          <cell r="C34">
            <v>0</v>
          </cell>
        </row>
        <row r="35">
          <cell r="A35" t="str">
            <v>.</v>
          </cell>
          <cell r="B35" t="str">
            <v>Reserva de Saneamiento primas de seguro</v>
          </cell>
          <cell r="D35">
            <v>-496057.76</v>
          </cell>
        </row>
        <row r="36">
          <cell r="A36" t="str">
            <v>.</v>
          </cell>
          <cell r="B36" t="str">
            <v>22999001003001001</v>
          </cell>
          <cell r="C36">
            <v>-194445.72</v>
          </cell>
        </row>
        <row r="37">
          <cell r="A37" t="str">
            <v>.</v>
          </cell>
          <cell r="B37" t="str">
            <v>22999001003001002</v>
          </cell>
          <cell r="C37">
            <v>-301612.03999999998</v>
          </cell>
        </row>
        <row r="38">
          <cell r="B38" t="str">
            <v>22999001003001005</v>
          </cell>
          <cell r="C38">
            <v>0</v>
          </cell>
        </row>
        <row r="39">
          <cell r="A39" t="str">
            <v>.</v>
          </cell>
          <cell r="B39" t="str">
            <v>Deudores monetarios</v>
          </cell>
          <cell r="D39">
            <v>12044977.1</v>
          </cell>
        </row>
        <row r="40">
          <cell r="A40" t="str">
            <v>.</v>
          </cell>
          <cell r="B40" t="str">
            <v>213</v>
          </cell>
          <cell r="C40">
            <v>12044977.1</v>
          </cell>
        </row>
        <row r="41">
          <cell r="B41" t="str">
            <v>22509</v>
          </cell>
          <cell r="C41">
            <v>0</v>
          </cell>
        </row>
        <row r="42">
          <cell r="A42" t="str">
            <v>.</v>
          </cell>
          <cell r="B42" t="str">
            <v>22551</v>
          </cell>
          <cell r="C42">
            <v>0</v>
          </cell>
        </row>
        <row r="43">
          <cell r="A43" t="str">
            <v>Inversiones</v>
          </cell>
          <cell r="E43">
            <v>383611.67999999225</v>
          </cell>
        </row>
        <row r="44">
          <cell r="A44" t="str">
            <v>.</v>
          </cell>
          <cell r="B44" t="str">
            <v>Inversiones permanentes</v>
          </cell>
          <cell r="D44">
            <v>0</v>
          </cell>
        </row>
        <row r="45">
          <cell r="A45" t="str">
            <v>.</v>
          </cell>
          <cell r="B45" t="str">
            <v>22201001</v>
          </cell>
          <cell r="C45">
            <v>0</v>
          </cell>
        </row>
        <row r="46">
          <cell r="A46" t="str">
            <v>.</v>
          </cell>
          <cell r="B46" t="str">
            <v>22205</v>
          </cell>
          <cell r="C46">
            <v>0</v>
          </cell>
        </row>
        <row r="47">
          <cell r="A47" t="str">
            <v>.</v>
          </cell>
          <cell r="B47" t="str">
            <v>Préstamos a empresas privadas financieras</v>
          </cell>
          <cell r="D47">
            <v>0</v>
          </cell>
        </row>
        <row r="48">
          <cell r="A48" t="str">
            <v>.</v>
          </cell>
          <cell r="B48" t="str">
            <v>22401003</v>
          </cell>
          <cell r="C48">
            <v>0</v>
          </cell>
        </row>
        <row r="49">
          <cell r="A49" t="str">
            <v>.</v>
          </cell>
          <cell r="B49" t="str">
            <v>Provisión de Inversión a empresas privadas financieras</v>
          </cell>
          <cell r="D49">
            <v>0</v>
          </cell>
        </row>
        <row r="50">
          <cell r="A50" t="str">
            <v>.</v>
          </cell>
          <cell r="B50" t="str">
            <v>22499003001</v>
          </cell>
          <cell r="C50">
            <v>0</v>
          </cell>
        </row>
        <row r="51">
          <cell r="A51" t="str">
            <v>.</v>
          </cell>
          <cell r="B51" t="str">
            <v>Existencia de Consumo</v>
          </cell>
          <cell r="D51">
            <v>124147.29</v>
          </cell>
        </row>
        <row r="52">
          <cell r="A52" t="str">
            <v>.</v>
          </cell>
          <cell r="B52" t="str">
            <v>23101</v>
          </cell>
          <cell r="C52">
            <v>827.65</v>
          </cell>
        </row>
        <row r="53">
          <cell r="B53" t="str">
            <v>23103</v>
          </cell>
          <cell r="C53">
            <v>34.33</v>
          </cell>
        </row>
        <row r="54">
          <cell r="A54" t="str">
            <v>.</v>
          </cell>
          <cell r="B54" t="str">
            <v>23105</v>
          </cell>
          <cell r="C54">
            <v>13225.83</v>
          </cell>
        </row>
        <row r="55">
          <cell r="B55" t="str">
            <v>23109</v>
          </cell>
          <cell r="C55">
            <v>93032.09</v>
          </cell>
        </row>
        <row r="56">
          <cell r="A56" t="str">
            <v>.</v>
          </cell>
          <cell r="B56" t="str">
            <v>23113</v>
          </cell>
          <cell r="C56">
            <v>15697.5</v>
          </cell>
        </row>
        <row r="57">
          <cell r="A57" t="str">
            <v>.</v>
          </cell>
          <cell r="B57" t="str">
            <v>23115</v>
          </cell>
          <cell r="C57">
            <v>1329.89</v>
          </cell>
        </row>
        <row r="58">
          <cell r="B58" t="str">
            <v>23117</v>
          </cell>
          <cell r="C58">
            <v>0</v>
          </cell>
        </row>
        <row r="59">
          <cell r="A59" t="str">
            <v>.</v>
          </cell>
          <cell r="B59" t="str">
            <v>Inmuebles para la venta</v>
          </cell>
          <cell r="D59">
            <v>69025016.819999993</v>
          </cell>
        </row>
        <row r="60">
          <cell r="A60" t="str">
            <v>.</v>
          </cell>
          <cell r="B60" t="str">
            <v>23121</v>
          </cell>
          <cell r="C60">
            <v>1638763.72</v>
          </cell>
        </row>
        <row r="61">
          <cell r="A61" t="str">
            <v>.</v>
          </cell>
          <cell r="B61" t="str">
            <v>23196</v>
          </cell>
          <cell r="C61">
            <v>67386253.099999994</v>
          </cell>
        </row>
        <row r="62">
          <cell r="A62" t="str">
            <v>.</v>
          </cell>
          <cell r="B62" t="str">
            <v xml:space="preserve">Reservas de saneamiento de activos extraordinarios </v>
          </cell>
          <cell r="D62">
            <v>-68765552.430000007</v>
          </cell>
        </row>
        <row r="63">
          <cell r="A63" t="str">
            <v>.</v>
          </cell>
          <cell r="B63" t="str">
            <v>23199</v>
          </cell>
          <cell r="C63">
            <v>-68765552.430000007</v>
          </cell>
        </row>
        <row r="64">
          <cell r="A64" t="str">
            <v>Préstamos Netos</v>
          </cell>
          <cell r="E64">
            <v>831177215.98000002</v>
          </cell>
        </row>
        <row r="65">
          <cell r="A65" t="str">
            <v>.</v>
          </cell>
          <cell r="B65" t="str">
            <v>Cartera Vigente</v>
          </cell>
          <cell r="D65">
            <v>938405144.05000007</v>
          </cell>
        </row>
        <row r="66">
          <cell r="A66" t="str">
            <v>.</v>
          </cell>
          <cell r="B66" t="str">
            <v>22401005002</v>
          </cell>
          <cell r="C66">
            <v>853820139.69000006</v>
          </cell>
        </row>
        <row r="67">
          <cell r="A67" t="str">
            <v>.</v>
          </cell>
          <cell r="B67" t="str">
            <v>22401005004</v>
          </cell>
          <cell r="C67">
            <v>9294376.3599999994</v>
          </cell>
        </row>
        <row r="68">
          <cell r="A68" t="str">
            <v>.</v>
          </cell>
          <cell r="B68" t="str">
            <v>22401005009</v>
          </cell>
          <cell r="C68">
            <v>75290628</v>
          </cell>
        </row>
        <row r="69">
          <cell r="A69" t="str">
            <v>.</v>
          </cell>
          <cell r="B69" t="str">
            <v>22401005011</v>
          </cell>
          <cell r="C69">
            <v>0</v>
          </cell>
        </row>
        <row r="70">
          <cell r="B70" t="str">
            <v>22453837001</v>
          </cell>
          <cell r="C70">
            <v>0</v>
          </cell>
        </row>
        <row r="71">
          <cell r="A71" t="str">
            <v>.</v>
          </cell>
          <cell r="B71" t="str">
            <v>Cartera Vencida</v>
          </cell>
          <cell r="D71">
            <v>22345252.280000001</v>
          </cell>
        </row>
        <row r="72">
          <cell r="A72" t="str">
            <v>.</v>
          </cell>
          <cell r="B72" t="str">
            <v>22401005003</v>
          </cell>
          <cell r="C72">
            <v>16757483.220000001</v>
          </cell>
        </row>
        <row r="73">
          <cell r="A73" t="str">
            <v>.</v>
          </cell>
          <cell r="B73" t="str">
            <v>22401005005</v>
          </cell>
          <cell r="C73">
            <v>742411.62</v>
          </cell>
        </row>
        <row r="74">
          <cell r="B74" t="str">
            <v>22401005007</v>
          </cell>
          <cell r="C74">
            <v>0</v>
          </cell>
        </row>
        <row r="75">
          <cell r="A75" t="str">
            <v>.</v>
          </cell>
          <cell r="B75" t="str">
            <v>22401005010</v>
          </cell>
          <cell r="C75">
            <v>4845357.4400000004</v>
          </cell>
        </row>
        <row r="76">
          <cell r="A76" t="str">
            <v>.</v>
          </cell>
          <cell r="B76" t="str">
            <v>Cartera en ejecución</v>
          </cell>
          <cell r="D76">
            <v>2344327.3000000003</v>
          </cell>
        </row>
        <row r="77">
          <cell r="A77" t="str">
            <v>.</v>
          </cell>
          <cell r="B77" t="str">
            <v>22901001</v>
          </cell>
          <cell r="C77">
            <v>2278840.16</v>
          </cell>
        </row>
        <row r="78">
          <cell r="A78" t="str">
            <v>.</v>
          </cell>
          <cell r="B78" t="str">
            <v>22901002</v>
          </cell>
          <cell r="C78">
            <v>65487.14</v>
          </cell>
        </row>
        <row r="79">
          <cell r="A79" t="str">
            <v>.</v>
          </cell>
          <cell r="B79" t="str">
            <v>Reserva de saneamiento de capital</v>
          </cell>
          <cell r="D79">
            <v>-20088296.439999998</v>
          </cell>
        </row>
        <row r="80">
          <cell r="A80" t="str">
            <v>.</v>
          </cell>
          <cell r="B80" t="str">
            <v>22499001003</v>
          </cell>
          <cell r="C80">
            <v>-18466239.219999999</v>
          </cell>
        </row>
        <row r="81">
          <cell r="A81" t="str">
            <v>.</v>
          </cell>
          <cell r="B81" t="str">
            <v>22999001001003</v>
          </cell>
          <cell r="C81">
            <v>-1622057.22</v>
          </cell>
        </row>
        <row r="83">
          <cell r="A83" t="str">
            <v>.</v>
          </cell>
          <cell r="B83" t="str">
            <v>Reserva para cobertura de capital vencido</v>
          </cell>
          <cell r="D83">
            <v>-42904788.619999997</v>
          </cell>
        </row>
        <row r="84">
          <cell r="A84" t="str">
            <v>.</v>
          </cell>
          <cell r="B84" t="str">
            <v>22499001004</v>
          </cell>
          <cell r="C84">
            <v>-42904788.619999997</v>
          </cell>
        </row>
        <row r="85">
          <cell r="B85" t="str">
            <v>Reserva Voluntaria Prestamos Reestructurados Vigentes</v>
          </cell>
          <cell r="D85">
            <v>-69238901.219999999</v>
          </cell>
        </row>
        <row r="86">
          <cell r="B86" t="str">
            <v>22499001002</v>
          </cell>
          <cell r="C86">
            <v>-69238901.219999999</v>
          </cell>
        </row>
        <row r="87">
          <cell r="A87" t="str">
            <v>.</v>
          </cell>
          <cell r="B87" t="str">
            <v>Reserva para créditos de difícil inscripción</v>
          </cell>
          <cell r="D87">
            <v>-87481.5</v>
          </cell>
        </row>
        <row r="88">
          <cell r="A88" t="str">
            <v>.</v>
          </cell>
          <cell r="B88" t="str">
            <v>22499001005</v>
          </cell>
          <cell r="C88">
            <v>-87481.5</v>
          </cell>
        </row>
        <row r="89">
          <cell r="A89" t="str">
            <v>.</v>
          </cell>
          <cell r="B89" t="str">
            <v>Prestamos personales (Netos)</v>
          </cell>
          <cell r="D89">
            <v>401960.13</v>
          </cell>
        </row>
        <row r="90">
          <cell r="A90" t="str">
            <v>.</v>
          </cell>
          <cell r="B90" t="str">
            <v>22403001</v>
          </cell>
          <cell r="C90">
            <v>404564.95</v>
          </cell>
        </row>
        <row r="91">
          <cell r="A91" t="str">
            <v>.</v>
          </cell>
          <cell r="B91" t="str">
            <v>22499002</v>
          </cell>
          <cell r="C91">
            <v>-2604.8200000000002</v>
          </cell>
        </row>
        <row r="92">
          <cell r="A92" t="str">
            <v>.</v>
          </cell>
          <cell r="B92" t="str">
            <v>Terrenos con promesa de venta</v>
          </cell>
          <cell r="D92">
            <v>0</v>
          </cell>
        </row>
        <row r="93">
          <cell r="A93" t="str">
            <v>.</v>
          </cell>
          <cell r="B93" t="str">
            <v>22401005007</v>
          </cell>
          <cell r="C93">
            <v>0</v>
          </cell>
        </row>
        <row r="94">
          <cell r="A94" t="str">
            <v>..</v>
          </cell>
          <cell r="B94" t="str">
            <v>22401005008</v>
          </cell>
          <cell r="C94">
            <v>0</v>
          </cell>
        </row>
        <row r="95">
          <cell r="A95" t="str">
            <v>.</v>
          </cell>
          <cell r="B95" t="str">
            <v xml:space="preserve">Reserva de Terrenos con Promesa de Venta </v>
          </cell>
          <cell r="D95">
            <v>0</v>
          </cell>
        </row>
        <row r="96">
          <cell r="A96" t="str">
            <v>.</v>
          </cell>
          <cell r="B96" t="str">
            <v>22499001007</v>
          </cell>
          <cell r="C96">
            <v>0</v>
          </cell>
        </row>
        <row r="97">
          <cell r="A97" t="str">
            <v>.</v>
          </cell>
          <cell r="B97" t="str">
            <v>22499001009</v>
          </cell>
          <cell r="C97">
            <v>0</v>
          </cell>
        </row>
        <row r="98">
          <cell r="A98" t="str">
            <v>Activo Fijo</v>
          </cell>
          <cell r="E98">
            <v>12043469.750000002</v>
          </cell>
        </row>
        <row r="99">
          <cell r="A99" t="str">
            <v>.</v>
          </cell>
          <cell r="B99" t="str">
            <v>Bienes depreciables</v>
          </cell>
          <cell r="D99">
            <v>12521657.960000001</v>
          </cell>
        </row>
        <row r="100">
          <cell r="A100" t="str">
            <v>.</v>
          </cell>
          <cell r="B100" t="str">
            <v>241</v>
          </cell>
          <cell r="C100">
            <v>6784456.2699999996</v>
          </cell>
        </row>
        <row r="101">
          <cell r="A101" t="str">
            <v>.</v>
          </cell>
          <cell r="B101" t="str">
            <v>24199</v>
          </cell>
          <cell r="C101">
            <v>5737201.6900000004</v>
          </cell>
        </row>
        <row r="102">
          <cell r="A102" t="str">
            <v>.</v>
          </cell>
          <cell r="B102" t="str">
            <v>Reserva de depreciación activo</v>
          </cell>
          <cell r="D102">
            <v>-5737201.6900000004</v>
          </cell>
        </row>
        <row r="103">
          <cell r="A103" t="str">
            <v>.</v>
          </cell>
          <cell r="B103" t="str">
            <v>24199</v>
          </cell>
          <cell r="C103">
            <v>-5737201.6900000004</v>
          </cell>
        </row>
        <row r="104">
          <cell r="A104" t="str">
            <v>.</v>
          </cell>
          <cell r="B104" t="str">
            <v>Bienes no depreciables</v>
          </cell>
          <cell r="D104">
            <v>4527064.21</v>
          </cell>
        </row>
        <row r="105">
          <cell r="A105" t="str">
            <v>.</v>
          </cell>
          <cell r="B105" t="str">
            <v>243</v>
          </cell>
          <cell r="C105">
            <v>4527064.21</v>
          </cell>
        </row>
        <row r="106">
          <cell r="A106" t="str">
            <v>.</v>
          </cell>
          <cell r="B106" t="str">
            <v>Derechos de propiedad intangible</v>
          </cell>
          <cell r="D106">
            <v>1348988.37</v>
          </cell>
        </row>
        <row r="107">
          <cell r="A107" t="str">
            <v>.</v>
          </cell>
          <cell r="B107" t="str">
            <v>22615</v>
          </cell>
          <cell r="C107">
            <v>1348988.37</v>
          </cell>
        </row>
        <row r="108">
          <cell r="A108" t="str">
            <v>.</v>
          </cell>
          <cell r="B108" t="str">
            <v>Amortizaciones Derechos de Propiedad Intangible</v>
          </cell>
          <cell r="D108">
            <v>-617039.1</v>
          </cell>
        </row>
        <row r="109">
          <cell r="A109" t="str">
            <v>.</v>
          </cell>
          <cell r="B109" t="str">
            <v>22699015</v>
          </cell>
          <cell r="C109">
            <v>-617039.1</v>
          </cell>
        </row>
        <row r="110">
          <cell r="A110" t="str">
            <v>Otros Activos</v>
          </cell>
          <cell r="E110">
            <v>3630395.53</v>
          </cell>
        </row>
        <row r="111">
          <cell r="A111" t="str">
            <v>.</v>
          </cell>
          <cell r="B111" t="str">
            <v>Préstamos a empresas públicas</v>
          </cell>
          <cell r="D111">
            <v>0</v>
          </cell>
        </row>
        <row r="112">
          <cell r="A112" t="str">
            <v>.</v>
          </cell>
          <cell r="B112" t="str">
            <v>22909009002</v>
          </cell>
          <cell r="C112">
            <v>0</v>
          </cell>
        </row>
        <row r="113">
          <cell r="A113" t="str">
            <v>.</v>
          </cell>
          <cell r="B113" t="str">
            <v>Provisión préstamo a empresas públicas</v>
          </cell>
          <cell r="D113">
            <v>0</v>
          </cell>
        </row>
        <row r="114">
          <cell r="A114" t="str">
            <v>.</v>
          </cell>
          <cell r="B114" t="str">
            <v>22999009001</v>
          </cell>
          <cell r="C114">
            <v>0</v>
          </cell>
        </row>
        <row r="115">
          <cell r="A115" t="str">
            <v>.</v>
          </cell>
          <cell r="B115" t="str">
            <v>Inversiones en proyectos y programas</v>
          </cell>
          <cell r="D115">
            <v>0</v>
          </cell>
        </row>
        <row r="116">
          <cell r="A116" t="str">
            <v>.</v>
          </cell>
          <cell r="B116" t="str">
            <v>25191</v>
          </cell>
          <cell r="C116">
            <v>0</v>
          </cell>
        </row>
        <row r="117">
          <cell r="B117" t="str">
            <v>25249</v>
          </cell>
          <cell r="C117">
            <v>0</v>
          </cell>
        </row>
        <row r="118">
          <cell r="A118" t="str">
            <v>.</v>
          </cell>
          <cell r="B118" t="str">
            <v>25291</v>
          </cell>
          <cell r="C118">
            <v>0</v>
          </cell>
        </row>
        <row r="119">
          <cell r="B119" t="str">
            <v>25165</v>
          </cell>
          <cell r="C119">
            <v>0</v>
          </cell>
        </row>
        <row r="120">
          <cell r="A120" t="str">
            <v>.</v>
          </cell>
          <cell r="B120" t="str">
            <v>Aplicación inversiones en proyectos</v>
          </cell>
          <cell r="D120">
            <v>0</v>
          </cell>
        </row>
        <row r="121">
          <cell r="A121" t="str">
            <v>.</v>
          </cell>
          <cell r="B121" t="str">
            <v>25199</v>
          </cell>
          <cell r="C121">
            <v>0</v>
          </cell>
        </row>
        <row r="122">
          <cell r="B122" t="str">
            <v>25299</v>
          </cell>
          <cell r="C122">
            <v>0</v>
          </cell>
          <cell r="D122" t="str">
            <v>*</v>
          </cell>
        </row>
        <row r="123">
          <cell r="A123" t="str">
            <v>.</v>
          </cell>
          <cell r="B123" t="str">
            <v>Terrenos entregados en comodato</v>
          </cell>
          <cell r="D123">
            <v>1231157.6200000001</v>
          </cell>
        </row>
        <row r="124">
          <cell r="A124" t="str">
            <v>.</v>
          </cell>
          <cell r="B124" t="str">
            <v>22533001</v>
          </cell>
          <cell r="C124">
            <v>1231157.6200000001</v>
          </cell>
        </row>
        <row r="125">
          <cell r="A125" t="str">
            <v>.</v>
          </cell>
          <cell r="B125" t="str">
            <v>Seguros Pagados por Anticipados</v>
          </cell>
          <cell r="D125">
            <v>2879085.57</v>
          </cell>
        </row>
        <row r="126">
          <cell r="A126" t="str">
            <v>.</v>
          </cell>
          <cell r="B126" t="str">
            <v>22605</v>
          </cell>
          <cell r="C126">
            <v>2879085.57</v>
          </cell>
        </row>
        <row r="127">
          <cell r="B127" t="str">
            <v>Amortizaciones de Seguros Pagados por Anticipado</v>
          </cell>
          <cell r="D127">
            <v>-479847.66</v>
          </cell>
        </row>
        <row r="128">
          <cell r="B128" t="str">
            <v>22699005</v>
          </cell>
          <cell r="C128">
            <v>-479847.66</v>
          </cell>
        </row>
        <row r="129">
          <cell r="B129" t="str">
            <v>Mantenimiento y Reparaciones Pagados por Anticipado</v>
          </cell>
          <cell r="D129">
            <v>0</v>
          </cell>
        </row>
        <row r="130">
          <cell r="B130" t="str">
            <v>22609</v>
          </cell>
          <cell r="C130">
            <v>0</v>
          </cell>
        </row>
        <row r="131">
          <cell r="B131" t="str">
            <v>Amortización de Mantenimiento y Reparaciones Pagados    por Anticipado</v>
          </cell>
          <cell r="D131">
            <v>0</v>
          </cell>
        </row>
        <row r="132">
          <cell r="B132" t="str">
            <v>22699006001</v>
          </cell>
          <cell r="C132">
            <v>0</v>
          </cell>
        </row>
        <row r="133">
          <cell r="A133" t="str">
            <v>TOTAL ACTIVOS</v>
          </cell>
        </row>
        <row r="134">
          <cell r="A134" t="str">
            <v>CUENTAS DE ORDEN</v>
          </cell>
          <cell r="D134">
            <v>261011741.67999998</v>
          </cell>
          <cell r="E134">
            <v>261011741.67999998</v>
          </cell>
        </row>
        <row r="135">
          <cell r="A135" t="str">
            <v>.</v>
          </cell>
          <cell r="B135" t="str">
            <v>934</v>
          </cell>
          <cell r="C135">
            <v>4275279.9800000004</v>
          </cell>
        </row>
        <row r="136">
          <cell r="A136" t="str">
            <v>.</v>
          </cell>
          <cell r="B136" t="str">
            <v>936</v>
          </cell>
          <cell r="C136">
            <v>256736461.69999999</v>
          </cell>
        </row>
        <row r="137">
          <cell r="A137" t="str">
            <v>Cuentas por Pagar</v>
          </cell>
          <cell r="E137">
            <v>9163033.0299999993</v>
          </cell>
        </row>
        <row r="138">
          <cell r="A138" t="str">
            <v>.</v>
          </cell>
          <cell r="B138" t="str">
            <v>Depósitos de terceros</v>
          </cell>
          <cell r="D138">
            <v>5599642.2599999998</v>
          </cell>
        </row>
        <row r="139">
          <cell r="A139" t="str">
            <v>.</v>
          </cell>
          <cell r="B139" t="str">
            <v>412</v>
          </cell>
          <cell r="C139">
            <v>5599642.2599999998</v>
          </cell>
        </row>
        <row r="140">
          <cell r="A140" t="str">
            <v>.</v>
          </cell>
          <cell r="B140" t="str">
            <v>Acreedores Monetarios</v>
          </cell>
          <cell r="D140">
            <v>3563390.77</v>
          </cell>
        </row>
        <row r="141">
          <cell r="A141" t="str">
            <v>.</v>
          </cell>
          <cell r="B141" t="str">
            <v>413</v>
          </cell>
          <cell r="C141">
            <v>3563390.77</v>
          </cell>
        </row>
        <row r="142">
          <cell r="A142" t="str">
            <v>Títulos  Valores en el Mercado Nacional</v>
          </cell>
          <cell r="E142">
            <v>163654953.72</v>
          </cell>
        </row>
        <row r="143">
          <cell r="A143" t="str">
            <v>.</v>
          </cell>
          <cell r="B143" t="str">
            <v>Titulos Valores Diversos</v>
          </cell>
          <cell r="D143">
            <v>163654953.72</v>
          </cell>
        </row>
        <row r="144">
          <cell r="A144" t="str">
            <v>.</v>
          </cell>
          <cell r="B144" t="str">
            <v>42201</v>
          </cell>
          <cell r="C144">
            <v>163654953.72</v>
          </cell>
        </row>
        <row r="145">
          <cell r="A145" t="str">
            <v xml:space="preserve">Préstamos </v>
          </cell>
          <cell r="E145">
            <v>82181682.140000001</v>
          </cell>
        </row>
        <row r="146">
          <cell r="A146" t="str">
            <v>.</v>
          </cell>
          <cell r="B146" t="str">
            <v>Financiamiento Interno</v>
          </cell>
          <cell r="D146">
            <v>23434570.969999999</v>
          </cell>
        </row>
        <row r="147">
          <cell r="B147" t="str">
            <v>42205</v>
          </cell>
          <cell r="C147">
            <v>99975</v>
          </cell>
        </row>
        <row r="148">
          <cell r="B148" t="str">
            <v>42211</v>
          </cell>
          <cell r="C148">
            <v>23334595.969999999</v>
          </cell>
        </row>
        <row r="149">
          <cell r="B149" t="str">
            <v>42217</v>
          </cell>
          <cell r="C149">
            <v>0</v>
          </cell>
        </row>
        <row r="150">
          <cell r="A150" t="str">
            <v>.</v>
          </cell>
          <cell r="B150" t="str">
            <v>42219</v>
          </cell>
          <cell r="C150">
            <v>0</v>
          </cell>
        </row>
        <row r="151">
          <cell r="B151" t="str">
            <v>Financiamiento Externo</v>
          </cell>
          <cell r="D151">
            <v>58747111.170000002</v>
          </cell>
        </row>
        <row r="152">
          <cell r="B152" t="str">
            <v>42311</v>
          </cell>
          <cell r="C152">
            <v>58747111.170000002</v>
          </cell>
        </row>
        <row r="153">
          <cell r="A153" t="str">
            <v>Depósitos de Personas Naturales</v>
          </cell>
          <cell r="E153">
            <v>190883642.28999999</v>
          </cell>
        </row>
        <row r="154">
          <cell r="A154" t="str">
            <v>.</v>
          </cell>
          <cell r="D154">
            <v>190458559.31</v>
          </cell>
        </row>
        <row r="155">
          <cell r="A155" t="str">
            <v>.</v>
          </cell>
          <cell r="B155" t="str">
            <v>42403004001</v>
          </cell>
          <cell r="C155">
            <v>190458559.31</v>
          </cell>
        </row>
        <row r="156">
          <cell r="A156" t="str">
            <v>.</v>
          </cell>
          <cell r="B156" t="str">
            <v>Intereses sobre cotizaciones Obrero-Patronal</v>
          </cell>
          <cell r="D156">
            <v>425082.98</v>
          </cell>
        </row>
        <row r="157">
          <cell r="A157" t="str">
            <v>.</v>
          </cell>
          <cell r="B157" t="str">
            <v>42403004002</v>
          </cell>
          <cell r="C157">
            <v>425082.98</v>
          </cell>
        </row>
        <row r="158">
          <cell r="A158" t="str">
            <v>Provisiones</v>
          </cell>
          <cell r="E158">
            <v>6983781.1099999994</v>
          </cell>
        </row>
        <row r="159">
          <cell r="A159" t="str">
            <v>.</v>
          </cell>
          <cell r="B159" t="str">
            <v>Pasivo laboral</v>
          </cell>
          <cell r="D159">
            <v>348346.77</v>
          </cell>
        </row>
        <row r="160">
          <cell r="A160" t="str">
            <v>.</v>
          </cell>
          <cell r="B160" t="str">
            <v>42417</v>
          </cell>
          <cell r="C160">
            <v>348346.77</v>
          </cell>
        </row>
        <row r="161">
          <cell r="A161" t="str">
            <v>.</v>
          </cell>
          <cell r="B161" t="str">
            <v>Provisión para prestaciones laborales</v>
          </cell>
          <cell r="D161">
            <v>6635434.3399999999</v>
          </cell>
        </row>
        <row r="162">
          <cell r="A162" t="str">
            <v>.</v>
          </cell>
          <cell r="B162" t="str">
            <v>42419</v>
          </cell>
          <cell r="C162">
            <v>6635434.3399999999</v>
          </cell>
        </row>
        <row r="163">
          <cell r="A163" t="str">
            <v>.</v>
          </cell>
          <cell r="B163" t="str">
            <v>Provisión para Infraestructura</v>
          </cell>
          <cell r="D163">
            <v>0</v>
          </cell>
        </row>
        <row r="164">
          <cell r="A164" t="str">
            <v>.</v>
          </cell>
          <cell r="B164" t="str">
            <v>42421</v>
          </cell>
          <cell r="C164">
            <v>0</v>
          </cell>
        </row>
        <row r="165">
          <cell r="A165" t="str">
            <v>Otros Pasivos</v>
          </cell>
          <cell r="E165">
            <v>2215527.13</v>
          </cell>
        </row>
        <row r="166">
          <cell r="A166" t="str">
            <v>.</v>
          </cell>
          <cell r="B166" t="str">
            <v>Acreedores Monetarios por pagar</v>
          </cell>
          <cell r="D166">
            <v>2215527.13</v>
          </cell>
        </row>
        <row r="167">
          <cell r="A167" t="str">
            <v>.</v>
          </cell>
          <cell r="B167" t="str">
            <v>42451</v>
          </cell>
          <cell r="C167">
            <v>2215527.13</v>
          </cell>
        </row>
        <row r="168">
          <cell r="A168" t="str">
            <v>TOTAL PASIVO</v>
          </cell>
        </row>
        <row r="169">
          <cell r="B169" t="str">
            <v>Aportes</v>
          </cell>
          <cell r="D169">
            <v>6635428.5700000003</v>
          </cell>
          <cell r="E169">
            <v>6635428.5700000003</v>
          </cell>
        </row>
        <row r="170">
          <cell r="A170" t="str">
            <v>.</v>
          </cell>
          <cell r="B170" t="str">
            <v>81103001</v>
          </cell>
          <cell r="C170">
            <v>2857142.86</v>
          </cell>
        </row>
        <row r="171">
          <cell r="A171" t="str">
            <v>.</v>
          </cell>
          <cell r="B171" t="str">
            <v>81103002</v>
          </cell>
          <cell r="C171">
            <v>3778285.71</v>
          </cell>
        </row>
        <row r="172">
          <cell r="A172" t="str">
            <v>Reservas</v>
          </cell>
          <cell r="E172">
            <v>473910876.69</v>
          </cell>
        </row>
        <row r="173">
          <cell r="A173" t="str">
            <v>.</v>
          </cell>
          <cell r="B173" t="str">
            <v>Reservas para emergencias</v>
          </cell>
          <cell r="C173">
            <v>0</v>
          </cell>
          <cell r="D173">
            <v>459140468.64999998</v>
          </cell>
        </row>
        <row r="174">
          <cell r="A174" t="str">
            <v>.</v>
          </cell>
          <cell r="B174" t="str">
            <v>81201</v>
          </cell>
          <cell r="C174">
            <v>459140468.64999998</v>
          </cell>
        </row>
        <row r="175">
          <cell r="B175" t="str">
            <v>Reserva para Contirubuciones al porgrama Casa Mujer</v>
          </cell>
          <cell r="D175">
            <v>2685018.55</v>
          </cell>
        </row>
        <row r="176">
          <cell r="B176" t="str">
            <v>81203002</v>
          </cell>
          <cell r="C176">
            <v>2685018.55</v>
          </cell>
        </row>
        <row r="177">
          <cell r="B177" t="str">
            <v>Reserva para cubrir deducibles y otros quebrantos</v>
          </cell>
          <cell r="D177">
            <v>12027226.24</v>
          </cell>
        </row>
        <row r="178">
          <cell r="B178" t="str">
            <v>81203003</v>
          </cell>
          <cell r="C178">
            <v>12027226.24</v>
          </cell>
        </row>
        <row r="179">
          <cell r="B179" t="str">
            <v>Reserva Riesgo Pais</v>
          </cell>
          <cell r="D179">
            <v>58163.25</v>
          </cell>
        </row>
        <row r="180">
          <cell r="B180" t="str">
            <v>81203007</v>
          </cell>
          <cell r="C180">
            <v>58163.25</v>
          </cell>
        </row>
        <row r="181">
          <cell r="B181" t="str">
            <v>Reserva para Obligaciones con Terceros</v>
          </cell>
          <cell r="D181">
            <v>50000</v>
          </cell>
        </row>
        <row r="182">
          <cell r="B182">
            <v>81209001</v>
          </cell>
          <cell r="C182">
            <v>50000</v>
          </cell>
        </row>
        <row r="183">
          <cell r="B183" t="str">
            <v>Resultado del Ejercicio Anterior</v>
          </cell>
          <cell r="D183">
            <v>191836.75</v>
          </cell>
          <cell r="E183">
            <v>191836.75</v>
          </cell>
        </row>
        <row r="184">
          <cell r="A184" t="str">
            <v>.</v>
          </cell>
          <cell r="B184" t="str">
            <v>81109001</v>
          </cell>
          <cell r="C184">
            <v>0</v>
          </cell>
        </row>
        <row r="185">
          <cell r="A185" t="str">
            <v>.</v>
          </cell>
          <cell r="B185" t="str">
            <v>81109002</v>
          </cell>
          <cell r="C185">
            <v>191836.75</v>
          </cell>
        </row>
        <row r="186">
          <cell r="A186" t="str">
            <v>Resultado del Ejercicio Corriente</v>
          </cell>
          <cell r="D186">
            <v>0</v>
          </cell>
          <cell r="E186">
            <v>0</v>
          </cell>
        </row>
        <row r="187">
          <cell r="B187" t="str">
            <v>81111999</v>
          </cell>
          <cell r="C187">
            <v>0</v>
          </cell>
        </row>
        <row r="188">
          <cell r="A188" t="str">
            <v>.</v>
          </cell>
          <cell r="B188" t="str">
            <v>831</v>
          </cell>
          <cell r="C188">
            <v>0</v>
          </cell>
        </row>
        <row r="189">
          <cell r="A189" t="str">
            <v>.</v>
          </cell>
          <cell r="B189" t="str">
            <v>833</v>
          </cell>
          <cell r="C189">
            <v>0</v>
          </cell>
        </row>
        <row r="190">
          <cell r="A190" t="str">
            <v>.</v>
          </cell>
          <cell r="B190" t="str">
            <v>834</v>
          </cell>
          <cell r="C190">
            <v>0</v>
          </cell>
        </row>
        <row r="191">
          <cell r="A191" t="str">
            <v>.</v>
          </cell>
          <cell r="B191" t="str">
            <v>835</v>
          </cell>
          <cell r="C191">
            <v>0</v>
          </cell>
        </row>
        <row r="192">
          <cell r="A192" t="str">
            <v>.</v>
          </cell>
          <cell r="B192" t="str">
            <v>836</v>
          </cell>
          <cell r="C192">
            <v>0</v>
          </cell>
        </row>
        <row r="193">
          <cell r="A193" t="str">
            <v>.</v>
          </cell>
          <cell r="B193" t="str">
            <v>837</v>
          </cell>
          <cell r="C193">
            <v>0</v>
          </cell>
        </row>
        <row r="194">
          <cell r="A194" t="str">
            <v>.</v>
          </cell>
          <cell r="B194" t="str">
            <v>838</v>
          </cell>
          <cell r="C194">
            <v>0</v>
          </cell>
        </row>
        <row r="195">
          <cell r="A195" t="str">
            <v>.</v>
          </cell>
          <cell r="B195" t="str">
            <v>839</v>
          </cell>
          <cell r="C195">
            <v>0</v>
          </cell>
        </row>
        <row r="196">
          <cell r="A196" t="str">
            <v>.</v>
          </cell>
          <cell r="B196" t="str">
            <v>855</v>
          </cell>
          <cell r="C196">
            <v>0</v>
          </cell>
        </row>
        <row r="197">
          <cell r="A197" t="str">
            <v>.</v>
          </cell>
          <cell r="B197" t="str">
            <v>858</v>
          </cell>
          <cell r="C197">
            <v>0</v>
          </cell>
        </row>
        <row r="198">
          <cell r="A198" t="str">
            <v>.</v>
          </cell>
          <cell r="B198" t="str">
            <v>859</v>
          </cell>
          <cell r="C198">
            <v>0</v>
          </cell>
        </row>
        <row r="199">
          <cell r="A199" t="str">
            <v>Superávit por Revaluación</v>
          </cell>
          <cell r="D199">
            <v>5711736.0899999999</v>
          </cell>
          <cell r="E199">
            <v>5711736.0899999999</v>
          </cell>
        </row>
        <row r="200">
          <cell r="A200" t="str">
            <v>.</v>
          </cell>
          <cell r="B200" t="str">
            <v>81113</v>
          </cell>
          <cell r="C200">
            <v>5711736.0899999999</v>
          </cell>
        </row>
        <row r="201">
          <cell r="A201" t="str">
            <v>Estados de Resultados Comparativo</v>
          </cell>
        </row>
        <row r="202">
          <cell r="A202" t="str">
            <v>DETALLE</v>
          </cell>
        </row>
        <row r="203">
          <cell r="A203" t="str">
            <v>CUENTA</v>
          </cell>
        </row>
        <row r="204">
          <cell r="A204" t="str">
            <v>INGRESOS DE OPERACIÓN</v>
          </cell>
        </row>
        <row r="205">
          <cell r="A205" t="str">
            <v>Financieros</v>
          </cell>
          <cell r="E205">
            <v>38868408.560000002</v>
          </cell>
        </row>
        <row r="206">
          <cell r="A206" t="str">
            <v>.</v>
          </cell>
          <cell r="B206" t="str">
            <v>INTERESES SOBRE DEPOSITOS BANCARIOS</v>
          </cell>
          <cell r="D206">
            <v>1769332.19</v>
          </cell>
          <cell r="E206" t="str">
            <v>OK</v>
          </cell>
        </row>
        <row r="207">
          <cell r="A207" t="str">
            <v>.</v>
          </cell>
          <cell r="B207" t="str">
            <v>85503004</v>
          </cell>
          <cell r="C207">
            <v>1440135</v>
          </cell>
        </row>
        <row r="208">
          <cell r="A208" t="str">
            <v>.</v>
          </cell>
          <cell r="B208" t="str">
            <v>85503099001</v>
          </cell>
          <cell r="C208">
            <v>329197.19</v>
          </cell>
        </row>
        <row r="209">
          <cell r="A209" t="str">
            <v>.</v>
          </cell>
          <cell r="B209" t="str">
            <v>85503099005</v>
          </cell>
          <cell r="C209">
            <v>0</v>
          </cell>
        </row>
        <row r="210">
          <cell r="A210" t="str">
            <v>.</v>
          </cell>
          <cell r="B210" t="str">
            <v>INTERESES POR PRESTAMOS</v>
          </cell>
          <cell r="D210">
            <v>37080363.990000002</v>
          </cell>
        </row>
        <row r="211">
          <cell r="B211" t="str">
            <v>85507005</v>
          </cell>
          <cell r="C211">
            <v>0</v>
          </cell>
        </row>
        <row r="212">
          <cell r="A212" t="str">
            <v>.</v>
          </cell>
          <cell r="B212" t="str">
            <v>85507008</v>
          </cell>
          <cell r="C212">
            <v>0</v>
          </cell>
        </row>
        <row r="213">
          <cell r="A213" t="str">
            <v>.</v>
          </cell>
          <cell r="B213" t="str">
            <v>85507010</v>
          </cell>
          <cell r="C213">
            <v>37080363.990000002</v>
          </cell>
        </row>
        <row r="214">
          <cell r="A214" t="str">
            <v>.</v>
          </cell>
          <cell r="B214" t="str">
            <v>INTERESES POR TITULOS VALORES</v>
          </cell>
          <cell r="D214">
            <v>18712.38</v>
          </cell>
        </row>
        <row r="215">
          <cell r="A215" t="str">
            <v>.</v>
          </cell>
          <cell r="B215" t="str">
            <v>85503002</v>
          </cell>
          <cell r="C215">
            <v>18712.38</v>
          </cell>
        </row>
        <row r="216">
          <cell r="B216" t="str">
            <v>INGRESOS FIDEVIVE</v>
          </cell>
          <cell r="D216">
            <v>0</v>
          </cell>
        </row>
        <row r="217">
          <cell r="B217" t="str">
            <v>85503099007</v>
          </cell>
          <cell r="C217">
            <v>0</v>
          </cell>
        </row>
        <row r="218">
          <cell r="A218" t="str">
            <v>VENTA DE BIENES Y SERVICIOS</v>
          </cell>
          <cell r="E218">
            <v>192188.66000000015</v>
          </cell>
        </row>
        <row r="219">
          <cell r="B219" t="str">
            <v>PRODUCTOS MATERIALES</v>
          </cell>
        </row>
        <row r="220">
          <cell r="B220" t="str">
            <v>85805099</v>
          </cell>
          <cell r="C220">
            <v>0</v>
          </cell>
        </row>
        <row r="221">
          <cell r="B221" t="str">
            <v>BIENES MUEBLES</v>
          </cell>
          <cell r="D221">
            <v>0</v>
          </cell>
        </row>
        <row r="222">
          <cell r="B222" t="str">
            <v>85811</v>
          </cell>
          <cell r="C222">
            <v>0</v>
          </cell>
        </row>
        <row r="223">
          <cell r="A223" t="str">
            <v>.</v>
          </cell>
          <cell r="B223" t="str">
            <v>TERRENOS Y VIVIENDAS (NETOS)</v>
          </cell>
          <cell r="D223">
            <v>192188.66000000015</v>
          </cell>
        </row>
        <row r="224">
          <cell r="A224" t="str">
            <v>-</v>
          </cell>
          <cell r="B224" t="str">
            <v>83805002</v>
          </cell>
          <cell r="C224">
            <v>0</v>
          </cell>
        </row>
        <row r="225">
          <cell r="B225" t="str">
            <v>83813004</v>
          </cell>
          <cell r="C225">
            <v>0</v>
          </cell>
        </row>
        <row r="226">
          <cell r="A226" t="str">
            <v>-</v>
          </cell>
          <cell r="B226" t="str">
            <v>83819002</v>
          </cell>
          <cell r="C226">
            <v>-2632548.15</v>
          </cell>
        </row>
        <row r="227">
          <cell r="A227" t="str">
            <v>-</v>
          </cell>
          <cell r="B227" t="str">
            <v>83819001</v>
          </cell>
          <cell r="C227">
            <v>0</v>
          </cell>
        </row>
        <row r="228">
          <cell r="A228" t="str">
            <v>-</v>
          </cell>
          <cell r="B228" t="str">
            <v>83821</v>
          </cell>
          <cell r="C228">
            <v>0</v>
          </cell>
        </row>
        <row r="229">
          <cell r="A229" t="str">
            <v>-</v>
          </cell>
          <cell r="B229" t="str">
            <v>83905003</v>
          </cell>
          <cell r="C229">
            <v>0</v>
          </cell>
        </row>
        <row r="230">
          <cell r="A230" t="str">
            <v>+</v>
          </cell>
          <cell r="B230" t="str">
            <v>85807099</v>
          </cell>
          <cell r="C230">
            <v>0</v>
          </cell>
        </row>
        <row r="231">
          <cell r="A231" t="str">
            <v>+</v>
          </cell>
          <cell r="B231" t="str">
            <v>85813001</v>
          </cell>
          <cell r="C231">
            <v>0</v>
          </cell>
        </row>
        <row r="232">
          <cell r="A232" t="str">
            <v>+</v>
          </cell>
          <cell r="B232" t="str">
            <v>85813002001</v>
          </cell>
          <cell r="C232">
            <v>2824736.81</v>
          </cell>
        </row>
        <row r="233">
          <cell r="B233" t="str">
            <v>85813002002</v>
          </cell>
          <cell r="C233">
            <v>0</v>
          </cell>
        </row>
        <row r="234">
          <cell r="A234" t="str">
            <v>+</v>
          </cell>
          <cell r="B234" t="str">
            <v>85951010</v>
          </cell>
          <cell r="C234">
            <v>0</v>
          </cell>
        </row>
        <row r="235">
          <cell r="B235" t="str">
            <v>85951011</v>
          </cell>
          <cell r="C235">
            <v>0</v>
          </cell>
        </row>
        <row r="236">
          <cell r="A236" t="str">
            <v>+</v>
          </cell>
          <cell r="B236" t="str">
            <v>85951012</v>
          </cell>
          <cell r="C236">
            <v>0</v>
          </cell>
        </row>
        <row r="237">
          <cell r="A237" t="str">
            <v>OTROS INGRESOS</v>
          </cell>
          <cell r="C237">
            <v>0</v>
          </cell>
          <cell r="E237">
            <v>11122203.289999999</v>
          </cell>
        </row>
        <row r="238">
          <cell r="B238" t="str">
            <v>RECUPERACION DE PRESTAMOS E INTERESES (CASTIGADOS)</v>
          </cell>
          <cell r="D238">
            <v>10025952.84</v>
          </cell>
        </row>
        <row r="239">
          <cell r="B239" t="str">
            <v>85909099002</v>
          </cell>
          <cell r="C239">
            <v>10025952.84</v>
          </cell>
        </row>
        <row r="240">
          <cell r="B240" t="str">
            <v>PRESCRIPCION DE COTIZACIONES</v>
          </cell>
          <cell r="D240">
            <v>1060050.01</v>
          </cell>
        </row>
        <row r="241">
          <cell r="B241" t="str">
            <v>85903099001</v>
          </cell>
          <cell r="C241">
            <v>1060050.01</v>
          </cell>
        </row>
        <row r="242">
          <cell r="B242" t="str">
            <v>PRESCRIPCION POR EXCEDENTES DE PRESTAMOS</v>
          </cell>
          <cell r="D242">
            <v>0</v>
          </cell>
        </row>
        <row r="243">
          <cell r="B243" t="str">
            <v>85903099002</v>
          </cell>
          <cell r="C243">
            <v>0</v>
          </cell>
        </row>
        <row r="244">
          <cell r="B244" t="str">
            <v>PRESCRIPCION GTIAS. POR DESPERF. DE CONSTRUCCION</v>
          </cell>
          <cell r="D244">
            <v>0</v>
          </cell>
        </row>
        <row r="245">
          <cell r="B245" t="str">
            <v>85903099003</v>
          </cell>
          <cell r="C245">
            <v>0</v>
          </cell>
        </row>
        <row r="246">
          <cell r="B246" t="str">
            <v>85903099009</v>
          </cell>
          <cell r="C246">
            <v>0</v>
          </cell>
        </row>
        <row r="247">
          <cell r="B247" t="str">
            <v>EXCEDENTE DE PRIMAS DE SEGUROS DE DAÑOS Y DEUDA</v>
          </cell>
          <cell r="D247">
            <v>0</v>
          </cell>
        </row>
        <row r="248">
          <cell r="B248" t="str">
            <v>85909099003</v>
          </cell>
          <cell r="C248">
            <v>0</v>
          </cell>
        </row>
        <row r="249">
          <cell r="B249" t="str">
            <v>CONTRIBUCIONES DEL PROGRAMA CASA MUJER</v>
          </cell>
          <cell r="D249">
            <v>0</v>
          </cell>
        </row>
        <row r="250">
          <cell r="B250" t="str">
            <v>85909099004</v>
          </cell>
          <cell r="C250">
            <v>0</v>
          </cell>
        </row>
        <row r="251">
          <cell r="B251" t="str">
            <v>VARIOS</v>
          </cell>
          <cell r="D251">
            <v>36200.44</v>
          </cell>
        </row>
        <row r="252">
          <cell r="B252" t="str">
            <v>85699</v>
          </cell>
          <cell r="C252">
            <v>0</v>
          </cell>
        </row>
        <row r="253">
          <cell r="B253" t="str">
            <v>85699001</v>
          </cell>
          <cell r="C253">
            <v>0</v>
          </cell>
        </row>
        <row r="254">
          <cell r="A254" t="str">
            <v>-</v>
          </cell>
          <cell r="B254" t="str">
            <v>85699002</v>
          </cell>
          <cell r="C254">
            <v>0</v>
          </cell>
        </row>
        <row r="255">
          <cell r="B255" t="str">
            <v>85601</v>
          </cell>
          <cell r="C255">
            <v>304.17</v>
          </cell>
        </row>
        <row r="256">
          <cell r="A256" t="str">
            <v>+</v>
          </cell>
          <cell r="B256" t="str">
            <v>85807099001</v>
          </cell>
          <cell r="C256">
            <v>9107.4500000000007</v>
          </cell>
        </row>
        <row r="257">
          <cell r="A257" t="str">
            <v>+</v>
          </cell>
          <cell r="B257" t="str">
            <v>85807099003</v>
          </cell>
          <cell r="C257">
            <v>1.1399999999999999</v>
          </cell>
        </row>
        <row r="258">
          <cell r="A258" t="str">
            <v>+</v>
          </cell>
          <cell r="B258" t="str">
            <v>85807099004</v>
          </cell>
          <cell r="C258">
            <v>389.85</v>
          </cell>
        </row>
        <row r="259">
          <cell r="A259" t="str">
            <v>+</v>
          </cell>
          <cell r="B259" t="str">
            <v>85807099005</v>
          </cell>
          <cell r="C259">
            <v>2094.35</v>
          </cell>
        </row>
        <row r="260">
          <cell r="A260" t="str">
            <v>+</v>
          </cell>
          <cell r="B260" t="str">
            <v>85807099009</v>
          </cell>
          <cell r="C260">
            <v>0</v>
          </cell>
        </row>
        <row r="261">
          <cell r="A261" t="str">
            <v>+</v>
          </cell>
          <cell r="B261" t="str">
            <v>85807099010</v>
          </cell>
          <cell r="C261">
            <v>0</v>
          </cell>
        </row>
        <row r="262">
          <cell r="A262" t="str">
            <v>+</v>
          </cell>
          <cell r="B262" t="str">
            <v>85807099011</v>
          </cell>
          <cell r="C262">
            <v>0</v>
          </cell>
        </row>
        <row r="263">
          <cell r="A263" t="str">
            <v>.</v>
          </cell>
          <cell r="B263" t="str">
            <v>85901002</v>
          </cell>
          <cell r="C263">
            <v>0</v>
          </cell>
        </row>
        <row r="264">
          <cell r="B264">
            <v>85903002</v>
          </cell>
          <cell r="C264">
            <v>0</v>
          </cell>
        </row>
        <row r="265">
          <cell r="B265" t="str">
            <v>85903003</v>
          </cell>
          <cell r="C265">
            <v>24303.48</v>
          </cell>
        </row>
        <row r="266">
          <cell r="B266" t="str">
            <v>85903099009</v>
          </cell>
          <cell r="C266">
            <v>0</v>
          </cell>
        </row>
        <row r="267">
          <cell r="B267" t="str">
            <v>85903099002</v>
          </cell>
          <cell r="C267">
            <v>0</v>
          </cell>
        </row>
        <row r="268">
          <cell r="B268" t="str">
            <v>85909099003</v>
          </cell>
          <cell r="C268">
            <v>0</v>
          </cell>
        </row>
        <row r="269">
          <cell r="B269" t="str">
            <v>85951001</v>
          </cell>
          <cell r="C269">
            <v>0</v>
          </cell>
        </row>
        <row r="270">
          <cell r="B270" t="str">
            <v>85951002</v>
          </cell>
          <cell r="C270">
            <v>0</v>
          </cell>
        </row>
        <row r="271">
          <cell r="B271" t="str">
            <v>85951004</v>
          </cell>
          <cell r="C271">
            <v>0</v>
          </cell>
        </row>
        <row r="272">
          <cell r="B272" t="str">
            <v>85951005</v>
          </cell>
          <cell r="C272">
            <v>0</v>
          </cell>
        </row>
        <row r="273">
          <cell r="B273" t="str">
            <v>85951010</v>
          </cell>
          <cell r="C273">
            <v>0</v>
          </cell>
        </row>
        <row r="274">
          <cell r="B274" t="str">
            <v>85951011</v>
          </cell>
          <cell r="C274">
            <v>0</v>
          </cell>
        </row>
        <row r="275">
          <cell r="B275" t="str">
            <v>85503099007</v>
          </cell>
          <cell r="C275">
            <v>0</v>
          </cell>
        </row>
        <row r="276">
          <cell r="B276" t="str">
            <v>85503099007</v>
          </cell>
          <cell r="C276">
            <v>0</v>
          </cell>
        </row>
        <row r="277">
          <cell r="A277" t="str">
            <v>AJUSTE DE EJERCICIOS ANTERIORES</v>
          </cell>
          <cell r="D277">
            <v>129.19999999999999</v>
          </cell>
          <cell r="E277">
            <v>129.19999999999999</v>
          </cell>
        </row>
        <row r="278">
          <cell r="A278" t="str">
            <v>.</v>
          </cell>
          <cell r="B278" t="str">
            <v>85955</v>
          </cell>
          <cell r="C278">
            <v>129.19999999999999</v>
          </cell>
        </row>
        <row r="279">
          <cell r="A279" t="str">
            <v>GASTOS DE OPERACIÓN</v>
          </cell>
        </row>
        <row r="280">
          <cell r="A280" t="str">
            <v>FINANCIEROS</v>
          </cell>
          <cell r="E280">
            <v>6527343.2199999997</v>
          </cell>
        </row>
        <row r="281">
          <cell r="A281" t="str">
            <v>.</v>
          </cell>
          <cell r="B281" t="str">
            <v>INTERESES, COMISIONES Y OTROS S/PRESTAMOS</v>
          </cell>
          <cell r="D281">
            <v>588370.23</v>
          </cell>
        </row>
        <row r="282">
          <cell r="A282" t="str">
            <v>.</v>
          </cell>
          <cell r="B282" t="str">
            <v>83609</v>
          </cell>
          <cell r="C282">
            <v>588370.23</v>
          </cell>
        </row>
        <row r="283">
          <cell r="A283" t="str">
            <v>.</v>
          </cell>
          <cell r="B283" t="str">
            <v>INTERESES, COMISIONES Y OTROS S/TITULOS VALORES</v>
          </cell>
          <cell r="D283">
            <v>3690826.52</v>
          </cell>
        </row>
        <row r="284">
          <cell r="A284" t="str">
            <v>.</v>
          </cell>
          <cell r="B284" t="str">
            <v>83605</v>
          </cell>
          <cell r="C284">
            <v>3690826.52</v>
          </cell>
        </row>
        <row r="285">
          <cell r="A285" t="str">
            <v>.</v>
          </cell>
          <cell r="B285" t="str">
            <v>INTERESES SOBRE DEPOSITOS DE COTIZACIONES</v>
          </cell>
          <cell r="D285">
            <v>427286.8</v>
          </cell>
        </row>
        <row r="286">
          <cell r="B286" t="str">
            <v>83709004001</v>
          </cell>
          <cell r="C286">
            <v>427286.8</v>
          </cell>
        </row>
        <row r="287">
          <cell r="A287" t="str">
            <v>.</v>
          </cell>
          <cell r="B287" t="str">
            <v>COMISIONES A FAVOR DEL I.S.S.S.</v>
          </cell>
          <cell r="D287">
            <v>23.75</v>
          </cell>
        </row>
        <row r="288">
          <cell r="A288" t="str">
            <v>.</v>
          </cell>
          <cell r="B288" t="str">
            <v>83601003001</v>
          </cell>
          <cell r="C288">
            <v>23.75</v>
          </cell>
        </row>
        <row r="289">
          <cell r="A289" t="str">
            <v>.</v>
          </cell>
          <cell r="B289" t="str">
            <v>IMPUESTO (IVA)</v>
          </cell>
          <cell r="D289">
            <v>0</v>
          </cell>
        </row>
        <row r="290">
          <cell r="A290" t="str">
            <v>.</v>
          </cell>
          <cell r="B290" t="str">
            <v>83603004</v>
          </cell>
          <cell r="C290">
            <v>0</v>
          </cell>
        </row>
        <row r="291">
          <cell r="A291" t="str">
            <v>.</v>
          </cell>
          <cell r="B291" t="str">
            <v>OTROS GASTOS FINANCIEROS</v>
          </cell>
          <cell r="D291">
            <v>1820835.92</v>
          </cell>
        </row>
        <row r="292">
          <cell r="A292" t="str">
            <v>.</v>
          </cell>
          <cell r="B292" t="str">
            <v>83601003003</v>
          </cell>
          <cell r="C292">
            <v>4571.8100000000004</v>
          </cell>
        </row>
        <row r="293">
          <cell r="A293" t="str">
            <v>.</v>
          </cell>
          <cell r="B293" t="str">
            <v>83601003004</v>
          </cell>
          <cell r="C293">
            <v>205921.84</v>
          </cell>
        </row>
        <row r="294">
          <cell r="B294" t="str">
            <v>83611</v>
          </cell>
          <cell r="C294">
            <v>1610342.27</v>
          </cell>
        </row>
        <row r="295">
          <cell r="A295" t="str">
            <v>.</v>
          </cell>
          <cell r="B295" t="str">
            <v>83903001</v>
          </cell>
          <cell r="C295">
            <v>0</v>
          </cell>
        </row>
        <row r="296">
          <cell r="A296" t="str">
            <v>SANEAMIENTO DE PRÉSTAMOS (NETO)</v>
          </cell>
          <cell r="D296">
            <v>8406849.2599999998</v>
          </cell>
          <cell r="E296">
            <v>8406849.2599999998</v>
          </cell>
        </row>
        <row r="297">
          <cell r="A297" t="str">
            <v>+</v>
          </cell>
          <cell r="B297" t="str">
            <v>83813001</v>
          </cell>
          <cell r="C297">
            <v>1401175.05</v>
          </cell>
        </row>
        <row r="298">
          <cell r="B298" t="str">
            <v>83813003</v>
          </cell>
          <cell r="C298">
            <v>7354.72</v>
          </cell>
        </row>
        <row r="299">
          <cell r="A299" t="str">
            <v>+</v>
          </cell>
          <cell r="B299" t="str">
            <v>83813004</v>
          </cell>
          <cell r="C299">
            <v>2400000</v>
          </cell>
        </row>
        <row r="300">
          <cell r="A300" t="str">
            <v>+</v>
          </cell>
          <cell r="B300" t="str">
            <v>83813005</v>
          </cell>
          <cell r="C300">
            <v>0</v>
          </cell>
        </row>
        <row r="301">
          <cell r="A301" t="str">
            <v>+</v>
          </cell>
          <cell r="B301" t="str">
            <v>83813007</v>
          </cell>
          <cell r="C301">
            <v>0</v>
          </cell>
        </row>
        <row r="302">
          <cell r="A302" t="str">
            <v>+</v>
          </cell>
          <cell r="B302" t="str">
            <v>83813009</v>
          </cell>
          <cell r="C302">
            <v>0</v>
          </cell>
        </row>
        <row r="303">
          <cell r="B303" t="str">
            <v>85951001</v>
          </cell>
          <cell r="C303">
            <v>0</v>
          </cell>
        </row>
        <row r="304">
          <cell r="A304" t="str">
            <v>-</v>
          </cell>
          <cell r="B304" t="str">
            <v>85951002</v>
          </cell>
          <cell r="C304">
            <v>0</v>
          </cell>
        </row>
        <row r="305">
          <cell r="A305" t="str">
            <v>-</v>
          </cell>
          <cell r="B305" t="str">
            <v>85951004</v>
          </cell>
          <cell r="C305">
            <v>0</v>
          </cell>
        </row>
        <row r="306">
          <cell r="A306" t="str">
            <v>-</v>
          </cell>
          <cell r="B306" t="str">
            <v>85951006</v>
          </cell>
          <cell r="C306">
            <v>-52983.38</v>
          </cell>
        </row>
        <row r="307">
          <cell r="A307" t="str">
            <v>+</v>
          </cell>
          <cell r="B307" t="str">
            <v>83813009</v>
          </cell>
          <cell r="C307">
            <v>5245119.8899999997</v>
          </cell>
        </row>
        <row r="308">
          <cell r="B308" t="str">
            <v>85951010</v>
          </cell>
          <cell r="C308">
            <v>0</v>
          </cell>
        </row>
        <row r="309">
          <cell r="A309" t="str">
            <v>-</v>
          </cell>
          <cell r="B309" t="str">
            <v>85951011</v>
          </cell>
          <cell r="C309">
            <v>-593817.02</v>
          </cell>
        </row>
        <row r="310">
          <cell r="B310" t="str">
            <v>85951013</v>
          </cell>
          <cell r="C310">
            <v>0</v>
          </cell>
        </row>
        <row r="311">
          <cell r="A311" t="str">
            <v>-</v>
          </cell>
          <cell r="B311" t="str">
            <v>85951014</v>
          </cell>
          <cell r="C311">
            <v>0</v>
          </cell>
        </row>
        <row r="312">
          <cell r="A312" t="str">
            <v>-</v>
          </cell>
          <cell r="B312" t="str">
            <v>85951015</v>
          </cell>
          <cell r="C312">
            <v>0</v>
          </cell>
        </row>
        <row r="313">
          <cell r="A313" t="str">
            <v>ADMINISTRATIVOS</v>
          </cell>
          <cell r="E313">
            <v>10169763.59</v>
          </cell>
        </row>
        <row r="314">
          <cell r="A314" t="str">
            <v>.</v>
          </cell>
          <cell r="B314" t="str">
            <v>SALARIOS Y OTRAS REMUNERACIONES</v>
          </cell>
          <cell r="D314">
            <v>6713346.1699999999</v>
          </cell>
        </row>
        <row r="315">
          <cell r="A315" t="str">
            <v>.</v>
          </cell>
          <cell r="B315" t="str">
            <v>833</v>
          </cell>
          <cell r="C315">
            <v>6713346.1699999999</v>
          </cell>
        </row>
        <row r="316">
          <cell r="A316" t="str">
            <v>.</v>
          </cell>
          <cell r="B316" t="str">
            <v>COMPRAS DE MAQUINARIAS Y EQUIPOS</v>
          </cell>
          <cell r="D316">
            <v>2827.24</v>
          </cell>
        </row>
        <row r="317">
          <cell r="A317" t="str">
            <v>.</v>
          </cell>
          <cell r="B317" t="str">
            <v>835</v>
          </cell>
          <cell r="C317">
            <v>2827.24</v>
          </cell>
        </row>
        <row r="318">
          <cell r="A318" t="str">
            <v>.</v>
          </cell>
          <cell r="B318" t="str">
            <v>TRANSFERENCIAS OTORGADAS</v>
          </cell>
          <cell r="D318">
            <v>4604.9699999999993</v>
          </cell>
        </row>
        <row r="319">
          <cell r="A319" t="str">
            <v>+</v>
          </cell>
          <cell r="B319" t="str">
            <v>837</v>
          </cell>
          <cell r="C319">
            <v>0</v>
          </cell>
        </row>
        <row r="320">
          <cell r="B320" t="str">
            <v>83799001</v>
          </cell>
          <cell r="C320">
            <v>0</v>
          </cell>
          <cell r="D320" t="str">
            <v>*</v>
          </cell>
        </row>
        <row r="321">
          <cell r="B321" t="str">
            <v>83799002</v>
          </cell>
          <cell r="C321">
            <v>0</v>
          </cell>
        </row>
        <row r="322">
          <cell r="A322" t="str">
            <v>-</v>
          </cell>
          <cell r="B322" t="str">
            <v>85699001</v>
          </cell>
          <cell r="C322">
            <v>0</v>
          </cell>
        </row>
        <row r="323">
          <cell r="A323" t="str">
            <v>-</v>
          </cell>
          <cell r="B323" t="str">
            <v>85699002</v>
          </cell>
          <cell r="C323">
            <v>0</v>
          </cell>
        </row>
        <row r="324">
          <cell r="B324" t="str">
            <v>83709003005</v>
          </cell>
          <cell r="C324">
            <v>3104.97</v>
          </cell>
        </row>
        <row r="325">
          <cell r="A325" t="str">
            <v>-</v>
          </cell>
          <cell r="B325" t="str">
            <v>83713</v>
          </cell>
          <cell r="C325">
            <v>1500</v>
          </cell>
        </row>
        <row r="326">
          <cell r="A326" t="str">
            <v>.</v>
          </cell>
          <cell r="B326" t="str">
            <v>DEPRECIACIONES Y AMORTIZACIONES</v>
          </cell>
          <cell r="D326">
            <v>1947071.08</v>
          </cell>
        </row>
        <row r="327">
          <cell r="A327" t="str">
            <v>+</v>
          </cell>
          <cell r="B327" t="str">
            <v>83811</v>
          </cell>
          <cell r="C327">
            <v>1548181.7</v>
          </cell>
        </row>
        <row r="328">
          <cell r="A328" t="str">
            <v>+</v>
          </cell>
          <cell r="B328" t="str">
            <v>83815</v>
          </cell>
          <cell r="C328">
            <v>398889.38</v>
          </cell>
        </row>
        <row r="329">
          <cell r="A329" t="str">
            <v>-</v>
          </cell>
          <cell r="B329" t="str">
            <v>85951015</v>
          </cell>
          <cell r="C329">
            <v>0</v>
          </cell>
        </row>
        <row r="330">
          <cell r="A330" t="str">
            <v>.</v>
          </cell>
          <cell r="B330" t="str">
            <v>GASTOS DE BIENES, CONSUMO Y SERVICIOS</v>
          </cell>
          <cell r="C330">
            <v>0</v>
          </cell>
          <cell r="D330">
            <v>1501914.13</v>
          </cell>
        </row>
        <row r="331">
          <cell r="A331" t="str">
            <v>+</v>
          </cell>
          <cell r="B331" t="str">
            <v>83169001</v>
          </cell>
          <cell r="C331">
            <v>0</v>
          </cell>
        </row>
        <row r="332">
          <cell r="A332" t="str">
            <v>+</v>
          </cell>
          <cell r="B332" t="str">
            <v>83169002</v>
          </cell>
          <cell r="C332">
            <v>0</v>
          </cell>
        </row>
        <row r="333">
          <cell r="A333" t="str">
            <v>+</v>
          </cell>
          <cell r="B333" t="str">
            <v>834</v>
          </cell>
          <cell r="C333">
            <v>1494133.53</v>
          </cell>
        </row>
        <row r="334">
          <cell r="A334" t="str">
            <v>+</v>
          </cell>
          <cell r="B334" t="str">
            <v>83501</v>
          </cell>
          <cell r="C334">
            <v>0</v>
          </cell>
        </row>
        <row r="335">
          <cell r="A335" t="str">
            <v>+</v>
          </cell>
          <cell r="B335" t="str">
            <v>83503</v>
          </cell>
          <cell r="C335">
            <v>0</v>
          </cell>
        </row>
        <row r="336">
          <cell r="A336" t="str">
            <v>+</v>
          </cell>
          <cell r="B336" t="str">
            <v>83507</v>
          </cell>
          <cell r="C336">
            <v>0</v>
          </cell>
        </row>
        <row r="337">
          <cell r="A337" t="str">
            <v>+</v>
          </cell>
          <cell r="B337" t="str">
            <v>83513</v>
          </cell>
          <cell r="C337">
            <v>0</v>
          </cell>
        </row>
        <row r="338">
          <cell r="A338" t="str">
            <v>+</v>
          </cell>
          <cell r="B338" t="str">
            <v>83603099001</v>
          </cell>
          <cell r="C338">
            <v>7401.15</v>
          </cell>
        </row>
        <row r="339">
          <cell r="A339" t="str">
            <v>+</v>
          </cell>
          <cell r="B339" t="str">
            <v>83806001</v>
          </cell>
          <cell r="C339">
            <v>0</v>
          </cell>
        </row>
        <row r="340">
          <cell r="A340" t="str">
            <v>+</v>
          </cell>
          <cell r="B340" t="str">
            <v>83601001</v>
          </cell>
          <cell r="C340">
            <v>354.45</v>
          </cell>
        </row>
        <row r="341">
          <cell r="A341" t="str">
            <v>+</v>
          </cell>
          <cell r="B341" t="str">
            <v>83601002</v>
          </cell>
          <cell r="C341">
            <v>25</v>
          </cell>
        </row>
        <row r="342">
          <cell r="A342" t="str">
            <v>+</v>
          </cell>
          <cell r="B342" t="str">
            <v>83809001</v>
          </cell>
          <cell r="C342">
            <v>0</v>
          </cell>
        </row>
        <row r="343">
          <cell r="A343" t="str">
            <v>SANEAMIENTO DE ACTIVOS EXTRAORDINARIOS</v>
          </cell>
          <cell r="D343">
            <v>2579650.7599999998</v>
          </cell>
          <cell r="E343">
            <v>2579650.7599999998</v>
          </cell>
        </row>
        <row r="344">
          <cell r="A344" t="str">
            <v>.</v>
          </cell>
          <cell r="B344" t="str">
            <v>83817</v>
          </cell>
          <cell r="C344">
            <v>2579650.7599999998</v>
          </cell>
        </row>
        <row r="345">
          <cell r="A345" t="str">
            <v>.</v>
          </cell>
          <cell r="B345" t="str">
            <v>85951006</v>
          </cell>
          <cell r="C345">
            <v>0</v>
          </cell>
        </row>
        <row r="346">
          <cell r="A346" t="str">
            <v>AJUSTES DE EJERCICIOS ANTERIORES</v>
          </cell>
          <cell r="D346">
            <v>72.59</v>
          </cell>
          <cell r="E346">
            <v>72.59</v>
          </cell>
        </row>
        <row r="347">
          <cell r="B347" t="str">
            <v>83903</v>
          </cell>
          <cell r="C347">
            <v>0</v>
          </cell>
        </row>
        <row r="348">
          <cell r="A348" t="str">
            <v>.</v>
          </cell>
          <cell r="B348" t="str">
            <v>83955</v>
          </cell>
          <cell r="C348">
            <v>72.59</v>
          </cell>
        </row>
        <row r="349">
          <cell r="A349" t="str">
            <v>Resultado del Ejercicio Corriente</v>
          </cell>
        </row>
        <row r="350">
          <cell r="A350" t="str">
            <v xml:space="preserve">               NCB-022</v>
          </cell>
          <cell r="D350">
            <v>8406849.2599999998</v>
          </cell>
        </row>
        <row r="351">
          <cell r="A351" t="str">
            <v>+</v>
          </cell>
          <cell r="B351" t="str">
            <v>83813001</v>
          </cell>
          <cell r="C351">
            <v>1401175.05</v>
          </cell>
        </row>
        <row r="352">
          <cell r="A352" t="str">
            <v>+</v>
          </cell>
          <cell r="B352" t="str">
            <v>83813004</v>
          </cell>
          <cell r="C352">
            <v>2400000</v>
          </cell>
        </row>
        <row r="353">
          <cell r="A353" t="str">
            <v>+</v>
          </cell>
          <cell r="B353" t="str">
            <v>83813003</v>
          </cell>
          <cell r="C353">
            <v>7354.72</v>
          </cell>
        </row>
        <row r="354">
          <cell r="A354" t="str">
            <v>+</v>
          </cell>
          <cell r="B354" t="str">
            <v>83813005</v>
          </cell>
          <cell r="C354">
            <v>0</v>
          </cell>
        </row>
        <row r="355">
          <cell r="A355" t="str">
            <v>+</v>
          </cell>
          <cell r="B355" t="str">
            <v>83813007</v>
          </cell>
          <cell r="C355">
            <v>0</v>
          </cell>
        </row>
        <row r="356">
          <cell r="A356" t="str">
            <v>+</v>
          </cell>
          <cell r="B356" t="str">
            <v>83813009</v>
          </cell>
          <cell r="C356">
            <v>5245119.8899999997</v>
          </cell>
        </row>
        <row r="357">
          <cell r="A357" t="str">
            <v>-</v>
          </cell>
          <cell r="B357" t="str">
            <v>85951001</v>
          </cell>
          <cell r="C357">
            <v>0</v>
          </cell>
        </row>
        <row r="358">
          <cell r="A358" t="str">
            <v>-</v>
          </cell>
          <cell r="B358" t="str">
            <v>85951002</v>
          </cell>
          <cell r="C358">
            <v>0</v>
          </cell>
        </row>
        <row r="359">
          <cell r="A359" t="str">
            <v>-</v>
          </cell>
          <cell r="B359" t="str">
            <v>85951004</v>
          </cell>
          <cell r="C359">
            <v>0</v>
          </cell>
        </row>
        <row r="360">
          <cell r="A360" t="str">
            <v>-</v>
          </cell>
          <cell r="B360" t="str">
            <v>85951006</v>
          </cell>
          <cell r="C360">
            <v>-52983.38</v>
          </cell>
        </row>
        <row r="361">
          <cell r="A361" t="str">
            <v>-</v>
          </cell>
          <cell r="B361" t="str">
            <v>85951011</v>
          </cell>
          <cell r="C361">
            <v>-593817.02</v>
          </cell>
        </row>
        <row r="362">
          <cell r="A362" t="str">
            <v>-</v>
          </cell>
          <cell r="B362" t="str">
            <v>85951014</v>
          </cell>
          <cell r="C362">
            <v>0</v>
          </cell>
        </row>
        <row r="363">
          <cell r="A363" t="str">
            <v>-</v>
          </cell>
          <cell r="B363" t="str">
            <v>85951015</v>
          </cell>
          <cell r="C363">
            <v>0</v>
          </cell>
        </row>
        <row r="364">
          <cell r="A364" t="str">
            <v xml:space="preserve">               RSVA. P/C CAP. V.</v>
          </cell>
          <cell r="D364">
            <v>0</v>
          </cell>
        </row>
        <row r="365">
          <cell r="A365" t="str">
            <v>+</v>
          </cell>
          <cell r="B365" t="str">
            <v>83813004</v>
          </cell>
          <cell r="C365">
            <v>0</v>
          </cell>
        </row>
        <row r="366">
          <cell r="A366" t="str">
            <v xml:space="preserve">               RSVA. P/CRED.REEST.</v>
          </cell>
          <cell r="D366">
            <v>0</v>
          </cell>
        </row>
        <row r="367">
          <cell r="A367" t="str">
            <v>+</v>
          </cell>
          <cell r="B367" t="str">
            <v>83813009</v>
          </cell>
          <cell r="C367">
            <v>0</v>
          </cell>
        </row>
      </sheetData>
      <sheetData sheetId="3" refreshError="1"/>
      <sheetData sheetId="4" refreshError="1"/>
      <sheetData sheetId="5" refreshError="1"/>
      <sheetData sheetId="6">
        <row r="57">
          <cell r="E57">
            <v>0</v>
          </cell>
        </row>
        <row r="58">
          <cell r="E58">
            <v>52983.38</v>
          </cell>
        </row>
        <row r="59">
          <cell r="E59">
            <v>593817.02</v>
          </cell>
        </row>
        <row r="301">
          <cell r="E301">
            <v>1401175.05</v>
          </cell>
        </row>
        <row r="302">
          <cell r="E302">
            <v>7354.72</v>
          </cell>
        </row>
        <row r="303">
          <cell r="E303">
            <v>2400000</v>
          </cell>
        </row>
        <row r="304">
          <cell r="E304">
            <v>0</v>
          </cell>
        </row>
        <row r="305">
          <cell r="E305">
            <v>5245119.8899999997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2E26-1D3D-405C-9DC9-9E3AA0B37245}">
  <sheetPr>
    <tabColor rgb="FF92D050"/>
  </sheetPr>
  <dimension ref="A1:J79"/>
  <sheetViews>
    <sheetView showGridLines="0" view="pageBreakPreview" topLeftCell="A31" zoomScaleNormal="100" zoomScaleSheetLayoutView="100" workbookViewId="0">
      <selection activeCell="D48" sqref="D48"/>
    </sheetView>
  </sheetViews>
  <sheetFormatPr baseColWidth="10" defaultColWidth="11.42578125" defaultRowHeight="12.75" x14ac:dyDescent="0.2"/>
  <cols>
    <col min="1" max="1" width="2.42578125" style="2" customWidth="1"/>
    <col min="2" max="2" width="58.7109375" style="42" customWidth="1"/>
    <col min="3" max="3" width="18.7109375" style="2" customWidth="1"/>
    <col min="4" max="4" width="21.7109375" style="33" customWidth="1"/>
    <col min="5" max="5" width="5.7109375" style="2" customWidth="1"/>
    <col min="6" max="6" width="3.7109375" style="2" customWidth="1"/>
    <col min="7" max="7" width="46.85546875" style="2" customWidth="1"/>
    <col min="8" max="9" width="18.7109375" style="2" customWidth="1"/>
    <col min="10" max="10" width="23.7109375" style="2" customWidth="1"/>
    <col min="11" max="11" width="11.42578125" style="2"/>
    <col min="12" max="12" width="16.85546875" style="2" bestFit="1" customWidth="1"/>
    <col min="13" max="16384" width="11.42578125" style="2"/>
  </cols>
  <sheetData>
    <row r="1" spans="1:10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3.5" x14ac:dyDescent="0.25">
      <c r="A4" s="3"/>
      <c r="B4" s="4"/>
      <c r="C4" s="3"/>
      <c r="D4" s="5"/>
      <c r="E4" s="3"/>
      <c r="F4" s="3"/>
      <c r="G4" s="3"/>
      <c r="H4" s="3"/>
      <c r="I4" s="3"/>
      <c r="J4" s="3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8" customHeight="1" x14ac:dyDescent="0.25">
      <c r="A6" s="7" t="s">
        <v>3</v>
      </c>
      <c r="B6" s="7"/>
      <c r="C6" s="8"/>
      <c r="D6" s="9"/>
      <c r="E6" s="10"/>
      <c r="F6" s="7" t="s">
        <v>4</v>
      </c>
      <c r="G6" s="7"/>
      <c r="H6" s="11"/>
      <c r="I6" s="3"/>
      <c r="J6" s="3"/>
    </row>
    <row r="7" spans="1:10" s="21" customFormat="1" ht="15" customHeight="1" x14ac:dyDescent="0.25">
      <c r="A7" s="12" t="s">
        <v>5</v>
      </c>
      <c r="B7" s="13"/>
      <c r="C7" s="14"/>
      <c r="D7" s="15">
        <f>SUM(C8:C12)</f>
        <v>98860886.569999993</v>
      </c>
      <c r="E7" s="16"/>
      <c r="F7" s="17" t="s">
        <v>6</v>
      </c>
      <c r="G7" s="13"/>
      <c r="H7" s="18"/>
      <c r="I7" s="19"/>
      <c r="J7" s="20">
        <f>SUM(I8:I9)</f>
        <v>9163033.0299999993</v>
      </c>
    </row>
    <row r="8" spans="1:10" ht="15" customHeight="1" x14ac:dyDescent="0.3">
      <c r="A8" s="22"/>
      <c r="B8" s="23" t="s">
        <v>7</v>
      </c>
      <c r="C8" s="24">
        <f>VLOOKUP(B8,'[1]Vinculos Inst.'!$B$3:$E$349,3,0)</f>
        <v>4700</v>
      </c>
      <c r="D8" s="25"/>
      <c r="E8" s="3"/>
      <c r="F8" s="17"/>
      <c r="G8" s="23" t="s">
        <v>8</v>
      </c>
      <c r="H8" s="26"/>
      <c r="I8" s="24">
        <f>VLOOKUP(G8,'[1]Vinculos Inst.'!$B$3:$E$349,3,0)</f>
        <v>5599642.2599999998</v>
      </c>
      <c r="J8" s="25"/>
    </row>
    <row r="9" spans="1:10" ht="15" customHeight="1" x14ac:dyDescent="0.3">
      <c r="A9" s="22"/>
      <c r="B9" s="23" t="s">
        <v>9</v>
      </c>
      <c r="C9" s="24">
        <f>VLOOKUP(B9,'[1]Vinculos Inst.'!$B$3:$E$349,3,0)</f>
        <v>33386863.09</v>
      </c>
      <c r="D9" s="25"/>
      <c r="E9" s="3"/>
      <c r="F9" s="17"/>
      <c r="G9" s="23" t="s">
        <v>10</v>
      </c>
      <c r="H9" s="26"/>
      <c r="I9" s="27">
        <f>VLOOKUP(G9,'[1]Vinculos Inst.'!$B$3:$E$349,3,0)</f>
        <v>3563390.77</v>
      </c>
      <c r="J9" s="25"/>
    </row>
    <row r="10" spans="1:10" ht="15" customHeight="1" x14ac:dyDescent="0.3">
      <c r="A10" s="22"/>
      <c r="B10" s="23" t="s">
        <v>11</v>
      </c>
      <c r="C10" s="24">
        <f>VLOOKUP(B10,'[1]Vinculos Inst.'!$B$3:$E$349,3,0)</f>
        <v>2000000</v>
      </c>
      <c r="D10" s="25"/>
      <c r="E10" s="3"/>
      <c r="F10" s="17"/>
      <c r="G10" s="23"/>
      <c r="H10" s="26"/>
      <c r="I10" s="24"/>
      <c r="J10" s="25"/>
    </row>
    <row r="11" spans="1:10" ht="15" customHeight="1" x14ac:dyDescent="0.3">
      <c r="A11" s="22"/>
      <c r="B11" s="23" t="s">
        <v>12</v>
      </c>
      <c r="C11" s="24">
        <f>VLOOKUP(B11,'[1]Vinculos Inst.'!$B$3:$E$349,3,0)</f>
        <v>-115676.52</v>
      </c>
      <c r="D11" s="25"/>
      <c r="E11" s="3"/>
      <c r="F11" s="17" t="s">
        <v>13</v>
      </c>
      <c r="G11" s="23"/>
      <c r="H11" s="26"/>
      <c r="I11" s="24"/>
      <c r="J11" s="20">
        <f>SUM(I12)</f>
        <v>163654953.72</v>
      </c>
    </row>
    <row r="12" spans="1:10" s="21" customFormat="1" ht="15" customHeight="1" x14ac:dyDescent="0.3">
      <c r="A12" s="12"/>
      <c r="B12" s="23" t="s">
        <v>14</v>
      </c>
      <c r="C12" s="27">
        <f>VLOOKUP(B12,'[1]Vinculos Inst.'!$B$3:$E$349,3,0)</f>
        <v>63585000</v>
      </c>
      <c r="D12" s="28"/>
      <c r="E12" s="16"/>
      <c r="G12" s="23" t="s">
        <v>15</v>
      </c>
      <c r="H12" s="18"/>
      <c r="I12" s="27">
        <f>VLOOKUP(G12,'[1]Vinculos Inst.'!$B$3:$E$349,3,0)</f>
        <v>163654953.72</v>
      </c>
    </row>
    <row r="13" spans="1:10" s="21" customFormat="1" ht="15" customHeight="1" x14ac:dyDescent="0.25">
      <c r="A13" s="29"/>
      <c r="B13" s="4"/>
      <c r="C13" s="14"/>
      <c r="D13" s="28"/>
      <c r="E13" s="16"/>
      <c r="F13" s="17"/>
      <c r="H13" s="26"/>
      <c r="J13" s="25"/>
    </row>
    <row r="14" spans="1:10" s="21" customFormat="1" ht="15" customHeight="1" x14ac:dyDescent="0.25">
      <c r="A14" s="17" t="s">
        <v>16</v>
      </c>
      <c r="B14" s="13"/>
      <c r="C14" s="14"/>
      <c r="D14" s="20">
        <f>SUM(C15:C17)</f>
        <v>17986168.300000001</v>
      </c>
      <c r="E14" s="16"/>
      <c r="F14" s="17" t="s">
        <v>17</v>
      </c>
      <c r="J14" s="20">
        <f>SUM(I15+I16)</f>
        <v>82181682.140000001</v>
      </c>
    </row>
    <row r="15" spans="1:10" s="21" customFormat="1" ht="15" customHeight="1" x14ac:dyDescent="0.3">
      <c r="A15" s="17"/>
      <c r="B15" s="23" t="s">
        <v>18</v>
      </c>
      <c r="C15" s="24">
        <f>VLOOKUP(B15,'[1]Vinculos Inst.'!$B$3:$E$349,3,0)</f>
        <v>6437248.96</v>
      </c>
      <c r="D15" s="28"/>
      <c r="E15" s="16"/>
      <c r="G15" s="23" t="s">
        <v>19</v>
      </c>
      <c r="H15" s="18"/>
      <c r="I15" s="24">
        <f>VLOOKUP(G15,'[1]Vinculos Inst.'!$B$3:$E$349,3,0)</f>
        <v>23434570.969999999</v>
      </c>
    </row>
    <row r="16" spans="1:10" s="21" customFormat="1" ht="15" customHeight="1" x14ac:dyDescent="0.3">
      <c r="A16" s="17"/>
      <c r="B16" s="23" t="s">
        <v>20</v>
      </c>
      <c r="C16" s="24">
        <f>VLOOKUP(B16,'[1]Vinculos Inst.'!$B$3:$E$349,3,0)</f>
        <v>-496057.76</v>
      </c>
      <c r="D16" s="28"/>
      <c r="E16" s="16"/>
      <c r="F16" s="17"/>
      <c r="G16" s="23" t="s">
        <v>21</v>
      </c>
      <c r="H16" s="26"/>
      <c r="I16" s="27">
        <f>VLOOKUP(G16,'[1]Vinculos Inst.'!$B$3:$E$349,3,0)</f>
        <v>58747111.170000002</v>
      </c>
      <c r="J16" s="28"/>
    </row>
    <row r="17" spans="1:10" s="21" customFormat="1" ht="15" customHeight="1" x14ac:dyDescent="0.3">
      <c r="A17" s="17"/>
      <c r="B17" s="23" t="s">
        <v>22</v>
      </c>
      <c r="C17" s="27">
        <f>VLOOKUP(B17,'[1]Vinculos Inst.'!$B$3:$E$349,3,0)</f>
        <v>12044977.1</v>
      </c>
      <c r="D17" s="28"/>
      <c r="E17" s="16"/>
      <c r="F17" s="17"/>
      <c r="H17" s="26"/>
      <c r="J17" s="28"/>
    </row>
    <row r="18" spans="1:10" ht="15" customHeight="1" x14ac:dyDescent="0.25">
      <c r="A18" s="30"/>
      <c r="B18" s="4"/>
      <c r="C18" s="14"/>
      <c r="D18" s="28"/>
      <c r="E18" s="3"/>
      <c r="F18" s="17" t="s">
        <v>23</v>
      </c>
      <c r="J18" s="20">
        <f>I19</f>
        <v>190883642.28999999</v>
      </c>
    </row>
    <row r="19" spans="1:10" ht="15" customHeight="1" x14ac:dyDescent="0.3">
      <c r="A19" s="17" t="s">
        <v>24</v>
      </c>
      <c r="B19" s="13"/>
      <c r="C19" s="14"/>
      <c r="D19" s="20">
        <f>SUM(C20:C22)</f>
        <v>383611.67999999225</v>
      </c>
      <c r="E19" s="3"/>
      <c r="G19" s="22" t="s">
        <v>25</v>
      </c>
      <c r="H19" s="18"/>
      <c r="I19" s="27">
        <f>VLOOKUP(G19,'[1]Vinculos Inst.'!$A$3:$E$349,5,0)</f>
        <v>190883642.28999999</v>
      </c>
    </row>
    <row r="20" spans="1:10" ht="15" customHeight="1" x14ac:dyDescent="0.3">
      <c r="A20" s="31"/>
      <c r="B20" s="23" t="s">
        <v>26</v>
      </c>
      <c r="C20" s="24">
        <f>VLOOKUP(B20,'[1]Vinculos Inst.'!$B$3:$E$349,3,0)</f>
        <v>124147.29</v>
      </c>
      <c r="D20" s="25"/>
      <c r="E20" s="3"/>
      <c r="H20" s="26"/>
      <c r="J20" s="28"/>
    </row>
    <row r="21" spans="1:10" ht="15" customHeight="1" x14ac:dyDescent="0.3">
      <c r="A21" s="31"/>
      <c r="B21" s="23" t="s">
        <v>27</v>
      </c>
      <c r="C21" s="24">
        <f>VLOOKUP(B21,'[1]Vinculos Inst.'!$B$3:$E$349,3,0)</f>
        <v>69025016.819999993</v>
      </c>
      <c r="D21" s="25"/>
      <c r="E21" s="3"/>
      <c r="F21" s="17" t="s">
        <v>28</v>
      </c>
      <c r="J21" s="20">
        <f>SUM(I22:I23)</f>
        <v>6983781.1099999994</v>
      </c>
    </row>
    <row r="22" spans="1:10" ht="15" customHeight="1" x14ac:dyDescent="0.3">
      <c r="A22" s="31"/>
      <c r="B22" s="23" t="s">
        <v>29</v>
      </c>
      <c r="C22" s="27">
        <f>VLOOKUP(B22,'[1]Vinculos Inst.'!$B$3:$E$349,3,0)</f>
        <v>-68765552.430000007</v>
      </c>
      <c r="D22" s="25"/>
      <c r="E22" s="3"/>
      <c r="G22" s="23" t="s">
        <v>30</v>
      </c>
      <c r="H22" s="18"/>
      <c r="I22" s="24">
        <f>VLOOKUP(G22,'[1]Vinculos Inst.'!$B$3:$E$349,3,0)</f>
        <v>348346.77</v>
      </c>
    </row>
    <row r="23" spans="1:10" s="21" customFormat="1" ht="15" customHeight="1" x14ac:dyDescent="0.3">
      <c r="A23" s="17" t="s">
        <v>31</v>
      </c>
      <c r="B23" s="4"/>
      <c r="C23" s="14"/>
      <c r="D23" s="20">
        <f>SUM(C24:C31)</f>
        <v>831177215.98000002</v>
      </c>
      <c r="E23" s="16"/>
      <c r="F23" s="17"/>
      <c r="G23" s="23" t="s">
        <v>32</v>
      </c>
      <c r="H23" s="26"/>
      <c r="I23" s="27">
        <f>VLOOKUP(G23,'[1]Vinculos Inst.'!$B$3:$E$349,3,0)</f>
        <v>6635434.3399999999</v>
      </c>
      <c r="J23" s="28"/>
    </row>
    <row r="24" spans="1:10" ht="15" customHeight="1" x14ac:dyDescent="0.3">
      <c r="B24" s="23" t="s">
        <v>33</v>
      </c>
      <c r="C24" s="24">
        <f>VLOOKUP(B24,'[1]Vinculos Inst.'!$B$3:$E$349,3,0)</f>
        <v>938405144.05000007</v>
      </c>
      <c r="D24" s="32"/>
      <c r="E24" s="3"/>
      <c r="F24" s="17"/>
      <c r="H24" s="26"/>
      <c r="J24" s="28"/>
    </row>
    <row r="25" spans="1:10" s="33" customFormat="1" ht="15" customHeight="1" x14ac:dyDescent="0.3">
      <c r="A25" s="31"/>
      <c r="B25" s="23" t="s">
        <v>34</v>
      </c>
      <c r="C25" s="24">
        <f>VLOOKUP(B25,'[1]Vinculos Inst.'!$B$3:$E$349,3,0)</f>
        <v>22345252.280000001</v>
      </c>
      <c r="D25" s="25"/>
      <c r="E25" s="3"/>
    </row>
    <row r="26" spans="1:10" s="33" customFormat="1" ht="15" customHeight="1" x14ac:dyDescent="0.3">
      <c r="A26" s="31"/>
      <c r="B26" s="23" t="s">
        <v>35</v>
      </c>
      <c r="C26" s="24">
        <f>VLOOKUP(B26,'[1]Vinculos Inst.'!$B$3:$E$349,3,0)</f>
        <v>2344327.3000000003</v>
      </c>
      <c r="D26" s="25"/>
      <c r="E26" s="3"/>
      <c r="F26" s="17" t="s">
        <v>36</v>
      </c>
      <c r="G26" s="23"/>
      <c r="H26" s="26"/>
      <c r="I26" s="14"/>
      <c r="J26" s="34">
        <f>SUM(I27:I27)</f>
        <v>2215527.13</v>
      </c>
    </row>
    <row r="27" spans="1:10" s="33" customFormat="1" ht="15" customHeight="1" x14ac:dyDescent="0.3">
      <c r="A27" s="31"/>
      <c r="B27" s="23" t="s">
        <v>37</v>
      </c>
      <c r="C27" s="24">
        <f>VLOOKUP(B27,'[1]Vinculos Inst.'!$B$3:$E$349,3,0)</f>
        <v>-20088296.439999998</v>
      </c>
      <c r="D27" s="25"/>
      <c r="E27" s="3"/>
      <c r="F27" s="30"/>
      <c r="G27" s="23" t="s">
        <v>38</v>
      </c>
      <c r="H27" s="26"/>
      <c r="I27" s="27">
        <f>VLOOKUP(G27,'[1]Vinculos Inst.'!$B$3:$E$349,3,0)</f>
        <v>2215527.13</v>
      </c>
      <c r="J27" s="28"/>
    </row>
    <row r="28" spans="1:10" s="33" customFormat="1" ht="15" customHeight="1" x14ac:dyDescent="0.3">
      <c r="A28" s="31"/>
      <c r="B28" s="23" t="s">
        <v>39</v>
      </c>
      <c r="C28" s="24">
        <f>VLOOKUP(B28,'[1]Vinculos Inst.'!$B$3:$E$349,3,0)</f>
        <v>-42904788.619999997</v>
      </c>
      <c r="D28" s="25"/>
      <c r="E28" s="3"/>
    </row>
    <row r="29" spans="1:10" ht="15" customHeight="1" thickBot="1" x14ac:dyDescent="0.35">
      <c r="A29" s="31"/>
      <c r="B29" s="23" t="s">
        <v>40</v>
      </c>
      <c r="C29" s="24">
        <f>VLOOKUP(B29,'[1]Vinculos Inst.'!$B$3:$E$349,3,0)</f>
        <v>-69238901.219999999</v>
      </c>
      <c r="D29" s="25"/>
      <c r="E29" s="3"/>
      <c r="F29" s="13" t="s">
        <v>41</v>
      </c>
      <c r="H29" s="26"/>
      <c r="I29" s="14"/>
      <c r="J29" s="35">
        <f>SUM(J7:J26)</f>
        <v>455082619.41999996</v>
      </c>
    </row>
    <row r="30" spans="1:10" ht="15" customHeight="1" thickTop="1" x14ac:dyDescent="0.3">
      <c r="A30" s="31"/>
      <c r="B30" s="23" t="s">
        <v>42</v>
      </c>
      <c r="C30" s="24">
        <f>VLOOKUP(B30,'[1]Vinculos Inst.'!$B$3:$E$349,3,0)</f>
        <v>-87481.5</v>
      </c>
      <c r="D30" s="25"/>
      <c r="E30" s="3"/>
    </row>
    <row r="31" spans="1:10" ht="15" customHeight="1" x14ac:dyDescent="0.3">
      <c r="A31" s="31"/>
      <c r="B31" s="23" t="s">
        <v>43</v>
      </c>
      <c r="C31" s="27">
        <f>VLOOKUP(B31,'[1]Vinculos Inst.'!$B$3:$E$349,3,0)</f>
        <v>401960.13</v>
      </c>
      <c r="D31" s="25"/>
      <c r="E31" s="3"/>
      <c r="F31" s="36" t="s">
        <v>44</v>
      </c>
      <c r="H31" s="26"/>
      <c r="I31" s="14"/>
    </row>
    <row r="32" spans="1:10" s="21" customFormat="1" ht="15" customHeight="1" x14ac:dyDescent="0.3">
      <c r="A32" s="31"/>
      <c r="C32" s="37"/>
      <c r="D32" s="25"/>
      <c r="E32" s="16"/>
    </row>
    <row r="33" spans="1:10" ht="15" customHeight="1" x14ac:dyDescent="0.3">
      <c r="A33" s="17" t="s">
        <v>45</v>
      </c>
      <c r="B33" s="4"/>
      <c r="C33" s="14"/>
      <c r="D33" s="20">
        <f>SUM(C34:C38)</f>
        <v>12043469.750000002</v>
      </c>
      <c r="E33" s="3"/>
      <c r="F33" s="38" t="s">
        <v>46</v>
      </c>
      <c r="G33" s="23"/>
      <c r="H33" s="26"/>
      <c r="I33" s="19"/>
      <c r="J33" s="20">
        <f>SUM(I34:I37)</f>
        <v>35038251.700000003</v>
      </c>
    </row>
    <row r="34" spans="1:10" ht="15" customHeight="1" x14ac:dyDescent="0.3">
      <c r="B34" s="23" t="s">
        <v>47</v>
      </c>
      <c r="C34" s="24">
        <f>VLOOKUP(B34,'[1]Vinculos Inst.'!$B$3:$E$349,3,0)</f>
        <v>12521657.960000001</v>
      </c>
      <c r="D34" s="32"/>
      <c r="E34" s="3"/>
      <c r="F34" s="39"/>
      <c r="G34" s="31" t="s">
        <v>48</v>
      </c>
      <c r="H34" s="40"/>
      <c r="I34" s="24">
        <f>VLOOKUP(G34,'[1]Vinculos Inst.'!$B$3:$E$349,3,0)</f>
        <v>6635428.5700000003</v>
      </c>
      <c r="J34" s="28"/>
    </row>
    <row r="35" spans="1:10" ht="15" customHeight="1" x14ac:dyDescent="0.3">
      <c r="A35" s="31"/>
      <c r="B35" s="23" t="s">
        <v>49</v>
      </c>
      <c r="C35" s="24">
        <f>VLOOKUP(B35,'[1]Vinculos Inst.'!$B$3:$E$349,3,0)</f>
        <v>-5737201.6900000004</v>
      </c>
      <c r="D35" s="25"/>
      <c r="E35" s="3"/>
      <c r="F35" s="16"/>
      <c r="G35" s="31" t="s">
        <v>50</v>
      </c>
      <c r="H35" s="41"/>
      <c r="I35" s="24">
        <f>VLOOKUP(G35,'[1]Vinculos Inst.'!$B$3:$E$349,3,0)</f>
        <v>191836.75</v>
      </c>
      <c r="J35" s="28"/>
    </row>
    <row r="36" spans="1:10" ht="15" customHeight="1" x14ac:dyDescent="0.3">
      <c r="A36" s="31"/>
      <c r="B36" s="23" t="s">
        <v>51</v>
      </c>
      <c r="C36" s="24">
        <f>VLOOKUP(B36,'[1]Vinculos Inst.'!$B$3:$E$349,3,0)</f>
        <v>4527064.21</v>
      </c>
      <c r="D36" s="25"/>
      <c r="E36" s="3"/>
      <c r="G36" s="31" t="s">
        <v>52</v>
      </c>
      <c r="H36" s="41"/>
      <c r="I36" s="24">
        <f>+'[1]Estados de Resultados Inst.'!G50</f>
        <v>22499250.290000003</v>
      </c>
      <c r="J36" s="28"/>
    </row>
    <row r="37" spans="1:10" ht="15" customHeight="1" x14ac:dyDescent="0.3">
      <c r="A37" s="31"/>
      <c r="B37" s="23" t="s">
        <v>53</v>
      </c>
      <c r="C37" s="24">
        <f>VLOOKUP(B37,'[1]Vinculos Inst.'!$B$3:$E$349,3,0)</f>
        <v>1348988.37</v>
      </c>
      <c r="D37" s="25"/>
      <c r="E37" s="3"/>
      <c r="G37" s="31" t="s">
        <v>54</v>
      </c>
      <c r="H37" s="41"/>
      <c r="I37" s="27">
        <f>VLOOKUP(G37,'[1]Vinculos Inst.'!$A$3:$E$349,4,0)</f>
        <v>5711736.0899999999</v>
      </c>
      <c r="J37" s="28"/>
    </row>
    <row r="38" spans="1:10" s="21" customFormat="1" ht="15" customHeight="1" x14ac:dyDescent="0.3">
      <c r="A38" s="31"/>
      <c r="B38" s="23" t="s">
        <v>55</v>
      </c>
      <c r="C38" s="27">
        <f>VLOOKUP(B38,'[1]Vinculos Inst.'!$B$3:$E$349,3,0)</f>
        <v>-617039.1</v>
      </c>
      <c r="D38" s="25"/>
      <c r="E38" s="16"/>
    </row>
    <row r="39" spans="1:10" ht="15" customHeight="1" x14ac:dyDescent="0.3">
      <c r="A39" s="31"/>
      <c r="C39" s="43"/>
      <c r="D39" s="25"/>
      <c r="E39" s="3"/>
      <c r="F39" s="17" t="s">
        <v>56</v>
      </c>
      <c r="G39" s="13"/>
      <c r="H39" s="18"/>
      <c r="I39" s="19"/>
      <c r="J39" s="44">
        <f>SUM(I40:I44)</f>
        <v>473960876.69</v>
      </c>
    </row>
    <row r="40" spans="1:10" ht="15" customHeight="1" x14ac:dyDescent="0.3">
      <c r="A40" s="17" t="s">
        <v>57</v>
      </c>
      <c r="B40" s="4"/>
      <c r="C40" s="14"/>
      <c r="D40" s="34">
        <f>SUM(C41:C43)</f>
        <v>3630395.53</v>
      </c>
      <c r="E40" s="3"/>
      <c r="F40" s="16"/>
      <c r="G40" s="23" t="s">
        <v>58</v>
      </c>
      <c r="H40" s="18"/>
      <c r="I40" s="24">
        <f>VLOOKUP(G40,'[1]Vinculos Inst.'!$B$3:$E$349,3,0)</f>
        <v>459140468.64999998</v>
      </c>
      <c r="J40" s="19"/>
    </row>
    <row r="41" spans="1:10" ht="15" customHeight="1" x14ac:dyDescent="0.3">
      <c r="B41" s="45" t="s">
        <v>59</v>
      </c>
      <c r="C41" s="46">
        <f>VLOOKUP(B41,'[1]Vinculos Inst.'!$B$3:$E$349,3,0)</f>
        <v>1231157.6200000001</v>
      </c>
      <c r="D41" s="32"/>
      <c r="E41" s="3"/>
      <c r="F41" s="3"/>
      <c r="G41" s="23" t="s">
        <v>60</v>
      </c>
      <c r="H41" s="18"/>
      <c r="I41" s="24">
        <f>VLOOKUP(G41,'[1]Vinculos Inst.'!$B$3:$E$349,3,0)</f>
        <v>2685018.55</v>
      </c>
      <c r="J41" s="47"/>
    </row>
    <row r="42" spans="1:10" ht="15" customHeight="1" x14ac:dyDescent="0.3">
      <c r="A42" s="31"/>
      <c r="B42" s="23" t="s">
        <v>61</v>
      </c>
      <c r="C42" s="46">
        <f>VLOOKUP(B42,'[1]Vinculos Inst.'!$B$3:$E$349,3,0)</f>
        <v>2879085.57</v>
      </c>
      <c r="D42" s="25"/>
      <c r="E42" s="3"/>
      <c r="F42" s="16"/>
      <c r="G42" s="23" t="s">
        <v>62</v>
      </c>
      <c r="H42" s="18"/>
      <c r="I42" s="24">
        <f>VLOOKUP(G42,'[1]Vinculos Inst.'!$B$3:$E$349,3,0)</f>
        <v>12027226.24</v>
      </c>
    </row>
    <row r="43" spans="1:10" ht="15" customHeight="1" x14ac:dyDescent="0.3">
      <c r="A43" s="31"/>
      <c r="B43" s="23" t="s">
        <v>63</v>
      </c>
      <c r="C43" s="48">
        <f>VLOOKUP(B43,'[1]Vinculos Inst.'!$B$3:$E$349,3,0)</f>
        <v>-479847.66</v>
      </c>
      <c r="D43" s="25"/>
      <c r="E43" s="3"/>
      <c r="F43" s="16"/>
      <c r="G43" s="23" t="s">
        <v>64</v>
      </c>
      <c r="H43" s="18"/>
      <c r="I43" s="24">
        <f>VLOOKUP(G43,'[1]Vinculos Inst.'!$B$3:$E$349,3,0)</f>
        <v>58163.25</v>
      </c>
    </row>
    <row r="44" spans="1:10" ht="15" customHeight="1" x14ac:dyDescent="0.3">
      <c r="A44" s="31"/>
      <c r="B44" s="2"/>
      <c r="D44" s="25"/>
      <c r="E44" s="3"/>
      <c r="F44" s="16"/>
      <c r="G44" s="23" t="s">
        <v>65</v>
      </c>
      <c r="H44" s="18"/>
      <c r="I44" s="27">
        <f>VLOOKUP(G44,'[1]Vinculos Inst.'!$B$3:$E$349,3,0)</f>
        <v>50000</v>
      </c>
    </row>
    <row r="45" spans="1:10" ht="15" customHeight="1" x14ac:dyDescent="0.3">
      <c r="A45" s="31"/>
      <c r="B45" s="2"/>
      <c r="D45" s="25"/>
      <c r="E45" s="3"/>
    </row>
    <row r="46" spans="1:10" ht="15" customHeight="1" thickBot="1" x14ac:dyDescent="0.35">
      <c r="A46" s="31"/>
      <c r="B46" s="23"/>
      <c r="C46" s="46"/>
      <c r="D46" s="25"/>
      <c r="E46" s="3"/>
      <c r="G46" s="49" t="s">
        <v>66</v>
      </c>
      <c r="H46" s="18"/>
      <c r="I46" s="19"/>
      <c r="J46" s="50">
        <f>SUM(+J33+J39)</f>
        <v>508999128.38999999</v>
      </c>
    </row>
    <row r="47" spans="1:10" ht="15" customHeight="1" thickTop="1" x14ac:dyDescent="0.3">
      <c r="A47" s="31"/>
      <c r="B47" s="23"/>
      <c r="C47" s="46"/>
      <c r="D47" s="25"/>
      <c r="E47" s="3"/>
    </row>
    <row r="48" spans="1:10" ht="18" thickBot="1" x14ac:dyDescent="0.35">
      <c r="A48" s="51" t="s">
        <v>67</v>
      </c>
      <c r="B48" s="52"/>
      <c r="C48" s="53"/>
      <c r="D48" s="54">
        <f>SUM(D7:D45)</f>
        <v>964081747.80999994</v>
      </c>
      <c r="E48" s="3"/>
      <c r="F48" s="16"/>
      <c r="G48" s="55" t="s">
        <v>68</v>
      </c>
      <c r="H48" s="56"/>
      <c r="I48" s="19"/>
      <c r="J48" s="57">
        <f>J29+J46</f>
        <v>964081747.80999994</v>
      </c>
    </row>
    <row r="49" spans="1:10" ht="14.25" thickTop="1" x14ac:dyDescent="0.25">
      <c r="A49" s="58"/>
      <c r="B49" s="4"/>
      <c r="C49" s="14"/>
      <c r="D49" s="59"/>
      <c r="E49" s="3"/>
      <c r="F49" s="16"/>
      <c r="H49" s="40"/>
      <c r="I49" s="14"/>
      <c r="J49" s="19"/>
    </row>
    <row r="50" spans="1:10" s="61" customFormat="1" ht="18" customHeight="1" x14ac:dyDescent="0.3">
      <c r="A50" s="58"/>
      <c r="B50" s="4"/>
      <c r="C50" s="14"/>
      <c r="D50" s="25"/>
      <c r="E50" s="60"/>
      <c r="F50" s="60"/>
      <c r="G50" s="16"/>
      <c r="H50" s="56"/>
      <c r="I50" s="19"/>
      <c r="J50" s="14"/>
    </row>
    <row r="51" spans="1:10" ht="18" thickBot="1" x14ac:dyDescent="0.35">
      <c r="A51" s="62" t="s">
        <v>69</v>
      </c>
      <c r="B51" s="52"/>
      <c r="C51" s="53"/>
      <c r="D51" s="63">
        <f>VLOOKUP(A51,'[1]Vinculos Inst.'!$A$3:$E$368,4,0)</f>
        <v>261011741.67999998</v>
      </c>
      <c r="F51" s="16"/>
      <c r="G51" s="55" t="s">
        <v>70</v>
      </c>
      <c r="H51" s="40"/>
      <c r="I51" s="14"/>
      <c r="J51" s="64">
        <f>D51</f>
        <v>261011741.67999998</v>
      </c>
    </row>
    <row r="52" spans="1:10" ht="13.5" thickTop="1" x14ac:dyDescent="0.2">
      <c r="A52" s="65"/>
      <c r="C52" s="66"/>
      <c r="D52" s="67"/>
      <c r="F52" s="16"/>
    </row>
    <row r="53" spans="1:10" ht="17.25" x14ac:dyDescent="0.3">
      <c r="A53" s="65"/>
      <c r="C53" s="68"/>
      <c r="D53" s="69"/>
      <c r="F53" s="60"/>
      <c r="H53" s="56"/>
      <c r="I53" s="19"/>
      <c r="J53" s="70"/>
    </row>
    <row r="54" spans="1:10" ht="17.25" x14ac:dyDescent="0.3">
      <c r="A54" s="65"/>
      <c r="C54" s="68"/>
      <c r="D54" s="69"/>
      <c r="F54" s="21"/>
      <c r="H54" s="71"/>
      <c r="I54" s="53"/>
    </row>
    <row r="55" spans="1:10" ht="13.5" x14ac:dyDescent="0.25">
      <c r="A55" s="65"/>
      <c r="C55" s="68"/>
      <c r="D55" s="69"/>
      <c r="F55" s="21"/>
      <c r="G55" s="3"/>
      <c r="H55" s="3"/>
      <c r="I55" s="70"/>
    </row>
    <row r="56" spans="1:10" ht="13.5" x14ac:dyDescent="0.25">
      <c r="A56" s="65"/>
      <c r="C56" s="68"/>
      <c r="D56" s="69"/>
      <c r="F56" s="21"/>
      <c r="H56" s="40"/>
      <c r="I56" s="14"/>
      <c r="J56" s="21"/>
    </row>
    <row r="57" spans="1:10" s="21" customFormat="1" ht="15" x14ac:dyDescent="0.2">
      <c r="A57" s="65"/>
      <c r="B57" s="42"/>
      <c r="C57" s="68"/>
      <c r="D57" s="69"/>
      <c r="G57" s="2"/>
      <c r="H57" s="71"/>
      <c r="I57" s="71"/>
    </row>
    <row r="58" spans="1:10" x14ac:dyDescent="0.2">
      <c r="A58" s="65"/>
      <c r="C58" s="72"/>
      <c r="D58" s="69"/>
      <c r="E58" s="69"/>
      <c r="F58" s="21"/>
      <c r="G58" s="21"/>
      <c r="H58" s="21"/>
      <c r="I58" s="21"/>
      <c r="J58" s="21"/>
    </row>
    <row r="59" spans="1:10" s="21" customFormat="1" x14ac:dyDescent="0.2">
      <c r="A59" s="65"/>
      <c r="B59" s="42"/>
      <c r="C59" s="2"/>
      <c r="D59" s="2"/>
      <c r="E59" s="69"/>
      <c r="F59" s="2"/>
      <c r="H59" s="73"/>
    </row>
    <row r="60" spans="1:10" x14ac:dyDescent="0.2">
      <c r="A60" s="65"/>
      <c r="C60" s="74" t="s">
        <v>71</v>
      </c>
      <c r="D60" s="74"/>
      <c r="F60" s="21"/>
      <c r="G60" s="21"/>
      <c r="H60" s="75" t="s">
        <v>72</v>
      </c>
      <c r="I60" s="21"/>
      <c r="J60" s="21"/>
    </row>
    <row r="61" spans="1:10" x14ac:dyDescent="0.2">
      <c r="A61" s="65"/>
      <c r="B61" s="76"/>
      <c r="C61" s="74" t="s">
        <v>73</v>
      </c>
      <c r="D61" s="74"/>
      <c r="F61" s="21"/>
      <c r="G61" s="21"/>
      <c r="H61" s="75" t="s">
        <v>74</v>
      </c>
      <c r="I61" s="21"/>
      <c r="J61" s="21"/>
    </row>
    <row r="62" spans="1:10" s="21" customFormat="1" x14ac:dyDescent="0.2">
      <c r="A62" s="2"/>
      <c r="B62" s="42"/>
      <c r="J62" s="2"/>
    </row>
    <row r="63" spans="1:10" s="21" customFormat="1" x14ac:dyDescent="0.2">
      <c r="C63" s="2"/>
      <c r="H63" s="77"/>
      <c r="I63" s="73"/>
      <c r="J63" s="2"/>
    </row>
    <row r="64" spans="1:10" x14ac:dyDescent="0.2">
      <c r="F64" s="21"/>
      <c r="G64" s="75"/>
      <c r="J64" s="21"/>
    </row>
    <row r="65" spans="2:10" x14ac:dyDescent="0.2">
      <c r="B65" s="78"/>
      <c r="C65" s="79"/>
      <c r="D65" s="80"/>
      <c r="J65" s="21"/>
    </row>
    <row r="66" spans="2:10" x14ac:dyDescent="0.2">
      <c r="B66" s="78"/>
      <c r="C66" s="79"/>
      <c r="D66" s="80"/>
      <c r="F66" s="21"/>
      <c r="G66" s="21"/>
      <c r="I66" s="75"/>
      <c r="J66" s="21"/>
    </row>
    <row r="67" spans="2:10" x14ac:dyDescent="0.2">
      <c r="B67" s="78"/>
      <c r="C67" s="79"/>
      <c r="D67" s="80"/>
      <c r="I67" s="21"/>
    </row>
    <row r="68" spans="2:10" x14ac:dyDescent="0.2">
      <c r="B68" s="78"/>
      <c r="C68" s="79"/>
      <c r="D68" s="80"/>
      <c r="F68" s="21"/>
      <c r="H68" s="21"/>
      <c r="I68" s="21"/>
    </row>
    <row r="69" spans="2:10" x14ac:dyDescent="0.2">
      <c r="B69" s="78"/>
      <c r="C69" s="79"/>
      <c r="D69" s="80"/>
      <c r="F69" s="21"/>
      <c r="J69" s="21"/>
    </row>
    <row r="70" spans="2:10" x14ac:dyDescent="0.2">
      <c r="B70" s="78"/>
      <c r="C70" s="79"/>
      <c r="D70" s="80"/>
      <c r="G70" s="21"/>
    </row>
    <row r="71" spans="2:10" x14ac:dyDescent="0.2">
      <c r="B71" s="78"/>
      <c r="C71" s="79"/>
      <c r="D71" s="80"/>
      <c r="H71" s="21"/>
      <c r="I71" s="21"/>
    </row>
    <row r="72" spans="2:10" x14ac:dyDescent="0.2">
      <c r="B72" s="78"/>
      <c r="C72" s="79"/>
      <c r="D72" s="80"/>
      <c r="F72" s="21"/>
    </row>
    <row r="73" spans="2:10" x14ac:dyDescent="0.2">
      <c r="B73" s="78"/>
      <c r="C73" s="79"/>
      <c r="D73" s="80"/>
    </row>
    <row r="74" spans="2:10" x14ac:dyDescent="0.2">
      <c r="B74" s="78"/>
      <c r="C74" s="79"/>
      <c r="D74" s="80"/>
    </row>
    <row r="75" spans="2:10" x14ac:dyDescent="0.2">
      <c r="B75" s="78"/>
      <c r="C75" s="79"/>
      <c r="D75" s="80"/>
    </row>
    <row r="76" spans="2:10" x14ac:dyDescent="0.2">
      <c r="B76" s="78"/>
      <c r="C76" s="79"/>
      <c r="D76" s="80"/>
    </row>
    <row r="77" spans="2:10" x14ac:dyDescent="0.2">
      <c r="B77" s="78"/>
      <c r="C77" s="79"/>
      <c r="D77" s="80"/>
    </row>
    <row r="78" spans="2:10" x14ac:dyDescent="0.2">
      <c r="B78" s="78"/>
      <c r="C78" s="79"/>
      <c r="D78" s="80"/>
    </row>
    <row r="79" spans="2:10" x14ac:dyDescent="0.2">
      <c r="B79" s="78"/>
      <c r="C79" s="79"/>
      <c r="D79" s="80"/>
    </row>
  </sheetData>
  <mergeCells count="7">
    <mergeCell ref="C61:D61"/>
    <mergeCell ref="A1:J1"/>
    <mergeCell ref="A2:J2"/>
    <mergeCell ref="A3:J3"/>
    <mergeCell ref="A6:B6"/>
    <mergeCell ref="F6:G6"/>
    <mergeCell ref="C60:D60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58D75-B297-465D-9A01-6A4E59616D84}">
  <sheetPr>
    <tabColor rgb="FF92D050"/>
  </sheetPr>
  <dimension ref="A1:I66"/>
  <sheetViews>
    <sheetView showGridLines="0" tabSelected="1" view="pageBreakPreview" zoomScaleNormal="100" zoomScaleSheetLayoutView="100" workbookViewId="0">
      <selection activeCell="G50" sqref="G50"/>
    </sheetView>
  </sheetViews>
  <sheetFormatPr baseColWidth="10" defaultColWidth="21.85546875" defaultRowHeight="15.75" x14ac:dyDescent="0.25"/>
  <cols>
    <col min="1" max="1" width="3.140625" style="87" customWidth="1"/>
    <col min="2" max="2" width="3" style="120" customWidth="1"/>
    <col min="3" max="3" width="33.42578125" style="121" customWidth="1"/>
    <col min="4" max="4" width="28.7109375" style="122" customWidth="1"/>
    <col min="5" max="5" width="18.7109375" style="107" bestFit="1" customWidth="1"/>
    <col min="6" max="6" width="20.7109375" style="123" customWidth="1"/>
    <col min="7" max="7" width="20.7109375" style="87" customWidth="1"/>
    <col min="8" max="16384" width="21.85546875" style="87"/>
  </cols>
  <sheetData>
    <row r="1" spans="1:9" s="83" customFormat="1" ht="18.75" customHeight="1" x14ac:dyDescent="0.25">
      <c r="A1" s="81" t="s">
        <v>0</v>
      </c>
      <c r="B1" s="81"/>
      <c r="C1" s="81"/>
      <c r="D1" s="81"/>
      <c r="E1" s="81"/>
      <c r="F1" s="81"/>
      <c r="G1" s="81"/>
      <c r="H1" s="82"/>
      <c r="I1" s="82"/>
    </row>
    <row r="2" spans="1:9" s="83" customFormat="1" ht="16.5" customHeight="1" x14ac:dyDescent="0.25">
      <c r="A2" s="84" t="s">
        <v>75</v>
      </c>
      <c r="B2" s="84"/>
      <c r="C2" s="84"/>
      <c r="D2" s="84"/>
      <c r="E2" s="84"/>
      <c r="F2" s="84"/>
      <c r="G2" s="84"/>
      <c r="H2" s="85"/>
      <c r="I2" s="85"/>
    </row>
    <row r="3" spans="1:9" ht="19.5" customHeight="1" x14ac:dyDescent="0.2">
      <c r="A3" s="86" t="s">
        <v>76</v>
      </c>
      <c r="B3" s="86"/>
      <c r="C3" s="86"/>
      <c r="D3" s="86"/>
      <c r="E3" s="86"/>
      <c r="F3" s="86"/>
      <c r="G3" s="86"/>
    </row>
    <row r="4" spans="1:9" ht="15" x14ac:dyDescent="0.2">
      <c r="A4" s="88" t="s">
        <v>77</v>
      </c>
      <c r="B4" s="88"/>
      <c r="C4" s="88"/>
      <c r="D4" s="88"/>
      <c r="E4" s="88"/>
      <c r="F4" s="88"/>
      <c r="G4" s="88"/>
    </row>
    <row r="5" spans="1:9" ht="17.25" x14ac:dyDescent="0.3">
      <c r="A5" s="89"/>
      <c r="B5" s="90"/>
      <c r="C5" s="90"/>
      <c r="D5" s="90"/>
      <c r="E5" s="90"/>
      <c r="F5" s="90"/>
      <c r="G5" s="90"/>
    </row>
    <row r="6" spans="1:9" ht="17.25" x14ac:dyDescent="0.3">
      <c r="A6" s="89"/>
      <c r="B6" s="91"/>
      <c r="C6" s="92"/>
      <c r="D6" s="93"/>
      <c r="E6" s="94"/>
      <c r="F6" s="95"/>
      <c r="G6" s="89"/>
    </row>
    <row r="7" spans="1:9" ht="17.25" x14ac:dyDescent="0.3">
      <c r="A7" s="96" t="s">
        <v>78</v>
      </c>
      <c r="B7" s="97"/>
      <c r="C7" s="98"/>
      <c r="D7" s="99"/>
      <c r="E7" s="100"/>
      <c r="F7" s="101"/>
      <c r="G7" s="100">
        <f>SUM(F8:F25)</f>
        <v>50182929.710000001</v>
      </c>
    </row>
    <row r="8" spans="1:9" s="107" customFormat="1" x14ac:dyDescent="0.25">
      <c r="A8" s="94"/>
      <c r="B8" s="102" t="s">
        <v>79</v>
      </c>
      <c r="C8" s="103"/>
      <c r="D8" s="104"/>
      <c r="E8" s="105"/>
      <c r="F8" s="106">
        <f>SUM(E9:E11)</f>
        <v>38868408.560000002</v>
      </c>
      <c r="G8" s="105"/>
    </row>
    <row r="9" spans="1:9" ht="17.25" x14ac:dyDescent="0.3">
      <c r="A9" s="89"/>
      <c r="B9" s="97"/>
      <c r="C9" s="108" t="s">
        <v>80</v>
      </c>
      <c r="D9" s="93"/>
      <c r="E9" s="53">
        <f>VLOOKUP(C9,'[1]Vinculos Inst.'!$B$204:$D$390,3,0)</f>
        <v>1769332.19</v>
      </c>
      <c r="F9" s="109"/>
      <c r="G9" s="53"/>
    </row>
    <row r="10" spans="1:9" ht="17.25" x14ac:dyDescent="0.3">
      <c r="A10" s="89"/>
      <c r="B10" s="97"/>
      <c r="C10" s="108" t="s">
        <v>81</v>
      </c>
      <c r="D10" s="93"/>
      <c r="E10" s="53">
        <f>VLOOKUP(C10,'[1]Vinculos Inst.'!$B$204:$D$390,3,0)</f>
        <v>37080363.990000002</v>
      </c>
      <c r="F10" s="109"/>
      <c r="G10" s="53"/>
    </row>
    <row r="11" spans="1:9" ht="17.25" x14ac:dyDescent="0.3">
      <c r="A11" s="89"/>
      <c r="B11" s="97"/>
      <c r="C11" s="108" t="s">
        <v>82</v>
      </c>
      <c r="D11" s="93"/>
      <c r="E11" s="110">
        <f>VLOOKUP(C11,'[1]Vinculos Inst.'!$B$204:$D$390,3,0)</f>
        <v>18712.38</v>
      </c>
      <c r="F11" s="109"/>
      <c r="G11" s="53"/>
    </row>
    <row r="12" spans="1:9" ht="17.25" x14ac:dyDescent="0.3">
      <c r="A12" s="89"/>
      <c r="B12" s="97"/>
      <c r="C12" s="92"/>
      <c r="D12" s="93"/>
      <c r="E12" s="53"/>
      <c r="F12" s="109"/>
      <c r="G12" s="53"/>
    </row>
    <row r="13" spans="1:9" s="107" customFormat="1" x14ac:dyDescent="0.25">
      <c r="A13" s="94"/>
      <c r="B13" s="102" t="s">
        <v>83</v>
      </c>
      <c r="C13" s="103"/>
      <c r="D13" s="104"/>
      <c r="E13" s="105"/>
      <c r="F13" s="106">
        <f>SUM(E14:E14)</f>
        <v>192188.66000000015</v>
      </c>
      <c r="G13" s="105"/>
    </row>
    <row r="14" spans="1:9" ht="17.25" x14ac:dyDescent="0.3">
      <c r="A14" s="89"/>
      <c r="B14" s="97"/>
      <c r="C14" s="108" t="s">
        <v>84</v>
      </c>
      <c r="D14" s="93"/>
      <c r="E14" s="110">
        <f>VLOOKUP(C14,'[1]Vinculos Inst.'!$B$204:$D$390,3,0)</f>
        <v>192188.66000000015</v>
      </c>
      <c r="F14" s="109"/>
      <c r="G14" s="53"/>
    </row>
    <row r="15" spans="1:9" ht="17.25" x14ac:dyDescent="0.3">
      <c r="A15" s="89"/>
      <c r="B15" s="97"/>
      <c r="C15" s="92"/>
      <c r="D15" s="93"/>
      <c r="E15" s="53"/>
      <c r="F15" s="109"/>
      <c r="G15" s="53"/>
    </row>
    <row r="16" spans="1:9" s="107" customFormat="1" ht="17.25" x14ac:dyDescent="0.3">
      <c r="A16" s="94"/>
      <c r="B16" s="102" t="s">
        <v>85</v>
      </c>
      <c r="C16" s="103"/>
      <c r="D16" s="104"/>
      <c r="E16" s="53"/>
      <c r="F16" s="105">
        <f>SUM(E17:E23)</f>
        <v>11122203.289999999</v>
      </c>
      <c r="G16" s="105"/>
    </row>
    <row r="17" spans="1:7" s="107" customFormat="1" ht="17.25" x14ac:dyDescent="0.3">
      <c r="A17" s="94"/>
      <c r="B17" s="102"/>
      <c r="C17" s="108" t="s">
        <v>86</v>
      </c>
      <c r="D17" s="104"/>
      <c r="E17" s="53">
        <f>VLOOKUP(C17,'[1]Vinculos Inst.'!$B$204:$D$390,3,0)</f>
        <v>10025952.84</v>
      </c>
      <c r="F17" s="105"/>
      <c r="G17" s="105"/>
    </row>
    <row r="18" spans="1:7" s="107" customFormat="1" ht="15" customHeight="1" x14ac:dyDescent="0.3">
      <c r="A18" s="94"/>
      <c r="B18" s="102"/>
      <c r="C18" s="108" t="s">
        <v>87</v>
      </c>
      <c r="D18" s="104"/>
      <c r="E18" s="53">
        <f>VLOOKUP(C18,'[1]Vinculos Inst.'!$B$204:$D$390,3,0)</f>
        <v>1060050.01</v>
      </c>
      <c r="F18" s="105"/>
      <c r="G18" s="105"/>
    </row>
    <row r="19" spans="1:7" s="107" customFormat="1" ht="15.75" hidden="1" customHeight="1" x14ac:dyDescent="0.3">
      <c r="A19" s="94"/>
      <c r="B19" s="102"/>
      <c r="C19" s="108" t="s">
        <v>88</v>
      </c>
      <c r="D19" s="104"/>
      <c r="E19" s="53">
        <f>VLOOKUP(C19,'[1]Vinculos Inst.'!$B$204:$D$390,3,0)</f>
        <v>0</v>
      </c>
      <c r="F19" s="105"/>
      <c r="G19" s="105"/>
    </row>
    <row r="20" spans="1:7" s="107" customFormat="1" ht="15" hidden="1" customHeight="1" x14ac:dyDescent="0.3">
      <c r="A20" s="94"/>
      <c r="B20" s="102"/>
      <c r="C20" s="108" t="s">
        <v>89</v>
      </c>
      <c r="D20" s="104"/>
      <c r="E20" s="53">
        <f>VLOOKUP(C20,'[1]Vinculos Inst.'!$B$204:$D$390,3,0)</f>
        <v>0</v>
      </c>
      <c r="F20" s="105"/>
      <c r="G20" s="105"/>
    </row>
    <row r="21" spans="1:7" s="107" customFormat="1" ht="17.25" hidden="1" x14ac:dyDescent="0.3">
      <c r="A21" s="94"/>
      <c r="B21" s="102"/>
      <c r="C21" s="108" t="s">
        <v>90</v>
      </c>
      <c r="D21" s="104"/>
      <c r="E21" s="53">
        <f>VLOOKUP(C21,'[1]Vinculos Inst.'!$B$204:$D$390,3,0)</f>
        <v>0</v>
      </c>
      <c r="F21" s="105"/>
      <c r="G21" s="105"/>
    </row>
    <row r="22" spans="1:7" s="107" customFormat="1" ht="17.25" hidden="1" x14ac:dyDescent="0.3">
      <c r="A22" s="94"/>
      <c r="B22" s="102"/>
      <c r="C22" s="108" t="s">
        <v>91</v>
      </c>
      <c r="D22" s="104"/>
      <c r="E22" s="53">
        <f>VLOOKUP(C22,'[1]Vinculos Inst.'!$B$204:$D$390,3,0)</f>
        <v>0</v>
      </c>
      <c r="F22" s="105"/>
      <c r="G22" s="105"/>
    </row>
    <row r="23" spans="1:7" s="107" customFormat="1" ht="17.25" x14ac:dyDescent="0.3">
      <c r="A23" s="94"/>
      <c r="B23" s="102"/>
      <c r="C23" s="108" t="s">
        <v>92</v>
      </c>
      <c r="D23" s="104"/>
      <c r="E23" s="110">
        <f>VLOOKUP(C23,'[1]Vinculos Inst.'!$B$204:$D$390,3,0)</f>
        <v>36200.44</v>
      </c>
      <c r="F23" s="105"/>
      <c r="G23" s="105"/>
    </row>
    <row r="24" spans="1:7" s="107" customFormat="1" x14ac:dyDescent="0.25">
      <c r="A24" s="94"/>
      <c r="B24" s="102"/>
      <c r="C24" s="103"/>
      <c r="D24" s="104"/>
      <c r="E24" s="105"/>
      <c r="F24" s="106"/>
      <c r="G24" s="105"/>
    </row>
    <row r="25" spans="1:7" s="107" customFormat="1" ht="17.25" x14ac:dyDescent="0.3">
      <c r="A25" s="94"/>
      <c r="B25" s="102" t="s">
        <v>93</v>
      </c>
      <c r="C25" s="103"/>
      <c r="D25" s="104"/>
      <c r="E25" s="53"/>
      <c r="F25" s="111">
        <f>VLOOKUP(B25,'[1]Vinculos Inst.'!$A$204:$D$390,4,0)</f>
        <v>129.19999999999999</v>
      </c>
      <c r="G25" s="105"/>
    </row>
    <row r="26" spans="1:7" s="107" customFormat="1" ht="17.25" x14ac:dyDescent="0.3">
      <c r="A26" s="94"/>
      <c r="B26" s="102"/>
      <c r="C26" s="103"/>
      <c r="D26" s="104"/>
      <c r="E26" s="53"/>
      <c r="F26" s="105"/>
      <c r="G26" s="105"/>
    </row>
    <row r="27" spans="1:7" s="107" customFormat="1" x14ac:dyDescent="0.25">
      <c r="A27" s="94"/>
      <c r="B27" s="102"/>
      <c r="C27" s="103"/>
      <c r="D27" s="104"/>
      <c r="E27" s="105"/>
      <c r="F27" s="106"/>
      <c r="G27" s="105"/>
    </row>
    <row r="28" spans="1:7" s="107" customFormat="1" x14ac:dyDescent="0.25">
      <c r="A28" s="94"/>
      <c r="B28" s="102"/>
      <c r="C28" s="103"/>
      <c r="D28" s="104"/>
      <c r="E28" s="105"/>
      <c r="F28" s="106"/>
      <c r="G28" s="105"/>
    </row>
    <row r="29" spans="1:7" ht="17.25" x14ac:dyDescent="0.3">
      <c r="A29" s="96" t="s">
        <v>94</v>
      </c>
      <c r="B29" s="97"/>
      <c r="C29" s="98"/>
      <c r="D29" s="99"/>
      <c r="E29" s="100"/>
      <c r="F29" s="101"/>
      <c r="G29" s="112">
        <f>SUM(F30:F48)</f>
        <v>27683679.419999998</v>
      </c>
    </row>
    <row r="30" spans="1:7" s="107" customFormat="1" x14ac:dyDescent="0.25">
      <c r="A30" s="94"/>
      <c r="B30" s="102" t="s">
        <v>79</v>
      </c>
      <c r="C30" s="103"/>
      <c r="D30" s="104"/>
      <c r="E30" s="105"/>
      <c r="F30" s="106">
        <f>SUM(E31:E35)</f>
        <v>6527343.2199999997</v>
      </c>
      <c r="G30" s="105"/>
    </row>
    <row r="31" spans="1:7" ht="17.25" x14ac:dyDescent="0.3">
      <c r="A31" s="89"/>
      <c r="B31" s="97"/>
      <c r="C31" s="108" t="s">
        <v>95</v>
      </c>
      <c r="D31" s="93"/>
      <c r="E31" s="53">
        <f>VLOOKUP(C31,'[1]Vinculos Inst.'!$B$204:$D$390,3,0)</f>
        <v>588370.23</v>
      </c>
      <c r="F31" s="109"/>
      <c r="G31" s="53"/>
    </row>
    <row r="32" spans="1:7" ht="17.25" x14ac:dyDescent="0.3">
      <c r="A32" s="89"/>
      <c r="B32" s="97"/>
      <c r="C32" s="108" t="s">
        <v>96</v>
      </c>
      <c r="D32" s="93"/>
      <c r="E32" s="53">
        <f>VLOOKUP(C32,'[1]Vinculos Inst.'!$B$204:$D$390,3,0)</f>
        <v>3690826.52</v>
      </c>
      <c r="F32" s="109"/>
      <c r="G32" s="53"/>
    </row>
    <row r="33" spans="1:9" ht="17.25" x14ac:dyDescent="0.3">
      <c r="A33" s="89"/>
      <c r="B33" s="97"/>
      <c r="C33" s="108" t="s">
        <v>97</v>
      </c>
      <c r="D33" s="93"/>
      <c r="E33" s="53">
        <f>VLOOKUP(C33,'[1]Vinculos Inst.'!$B$204:$D$390,3,0)</f>
        <v>427286.8</v>
      </c>
      <c r="F33" s="109"/>
      <c r="G33" s="53"/>
    </row>
    <row r="34" spans="1:9" ht="16.5" customHeight="1" x14ac:dyDescent="0.3">
      <c r="A34" s="89"/>
      <c r="B34" s="97"/>
      <c r="C34" s="108" t="s">
        <v>98</v>
      </c>
      <c r="D34" s="93"/>
      <c r="E34" s="53">
        <f>VLOOKUP(C34,'[1]Vinculos Inst.'!$B$204:$D$390,3,0)</f>
        <v>23.75</v>
      </c>
      <c r="F34" s="109"/>
      <c r="G34" s="53"/>
    </row>
    <row r="35" spans="1:9" ht="17.25" x14ac:dyDescent="0.3">
      <c r="A35" s="89"/>
      <c r="B35" s="97"/>
      <c r="C35" s="108" t="s">
        <v>99</v>
      </c>
      <c r="D35" s="93"/>
      <c r="E35" s="110">
        <f>VLOOKUP(C35,'[1]Vinculos Inst.'!$B$204:$D$390,3,0)</f>
        <v>1820835.92</v>
      </c>
      <c r="F35" s="109"/>
      <c r="G35" s="53"/>
    </row>
    <row r="36" spans="1:9" ht="17.25" x14ac:dyDescent="0.3">
      <c r="A36" s="89"/>
      <c r="B36" s="97"/>
      <c r="C36" s="92"/>
      <c r="D36" s="93"/>
      <c r="E36" s="53"/>
      <c r="F36" s="109"/>
      <c r="G36" s="53"/>
    </row>
    <row r="37" spans="1:9" s="107" customFormat="1" x14ac:dyDescent="0.25">
      <c r="A37" s="94"/>
      <c r="B37" s="102" t="s">
        <v>100</v>
      </c>
      <c r="C37" s="103"/>
      <c r="D37" s="104"/>
      <c r="E37" s="105"/>
      <c r="F37" s="105">
        <f>+D56</f>
        <v>8406849.2599999998</v>
      </c>
      <c r="G37" s="105"/>
    </row>
    <row r="38" spans="1:9" s="107" customFormat="1" x14ac:dyDescent="0.25">
      <c r="A38" s="94"/>
      <c r="B38" s="102"/>
      <c r="C38" s="103"/>
      <c r="D38" s="104"/>
      <c r="E38" s="105"/>
      <c r="F38" s="105"/>
      <c r="G38" s="105"/>
    </row>
    <row r="39" spans="1:9" s="107" customFormat="1" x14ac:dyDescent="0.25">
      <c r="A39" s="94"/>
      <c r="B39" s="102" t="s">
        <v>101</v>
      </c>
      <c r="C39" s="103"/>
      <c r="D39" s="104"/>
      <c r="E39" s="105"/>
      <c r="F39" s="106">
        <f>SUM(E40:E44)</f>
        <v>10169763.59</v>
      </c>
      <c r="G39" s="105"/>
    </row>
    <row r="40" spans="1:9" ht="17.25" x14ac:dyDescent="0.3">
      <c r="A40" s="89"/>
      <c r="B40" s="97"/>
      <c r="C40" s="108" t="s">
        <v>102</v>
      </c>
      <c r="D40" s="93"/>
      <c r="E40" s="53">
        <f>VLOOKUP(C40,'[1]Vinculos Inst.'!$B$204:$D$390,3,0)</f>
        <v>6713346.1699999999</v>
      </c>
      <c r="F40" s="109"/>
      <c r="G40" s="53"/>
    </row>
    <row r="41" spans="1:9" ht="17.25" x14ac:dyDescent="0.3">
      <c r="A41" s="89"/>
      <c r="B41" s="97"/>
      <c r="C41" s="108" t="s">
        <v>103</v>
      </c>
      <c r="D41" s="93"/>
      <c r="E41" s="53">
        <f>VLOOKUP(C41,'[1]Vinculos Inst.'!$B$204:$D$390,3,0)</f>
        <v>2827.24</v>
      </c>
      <c r="F41" s="109"/>
      <c r="G41" s="53"/>
    </row>
    <row r="42" spans="1:9" ht="18.75" customHeight="1" x14ac:dyDescent="0.3">
      <c r="A42" s="89"/>
      <c r="B42" s="97"/>
      <c r="C42" s="108" t="s">
        <v>104</v>
      </c>
      <c r="D42" s="93"/>
      <c r="E42" s="53">
        <f>VLOOKUP(C42,'[1]Vinculos Inst.'!$B$204:$D$390,3,0)</f>
        <v>4604.9699999999993</v>
      </c>
      <c r="F42" s="109"/>
      <c r="G42" s="53"/>
    </row>
    <row r="43" spans="1:9" ht="17.25" x14ac:dyDescent="0.3">
      <c r="A43" s="89"/>
      <c r="B43" s="97"/>
      <c r="C43" s="108" t="s">
        <v>105</v>
      </c>
      <c r="D43" s="93"/>
      <c r="E43" s="53">
        <f>VLOOKUP(C43,'[1]Vinculos Inst.'!$B$204:$D$390,3,0)</f>
        <v>1947071.08</v>
      </c>
      <c r="F43" s="109"/>
      <c r="G43" s="53"/>
    </row>
    <row r="44" spans="1:9" ht="17.25" x14ac:dyDescent="0.3">
      <c r="A44" s="89"/>
      <c r="B44" s="97"/>
      <c r="C44" s="108" t="s">
        <v>106</v>
      </c>
      <c r="D44" s="93"/>
      <c r="E44" s="110">
        <f>VLOOKUP(C44,'[1]Vinculos Inst.'!$B$204:$D$390,3,0)</f>
        <v>1501914.13</v>
      </c>
      <c r="F44" s="109"/>
      <c r="G44" s="53"/>
    </row>
    <row r="45" spans="1:9" ht="17.25" x14ac:dyDescent="0.3">
      <c r="A45" s="89"/>
      <c r="B45" s="97"/>
      <c r="C45" s="92"/>
      <c r="D45" s="93"/>
      <c r="E45" s="53"/>
      <c r="F45" s="109"/>
      <c r="G45" s="53"/>
    </row>
    <row r="46" spans="1:9" s="107" customFormat="1" x14ac:dyDescent="0.25">
      <c r="A46" s="94"/>
      <c r="B46" s="102" t="s">
        <v>107</v>
      </c>
      <c r="C46" s="103"/>
      <c r="D46" s="104"/>
      <c r="E46" s="105"/>
      <c r="F46" s="105">
        <f>VLOOKUP(B46,'[1]Vinculos Inst.'!$A$204:$D$390,4,0)</f>
        <v>2579650.7599999998</v>
      </c>
      <c r="G46" s="105"/>
    </row>
    <row r="47" spans="1:9" s="107" customFormat="1" ht="17.25" x14ac:dyDescent="0.3">
      <c r="A47" s="94"/>
      <c r="B47" s="102"/>
      <c r="C47" s="103"/>
      <c r="D47" s="104"/>
      <c r="E47" s="105"/>
      <c r="F47" s="53"/>
      <c r="G47" s="105"/>
    </row>
    <row r="48" spans="1:9" s="107" customFormat="1" x14ac:dyDescent="0.25">
      <c r="A48" s="94"/>
      <c r="B48" s="102" t="s">
        <v>108</v>
      </c>
      <c r="C48" s="103"/>
      <c r="D48" s="104"/>
      <c r="E48" s="105"/>
      <c r="F48" s="111">
        <f>VLOOKUP(B48,'[1]Vinculos Inst.'!$A$204:$D$390,4,0)</f>
        <v>72.59</v>
      </c>
      <c r="G48" s="105"/>
      <c r="I48" s="113"/>
    </row>
    <row r="49" spans="1:9" s="107" customFormat="1" x14ac:dyDescent="0.25">
      <c r="A49" s="94"/>
      <c r="B49" s="102"/>
      <c r="C49" s="103"/>
      <c r="D49" s="104"/>
      <c r="E49" s="105"/>
      <c r="F49" s="106"/>
      <c r="G49" s="105"/>
    </row>
    <row r="50" spans="1:9" ht="18" thickBot="1" x14ac:dyDescent="0.35">
      <c r="A50" s="96" t="s">
        <v>109</v>
      </c>
      <c r="B50" s="97"/>
      <c r="C50" s="98"/>
      <c r="D50" s="99"/>
      <c r="E50" s="100"/>
      <c r="F50" s="101"/>
      <c r="G50" s="114">
        <f>G7-G29</f>
        <v>22499250.290000003</v>
      </c>
      <c r="H50" s="100"/>
      <c r="I50" s="115"/>
    </row>
    <row r="51" spans="1:9" ht="18" thickTop="1" x14ac:dyDescent="0.3">
      <c r="A51" s="89"/>
      <c r="B51" s="97"/>
      <c r="C51" s="92"/>
      <c r="D51" s="93"/>
      <c r="E51" s="94"/>
      <c r="F51" s="95"/>
      <c r="G51" s="100"/>
    </row>
    <row r="52" spans="1:9" ht="17.25" x14ac:dyDescent="0.3">
      <c r="A52" s="89"/>
      <c r="B52" s="97"/>
      <c r="C52" s="92"/>
      <c r="D52" s="93"/>
      <c r="E52" s="94"/>
      <c r="F52" s="95"/>
      <c r="G52" s="100"/>
    </row>
    <row r="53" spans="1:9" ht="17.25" x14ac:dyDescent="0.3">
      <c r="A53" s="89"/>
      <c r="B53" s="97"/>
      <c r="C53" s="116" t="s">
        <v>110</v>
      </c>
      <c r="D53" s="53">
        <f>+[1]AnexosEstadoResultados!E301+[1]AnexosEstadoResultados!E302+[1]AnexosEstadoResultados!E304-[1]AnexosEstadoResultados!E58-[1]AnexosEstadoResultados!E59-[1]AnexosEstadoResultados!E57</f>
        <v>761729.37000000011</v>
      </c>
      <c r="E53" s="53"/>
      <c r="F53" s="95"/>
      <c r="G53" s="100"/>
    </row>
    <row r="54" spans="1:9" ht="17.25" x14ac:dyDescent="0.3">
      <c r="A54" s="89"/>
      <c r="B54" s="97"/>
      <c r="C54" s="116" t="s">
        <v>111</v>
      </c>
      <c r="D54" s="53">
        <f>+[1]AnexosEstadoResultados!E303</f>
        <v>2400000</v>
      </c>
      <c r="E54" s="94"/>
      <c r="F54" s="95"/>
      <c r="G54" s="53"/>
    </row>
    <row r="55" spans="1:9" ht="17.25" x14ac:dyDescent="0.3">
      <c r="A55" s="89"/>
      <c r="B55" s="97"/>
      <c r="C55" s="116" t="s">
        <v>112</v>
      </c>
      <c r="D55" s="110">
        <f>+[1]AnexosEstadoResultados!E305</f>
        <v>5245119.8899999997</v>
      </c>
      <c r="E55" s="94"/>
      <c r="F55" s="95"/>
      <c r="G55" s="53"/>
    </row>
    <row r="56" spans="1:9" ht="17.25" x14ac:dyDescent="0.3">
      <c r="A56" s="89"/>
      <c r="B56" s="97"/>
      <c r="C56" s="92"/>
      <c r="D56" s="105">
        <f>SUM(D53:D55)</f>
        <v>8406849.2599999998</v>
      </c>
      <c r="E56" s="94"/>
      <c r="F56" s="95"/>
      <c r="G56" s="89"/>
    </row>
    <row r="65" spans="3:6" ht="15" x14ac:dyDescent="0.2">
      <c r="C65" s="117" t="s">
        <v>71</v>
      </c>
      <c r="D65" s="117"/>
      <c r="E65" s="118"/>
      <c r="F65" s="119" t="s">
        <v>72</v>
      </c>
    </row>
    <row r="66" spans="3:6" ht="15" x14ac:dyDescent="0.2">
      <c r="C66" s="117" t="s">
        <v>73</v>
      </c>
      <c r="D66" s="117"/>
      <c r="E66" s="118"/>
      <c r="F66" s="119" t="s">
        <v>74</v>
      </c>
    </row>
  </sheetData>
  <mergeCells count="6">
    <mergeCell ref="A1:G1"/>
    <mergeCell ref="A2:G2"/>
    <mergeCell ref="A3:G3"/>
    <mergeCell ref="A4:G4"/>
    <mergeCell ref="C65:D65"/>
    <mergeCell ref="C66:D66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Institucional</vt:lpstr>
      <vt:lpstr>Estados de Resultados Inst.</vt:lpstr>
      <vt:lpstr>'Balance Institucional'!Área_de_impresión</vt:lpstr>
      <vt:lpstr>'Estados de Resultados Inst.'!Área_de_impresión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Alexander Menjivar Arana</dc:creator>
  <cp:lastModifiedBy>Orlando Alexander Menjivar Arana</cp:lastModifiedBy>
  <dcterms:created xsi:type="dcterms:W3CDTF">2020-07-17T14:55:23Z</dcterms:created>
  <dcterms:modified xsi:type="dcterms:W3CDTF">2020-07-17T14:57:55Z</dcterms:modified>
</cp:coreProperties>
</file>