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nico\Desktop\CONVID 19\BOLSA DE VALORES\"/>
    </mc:Choice>
  </mc:AlternateContent>
  <bookViews>
    <workbookView xWindow="-120" yWindow="-120" windowWidth="21840" windowHeight="13140"/>
  </bookViews>
  <sheets>
    <sheet name="BALANCE ABR 2020-2019" sheetId="2" r:id="rId1"/>
    <sheet name="ESTAD.RESULT. ABR 2020-2019" sheetId="3" r:id="rId2"/>
  </sheets>
  <externalReferences>
    <externalReference r:id="rId3"/>
  </externalReferences>
  <definedNames>
    <definedName name="A_impresión_IM">#REF!</definedName>
    <definedName name="_xlnm.Print_Area" localSheetId="0">'BALANCE ABR 2020-2019'!$B$1:$J$82</definedName>
    <definedName name="_xlnm.Print_Area" localSheetId="1">'ESTAD.RESULT. ABR 2020-2019'!$B$1:$I$59</definedName>
    <definedName name="IMPRIMIR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2" l="1"/>
  <c r="F69" i="2"/>
  <c r="D13" i="2" l="1"/>
  <c r="F47" i="2" l="1"/>
  <c r="C46" i="3" l="1"/>
  <c r="D9" i="2" l="1"/>
  <c r="D47" i="2" l="1"/>
  <c r="D56" i="2" s="1"/>
  <c r="F61" i="2" l="1"/>
  <c r="F72" i="2" s="1"/>
  <c r="F56" i="2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13" i="2"/>
  <c r="F9" i="2" s="1"/>
  <c r="F35" i="2" s="1"/>
  <c r="E46" i="3"/>
  <c r="E36" i="3"/>
  <c r="E25" i="3"/>
  <c r="E28" i="3" s="1"/>
  <c r="E15" i="3"/>
  <c r="E30" i="3" l="1"/>
  <c r="E39" i="3" s="1"/>
  <c r="E48" i="3" s="1"/>
  <c r="E50" i="3" s="1"/>
  <c r="E52" i="3" s="1"/>
  <c r="E54" i="3" s="1"/>
  <c r="E58" i="3" s="1"/>
  <c r="F74" i="2"/>
  <c r="E56" i="3" l="1"/>
  <c r="C36" i="3" l="1"/>
  <c r="C25" i="3" l="1"/>
  <c r="C28" i="3" s="1"/>
  <c r="C15" i="3"/>
  <c r="G49" i="3" l="1"/>
  <c r="I49" i="3" s="1"/>
  <c r="H50" i="3" l="1"/>
  <c r="F50" i="3"/>
  <c r="G51" i="3" l="1"/>
  <c r="I51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2" i="3"/>
  <c r="G34" i="3"/>
  <c r="I34" i="3" s="1"/>
  <c r="G38" i="3"/>
  <c r="I38" i="3" s="1"/>
  <c r="G43" i="3"/>
  <c r="I43" i="3" s="1"/>
  <c r="G44" i="3"/>
  <c r="I44" i="3" s="1"/>
  <c r="G53" i="3"/>
  <c r="I53" i="3" s="1"/>
  <c r="G55" i="3"/>
  <c r="I55" i="3" s="1"/>
  <c r="F56" i="3"/>
  <c r="H56" i="3"/>
  <c r="G57" i="3"/>
  <c r="I57" i="3" s="1"/>
  <c r="I32" i="3" l="1"/>
  <c r="G36" i="3"/>
  <c r="I36" i="3" s="1"/>
  <c r="C30" i="3"/>
  <c r="C39" i="3" s="1"/>
  <c r="G15" i="3"/>
  <c r="I15" i="3" s="1"/>
  <c r="G46" i="3"/>
  <c r="I46" i="3" s="1"/>
  <c r="G25" i="3"/>
  <c r="I25" i="3" s="1"/>
  <c r="C48" i="3" l="1"/>
  <c r="C50" i="3" s="1"/>
  <c r="G28" i="3"/>
  <c r="I28" i="3" s="1"/>
  <c r="G30" i="3"/>
  <c r="I30" i="3" s="1"/>
  <c r="H71" i="2"/>
  <c r="C52" i="3" l="1"/>
  <c r="C54" i="3" s="1"/>
  <c r="G48" i="3"/>
  <c r="I48" i="3" s="1"/>
  <c r="G39" i="3"/>
  <c r="I39" i="3" s="1"/>
  <c r="G50" i="3" l="1"/>
  <c r="I50" i="3" s="1"/>
  <c r="G52" i="3"/>
  <c r="C56" i="3"/>
  <c r="C58" i="3"/>
  <c r="G54" i="3" l="1"/>
  <c r="I52" i="3"/>
  <c r="G58" i="3" l="1"/>
  <c r="I58" i="3" s="1"/>
  <c r="I54" i="3"/>
  <c r="G56" i="3"/>
  <c r="I56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D72" i="2" s="1"/>
  <c r="H72" i="2" s="1"/>
  <c r="J7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D74" i="2" l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<sst xmlns="http://schemas.openxmlformats.org/spreadsheetml/2006/main" count="110" uniqueCount="83">
  <si>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</si>
  <si>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</si>
  <si>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</si>
  <si>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</si>
  <si>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</si>
  <si>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</si>
  <si>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</si>
  <si>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</si>
  <si>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</si>
  <si>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</si>
  <si>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</si>
  <si>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</si>
  <si>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</si>
  <si>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</si>
  <si>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</si>
  <si>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</si>
  <si>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</si>
  <si>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</si>
  <si>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</si>
  <si>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</si>
  <si>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</si>
  <si>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</si>
  <si>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</si>
  <si>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</si>
  <si>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</si>
  <si>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</si>
  <si>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</si>
  <si>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</si>
  <si>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</si>
  <si>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</si>
  <si>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</si>
  <si>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</si>
  <si>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</si>
  <si>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</si>
  <si>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</si>
  <si>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</si>
  <si>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</si>
  <si>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</si>
  <si>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</si>
  <si>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</si>
  <si>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</si>
  <si>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</si>
  <si>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</si>
  <si>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</si>
  <si>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</si>
  <si>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</si>
  <si>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</si>
  <si>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</si>
  <si>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</si>
  <si>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</si>
  <si>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</si>
  <si>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</si>
  <si>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</si>
  <si>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</si>
  <si>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</si>
  <si>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</si>
  <si>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</si>
  <si>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</si>
  <si>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</si>
  <si>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</si>
  <si>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</si>
  <si>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</si>
  <si>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</si>
  <si>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</si>
  <si>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</si>
  <si>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</si>
  <si>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</si>
  <si>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</si>
  <si>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</si>
  <si>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</si>
  <si>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</si>
  <si>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</si>
  <si>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</si>
  <si>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</si>
  <si>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</si>
  <si>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2019</t>
  </si>
  <si>
    <t>UTILIDAD  DE OTRAS OPERACIONES</t>
  </si>
  <si>
    <t>2020</t>
  </si>
  <si>
    <t>ESTADO DE RESULTADOS</t>
  </si>
  <si>
    <t>BALANCE DE SITUACIÓN</t>
  </si>
  <si>
    <t>FEDECRÉDITO DE C.V.</t>
  </si>
  <si>
    <t>COMPARATIVO AL 30 DE ABRIL DE 2020 Y 2019</t>
  </si>
  <si>
    <t xml:space="preserve">COMPARATIVO DEL 1 DE ENERO AL 30 DE ABRIL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</si>
</sst>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170" fontId="26" fillId="0" borderId="0"/>
    <xf numFmtId="170" fontId="26" fillId="0" borderId="0"/>
    <xf numFmtId="0" fontId="30" fillId="0" borderId="0"/>
    <xf numFmtId="0" fontId="2" fillId="0" borderId="0"/>
  </cellStyleXfs>
  <cellXfs count="16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6" fillId="0" borderId="29" xfId="1" applyFont="1" applyBorder="1" applyAlignment="1" applyProtection="1">
      <alignment horizontal="right"/>
    </xf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27" fillId="0" borderId="12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3" xfId="1" applyNumberFormat="1" applyFont="1" applyBorder="1" applyProtection="1">
      <protection locked="0"/>
    </xf>
    <xf numFmtId="49" fontId="19" fillId="0" borderId="5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18" xfId="1" applyNumberFormat="1" applyFont="1" applyBorder="1" applyAlignment="1" applyProtection="1">
      <alignment horizontal="right"/>
      <protection locked="0"/>
    </xf>
    <xf numFmtId="167" fontId="28" fillId="0" borderId="5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29" xfId="1" applyFont="1" applyBorder="1"/>
    <xf numFmtId="0" fontId="8" fillId="0" borderId="5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4" xfId="1" applyFont="1" applyBorder="1" applyAlignment="1" applyProtection="1">
      <alignment horizontal="right"/>
    </xf>
    <xf numFmtId="166" fontId="23" fillId="0" borderId="12" xfId="1" applyNumberFormat="1" applyFont="1" applyBorder="1"/>
    <xf numFmtId="166" fontId="19" fillId="0" borderId="12" xfId="1" quotePrefix="1" applyNumberFormat="1" applyFont="1" applyBorder="1" applyAlignment="1">
      <alignment horizontal="left"/>
    </xf>
    <xf numFmtId="166" fontId="19" fillId="0" borderId="12" xfId="1" quotePrefix="1" applyNumberFormat="1" applyFont="1" applyBorder="1" applyAlignment="1" applyProtection="1">
      <alignment horizontal="left"/>
      <protection locked="0"/>
    </xf>
    <xf numFmtId="0" fontId="13" fillId="0" borderId="28" xfId="1" applyFont="1" applyBorder="1" applyAlignment="1" applyProtection="1"/>
    <xf numFmtId="0" fontId="13" fillId="0" borderId="28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29" xfId="1" applyNumberFormat="1" applyFont="1" applyBorder="1" applyProtection="1"/>
    <xf numFmtId="0" fontId="29" fillId="0" borderId="28" xfId="1" applyFont="1" applyBorder="1" applyAlignment="1" applyProtection="1">
      <alignment horizontal="left"/>
    </xf>
    <xf numFmtId="167" fontId="15" fillId="0" borderId="20" xfId="1" applyNumberFormat="1" applyFont="1" applyBorder="1" applyAlignment="1" applyProtection="1">
      <alignment horizontal="right"/>
    </xf>
    <xf numFmtId="166" fontId="8" fillId="2" borderId="25" xfId="1" applyNumberFormat="1" applyFont="1" applyFill="1" applyBorder="1" applyAlignment="1">
      <alignment horizontal="center"/>
    </xf>
    <xf numFmtId="166" fontId="8" fillId="2" borderId="26" xfId="1" applyNumberFormat="1" applyFont="1" applyFill="1" applyBorder="1" applyAlignment="1">
      <alignment horizontal="center"/>
    </xf>
    <xf numFmtId="166" fontId="8" fillId="2" borderId="27" xfId="1" applyNumberFormat="1" applyFont="1" applyFill="1" applyBorder="1" applyAlignment="1">
      <alignment horizontal="center"/>
    </xf>
    <xf numFmtId="0" fontId="8" fillId="2" borderId="28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9" fillId="2" borderId="9" xfId="1" applyNumberFormat="1" applyFont="1" applyFill="1" applyBorder="1" applyAlignment="1">
      <alignment horizontal="center"/>
    </xf>
    <xf numFmtId="166" fontId="19" fillId="2" borderId="10" xfId="1" applyNumberFormat="1" applyFont="1" applyFill="1" applyBorder="1" applyAlignment="1">
      <alignment horizontal="center"/>
    </xf>
    <xf numFmtId="166" fontId="19" fillId="2" borderId="11" xfId="1" applyNumberFormat="1" applyFont="1" applyFill="1" applyBorder="1" applyAlignment="1">
      <alignment horizontal="center"/>
    </xf>
    <xf numFmtId="166" fontId="19" fillId="2" borderId="12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3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21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6 2" xfId="20"/>
    <cellStyle name="Normal 7" xfId="17"/>
    <cellStyle name="Normal 8" xfId="19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showGridLines="0" tabSelected="1" zoomScale="45" zoomScaleNormal="45" zoomScaleSheetLayoutView="70" workbookViewId="0">
      <selection activeCell="P35" sqref="P35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43" t="s">
        <v>80</v>
      </c>
      <c r="C1" s="144"/>
      <c r="D1" s="144"/>
      <c r="E1" s="144"/>
      <c r="F1" s="144"/>
      <c r="G1" s="144"/>
      <c r="H1" s="144"/>
      <c r="I1" s="144"/>
      <c r="J1" s="145"/>
    </row>
    <row r="2" spans="1:10" x14ac:dyDescent="0.25">
      <c r="B2" s="146" t="s">
        <v>79</v>
      </c>
      <c r="C2" s="147"/>
      <c r="D2" s="147"/>
      <c r="E2" s="147"/>
      <c r="F2" s="147"/>
      <c r="G2" s="147"/>
      <c r="H2" s="147"/>
      <c r="I2" s="147"/>
      <c r="J2" s="148"/>
    </row>
    <row r="3" spans="1:10" x14ac:dyDescent="0.25">
      <c r="B3" s="146" t="s">
        <v>81</v>
      </c>
      <c r="C3" s="147"/>
      <c r="D3" s="147"/>
      <c r="E3" s="147"/>
      <c r="F3" s="147"/>
      <c r="G3" s="147"/>
      <c r="H3" s="147"/>
      <c r="I3" s="147"/>
      <c r="J3" s="148"/>
    </row>
    <row r="4" spans="1:10" ht="20.25" thickBot="1" x14ac:dyDescent="0.3">
      <c r="B4" s="149" t="s">
        <v>0</v>
      </c>
      <c r="C4" s="150"/>
      <c r="D4" s="150"/>
      <c r="E4" s="150"/>
      <c r="F4" s="150"/>
      <c r="G4" s="150"/>
      <c r="H4" s="150"/>
      <c r="I4" s="150"/>
      <c r="J4" s="151"/>
    </row>
    <row r="5" spans="1:10" ht="20.25" thickTop="1" x14ac:dyDescent="0.25">
      <c r="B5" s="152"/>
      <c r="C5" s="153"/>
      <c r="D5" s="153"/>
      <c r="E5" s="153"/>
      <c r="F5" s="153"/>
      <c r="G5" s="153"/>
      <c r="H5" s="153"/>
      <c r="I5" s="153"/>
      <c r="J5" s="154"/>
    </row>
    <row r="6" spans="1:10" x14ac:dyDescent="0.25">
      <c r="B6" s="91"/>
      <c r="C6" s="3"/>
      <c r="D6" s="127" t="s">
        <v>1</v>
      </c>
      <c r="E6" s="127"/>
      <c r="F6" s="19" t="s">
        <v>1</v>
      </c>
      <c r="G6" s="19"/>
      <c r="H6" s="127" t="s">
        <v>2</v>
      </c>
      <c r="I6" s="19"/>
      <c r="J6" s="128"/>
    </row>
    <row r="7" spans="1:10" x14ac:dyDescent="0.25">
      <c r="B7" s="93" t="s">
        <v>3</v>
      </c>
      <c r="C7" s="5"/>
      <c r="D7" s="129">
        <v>2020</v>
      </c>
      <c r="E7" s="130"/>
      <c r="F7" s="129">
        <v>2019</v>
      </c>
      <c r="G7" s="130"/>
      <c r="H7" s="131" t="s">
        <v>4</v>
      </c>
      <c r="I7" s="132"/>
      <c r="J7" s="133" t="s">
        <v>5</v>
      </c>
    </row>
    <row r="8" spans="1:10" ht="9" customHeight="1" x14ac:dyDescent="0.25">
      <c r="B8" s="93"/>
      <c r="C8" s="5"/>
      <c r="D8" s="6"/>
      <c r="E8" s="6"/>
      <c r="F8" s="6"/>
      <c r="G8" s="6"/>
      <c r="H8" s="5"/>
      <c r="I8" s="5"/>
      <c r="J8" s="94"/>
    </row>
    <row r="9" spans="1:10" x14ac:dyDescent="0.25">
      <c r="B9" s="137" t="s">
        <v>6</v>
      </c>
      <c r="C9" s="7"/>
      <c r="D9" s="20">
        <f>D10+D12+D11+D13+D29</f>
        <v>499206.3</v>
      </c>
      <c r="E9" s="139"/>
      <c r="F9" s="20">
        <f>F10+F12+F11+F13+F29</f>
        <v>480774.89999999997</v>
      </c>
      <c r="G9" s="139"/>
      <c r="H9" s="20">
        <f t="shared" ref="H9:H14" si="0">D9-F9</f>
        <v>18431.400000000023</v>
      </c>
      <c r="I9" s="139"/>
      <c r="J9" s="107">
        <f t="shared" ref="J9:J14" si="1">H9/F9*100</f>
        <v>3.8336859931747735</v>
      </c>
    </row>
    <row r="10" spans="1:10" x14ac:dyDescent="0.25">
      <c r="A10" s="1">
        <v>111</v>
      </c>
      <c r="B10" s="96" t="s">
        <v>7</v>
      </c>
      <c r="C10" s="4"/>
      <c r="D10" s="10">
        <v>44789.1</v>
      </c>
      <c r="E10" s="10"/>
      <c r="F10" s="10">
        <v>39631.4</v>
      </c>
      <c r="G10" s="10"/>
      <c r="H10" s="10">
        <f t="shared" si="0"/>
        <v>5157.6999999999971</v>
      </c>
      <c r="I10" s="10"/>
      <c r="J10" s="97">
        <f t="shared" si="1"/>
        <v>13.014175628415844</v>
      </c>
    </row>
    <row r="11" spans="1:10" hidden="1" x14ac:dyDescent="0.25">
      <c r="A11" s="1">
        <v>112</v>
      </c>
      <c r="B11" s="9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97">
        <v>100</v>
      </c>
    </row>
    <row r="12" spans="1:10" x14ac:dyDescent="0.25">
      <c r="A12" s="1">
        <v>113</v>
      </c>
      <c r="B12" s="96" t="s">
        <v>9</v>
      </c>
      <c r="C12" s="4"/>
      <c r="D12" s="10">
        <v>122007.8</v>
      </c>
      <c r="E12" s="10"/>
      <c r="F12" s="10">
        <v>99074.5</v>
      </c>
      <c r="G12" s="10"/>
      <c r="H12" s="10">
        <f t="shared" si="0"/>
        <v>22933.300000000003</v>
      </c>
      <c r="I12" s="10"/>
      <c r="J12" s="97">
        <f t="shared" si="1"/>
        <v>23.147530393794572</v>
      </c>
    </row>
    <row r="13" spans="1:10" x14ac:dyDescent="0.25">
      <c r="B13" s="93" t="s">
        <v>10</v>
      </c>
      <c r="C13" s="5"/>
      <c r="D13" s="8">
        <f>D14+D23</f>
        <v>335767.10000000003</v>
      </c>
      <c r="E13" s="9"/>
      <c r="F13" s="8">
        <f>F14+F23</f>
        <v>345524.2</v>
      </c>
      <c r="G13" s="9"/>
      <c r="H13" s="8">
        <f t="shared" si="0"/>
        <v>-9757.0999999999767</v>
      </c>
      <c r="I13" s="9"/>
      <c r="J13" s="95">
        <f t="shared" si="1"/>
        <v>-2.8238543060080818</v>
      </c>
    </row>
    <row r="14" spans="1:10" s="2" customFormat="1" ht="18" customHeight="1" x14ac:dyDescent="0.25">
      <c r="A14" s="1"/>
      <c r="B14" s="96" t="s">
        <v>11</v>
      </c>
      <c r="C14" s="4"/>
      <c r="D14" s="10">
        <v>334803.90000000002</v>
      </c>
      <c r="E14" s="10"/>
      <c r="F14" s="10">
        <v>344521.3</v>
      </c>
      <c r="G14" s="10"/>
      <c r="H14" s="10">
        <f t="shared" si="0"/>
        <v>-9717.3999999999651</v>
      </c>
      <c r="I14" s="10"/>
      <c r="J14" s="97">
        <f t="shared" si="1"/>
        <v>-2.820551298279661</v>
      </c>
    </row>
    <row r="15" spans="1:10" s="2" customFormat="1" ht="18" hidden="1" customHeight="1" x14ac:dyDescent="0.25">
      <c r="A15" s="1">
        <v>1141040101</v>
      </c>
      <c r="B15" s="9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97"/>
    </row>
    <row r="16" spans="1:10" s="2" customFormat="1" ht="18" hidden="1" customHeight="1" x14ac:dyDescent="0.25">
      <c r="A16" s="1">
        <v>114106020101</v>
      </c>
      <c r="B16" s="9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97"/>
    </row>
    <row r="17" spans="1:10" s="2" customFormat="1" ht="18" hidden="1" customHeight="1" x14ac:dyDescent="0.25">
      <c r="A17" s="1">
        <v>1141990201</v>
      </c>
      <c r="B17" s="9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97"/>
    </row>
    <row r="18" spans="1:10" s="2" customFormat="1" ht="18" hidden="1" customHeight="1" x14ac:dyDescent="0.25">
      <c r="A18" s="1">
        <v>1142040101</v>
      </c>
      <c r="B18" s="9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97"/>
    </row>
    <row r="19" spans="1:10" s="2" customFormat="1" ht="18" hidden="1" customHeight="1" x14ac:dyDescent="0.25">
      <c r="A19" s="1">
        <v>1142040701</v>
      </c>
      <c r="B19" s="9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97"/>
    </row>
    <row r="20" spans="1:10" s="2" customFormat="1" ht="18" hidden="1" customHeight="1" x14ac:dyDescent="0.25">
      <c r="A20" s="1">
        <v>114206010101</v>
      </c>
      <c r="B20" s="96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97"/>
    </row>
    <row r="21" spans="1:10" s="2" customFormat="1" ht="18" hidden="1" customHeight="1" x14ac:dyDescent="0.25">
      <c r="A21" s="1">
        <v>1148</v>
      </c>
      <c r="B21" s="96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97"/>
    </row>
    <row r="22" spans="1:10" s="2" customFormat="1" ht="18" hidden="1" customHeight="1" x14ac:dyDescent="0.25">
      <c r="A22" s="1">
        <v>1142060201</v>
      </c>
      <c r="B22" s="96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97"/>
    </row>
    <row r="23" spans="1:10" s="2" customFormat="1" x14ac:dyDescent="0.25">
      <c r="A23" s="1"/>
      <c r="B23" s="96" t="s">
        <v>12</v>
      </c>
      <c r="C23" s="4"/>
      <c r="D23" s="10">
        <v>963.2</v>
      </c>
      <c r="E23" s="10"/>
      <c r="F23" s="10">
        <v>1002.9</v>
      </c>
      <c r="G23" s="10"/>
      <c r="H23" s="10">
        <f>D23-F23</f>
        <v>-39.699999999999932</v>
      </c>
      <c r="I23" s="10"/>
      <c r="J23" s="97">
        <f>H23/F23*100</f>
        <v>-3.9585202911556419</v>
      </c>
    </row>
    <row r="24" spans="1:10" s="2" customFormat="1" hidden="1" x14ac:dyDescent="0.25">
      <c r="A24" s="1">
        <v>1141049901</v>
      </c>
      <c r="B24" s="9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97"/>
    </row>
    <row r="25" spans="1:10" s="2" customFormat="1" hidden="1" x14ac:dyDescent="0.25">
      <c r="A25" s="1">
        <v>1141069901</v>
      </c>
      <c r="B25" s="9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97"/>
    </row>
    <row r="26" spans="1:10" s="2" customFormat="1" hidden="1" x14ac:dyDescent="0.25">
      <c r="A26" s="1">
        <v>1142049901</v>
      </c>
      <c r="B26" s="9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97"/>
    </row>
    <row r="27" spans="1:10" s="2" customFormat="1" hidden="1" x14ac:dyDescent="0.25">
      <c r="A27" s="1">
        <v>1142069901</v>
      </c>
      <c r="B27" s="96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97"/>
    </row>
    <row r="28" spans="1:10" s="2" customFormat="1" x14ac:dyDescent="0.25">
      <c r="A28" s="1"/>
      <c r="B28" s="96"/>
      <c r="C28" s="4"/>
      <c r="D28" s="10"/>
      <c r="E28" s="10"/>
      <c r="F28" s="10"/>
      <c r="G28" s="10"/>
      <c r="H28" s="10"/>
      <c r="I28" s="10"/>
      <c r="J28" s="97"/>
    </row>
    <row r="29" spans="1:10" s="2" customFormat="1" x14ac:dyDescent="0.25">
      <c r="A29" s="1">
        <v>1149</v>
      </c>
      <c r="B29" s="141" t="s">
        <v>13</v>
      </c>
      <c r="C29" s="19"/>
      <c r="D29" s="13">
        <v>-3357.7</v>
      </c>
      <c r="E29" s="13"/>
      <c r="F29" s="13">
        <v>-3455.2</v>
      </c>
      <c r="G29" s="13"/>
      <c r="H29" s="13">
        <f>D29-F29</f>
        <v>97.5</v>
      </c>
      <c r="I29" s="13"/>
      <c r="J29" s="140">
        <f>H29/F29*100</f>
        <v>-2.8218337578143089</v>
      </c>
    </row>
    <row r="30" spans="1:10" s="2" customFormat="1" ht="9.75" customHeight="1" x14ac:dyDescent="0.25">
      <c r="A30" s="1"/>
      <c r="B30" s="96"/>
      <c r="C30" s="4"/>
      <c r="D30" s="3" t="s">
        <v>1</v>
      </c>
      <c r="E30" s="3"/>
      <c r="F30" s="3" t="s">
        <v>1</v>
      </c>
      <c r="G30" s="3"/>
      <c r="H30" s="3"/>
      <c r="I30" s="3"/>
      <c r="J30" s="92"/>
    </row>
    <row r="31" spans="1:10" s="2" customFormat="1" ht="24.75" customHeight="1" x14ac:dyDescent="0.25">
      <c r="A31" s="1">
        <v>12</v>
      </c>
      <c r="B31" s="96" t="s">
        <v>14</v>
      </c>
      <c r="C31" s="4"/>
      <c r="D31" s="10">
        <v>16359.6</v>
      </c>
      <c r="E31" s="11"/>
      <c r="F31" s="10">
        <v>18682.599999999999</v>
      </c>
      <c r="G31" s="10"/>
      <c r="H31" s="10">
        <f>D31-F31</f>
        <v>-2322.9999999999982</v>
      </c>
      <c r="I31" s="10"/>
      <c r="J31" s="97">
        <f>H31/F31*100</f>
        <v>-12.434029524798467</v>
      </c>
    </row>
    <row r="32" spans="1:10" s="2" customFormat="1" ht="24.75" customHeight="1" x14ac:dyDescent="0.25">
      <c r="A32" s="1">
        <v>126</v>
      </c>
      <c r="B32" s="96" t="s">
        <v>15</v>
      </c>
      <c r="C32" s="4"/>
      <c r="D32" s="10">
        <v>2255.6999999999998</v>
      </c>
      <c r="E32" s="11"/>
      <c r="F32" s="10">
        <v>2218.9</v>
      </c>
      <c r="G32" s="10"/>
      <c r="H32" s="10">
        <f>D32-F32</f>
        <v>36.799999999999727</v>
      </c>
      <c r="I32" s="10"/>
      <c r="J32" s="97">
        <f>H32/F32*100</f>
        <v>1.6584794267429683</v>
      </c>
    </row>
    <row r="33" spans="1:10" s="2" customFormat="1" x14ac:dyDescent="0.25">
      <c r="A33" s="1">
        <v>13</v>
      </c>
      <c r="B33" s="96" t="s">
        <v>16</v>
      </c>
      <c r="C33" s="4"/>
      <c r="D33" s="10">
        <v>12326.9</v>
      </c>
      <c r="E33" s="10"/>
      <c r="F33" s="10">
        <v>9571.9</v>
      </c>
      <c r="G33" s="10"/>
      <c r="H33" s="10">
        <f>D33-F33</f>
        <v>2755</v>
      </c>
      <c r="I33" s="10"/>
      <c r="J33" s="97">
        <f>H33/F33*100</f>
        <v>28.78216446055642</v>
      </c>
    </row>
    <row r="34" spans="1:10" s="2" customFormat="1" ht="6.75" customHeight="1" x14ac:dyDescent="0.25">
      <c r="A34" s="1"/>
      <c r="B34" s="96" t="s">
        <v>1</v>
      </c>
      <c r="C34" s="4"/>
      <c r="D34" s="8"/>
      <c r="E34" s="10"/>
      <c r="F34" s="8"/>
      <c r="G34" s="10"/>
      <c r="H34" s="8"/>
      <c r="I34" s="10"/>
      <c r="J34" s="95"/>
    </row>
    <row r="35" spans="1:10" s="2" customFormat="1" ht="20.25" thickBot="1" x14ac:dyDescent="0.3">
      <c r="A35" s="1"/>
      <c r="B35" s="106" t="s">
        <v>17</v>
      </c>
      <c r="C35" s="4"/>
      <c r="D35" s="12">
        <f>D9+D31+D32+D33</f>
        <v>530148.5</v>
      </c>
      <c r="E35" s="13"/>
      <c r="F35" s="12">
        <f>F9+F31+F32+F33</f>
        <v>511248.3</v>
      </c>
      <c r="G35" s="13"/>
      <c r="H35" s="12">
        <f>H9+H31+H32+H33</f>
        <v>18900.200000000026</v>
      </c>
      <c r="I35" s="13"/>
      <c r="J35" s="98">
        <f>H35/F35*100</f>
        <v>3.6968729284772248</v>
      </c>
    </row>
    <row r="36" spans="1:10" s="2" customFormat="1" ht="7.5" customHeight="1" thickTop="1" x14ac:dyDescent="0.25">
      <c r="A36" s="1"/>
      <c r="B36" s="96"/>
      <c r="C36" s="4"/>
      <c r="D36" s="14"/>
      <c r="E36" s="14"/>
      <c r="F36" s="14"/>
      <c r="G36" s="14"/>
      <c r="H36" s="14"/>
      <c r="I36" s="14"/>
      <c r="J36" s="99"/>
    </row>
    <row r="37" spans="1:10" s="2" customFormat="1" ht="7.5" customHeight="1" x14ac:dyDescent="0.25">
      <c r="A37" s="1"/>
      <c r="B37" s="96"/>
      <c r="C37" s="4"/>
      <c r="D37" s="14"/>
      <c r="E37" s="14"/>
      <c r="F37" s="14"/>
      <c r="G37" s="14"/>
      <c r="H37" s="14"/>
      <c r="I37" s="14"/>
      <c r="J37" s="99"/>
    </row>
    <row r="38" spans="1:10" s="2" customFormat="1" ht="13.15" customHeight="1" x14ac:dyDescent="0.25">
      <c r="A38" s="1"/>
      <c r="B38" s="96" t="s">
        <v>1</v>
      </c>
      <c r="C38" s="4"/>
      <c r="D38" s="3"/>
      <c r="E38" s="3"/>
      <c r="F38" s="3"/>
      <c r="G38" s="14"/>
      <c r="H38" s="14"/>
      <c r="I38" s="14"/>
      <c r="J38" s="99"/>
    </row>
    <row r="39" spans="1:10" s="2" customFormat="1" hidden="1" x14ac:dyDescent="0.25">
      <c r="A39" s="1">
        <v>91</v>
      </c>
      <c r="B39" s="9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97">
        <f>H39/F39*100</f>
        <v>0</v>
      </c>
    </row>
    <row r="40" spans="1:10" s="2" customFormat="1" hidden="1" x14ac:dyDescent="0.25">
      <c r="A40" s="1">
        <v>92</v>
      </c>
      <c r="B40" s="9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97">
        <f>H40/F40*100</f>
        <v>0</v>
      </c>
    </row>
    <row r="41" spans="1:10" s="2" customFormat="1" ht="10.5" hidden="1" customHeight="1" x14ac:dyDescent="0.25">
      <c r="A41" s="1"/>
      <c r="B41" s="96"/>
      <c r="C41" s="4"/>
      <c r="D41" s="11"/>
      <c r="E41" s="11"/>
      <c r="F41" s="11"/>
      <c r="G41" s="11"/>
      <c r="H41" s="11"/>
      <c r="I41" s="11"/>
      <c r="J41" s="100"/>
    </row>
    <row r="42" spans="1:10" s="2" customFormat="1" ht="20.25" hidden="1" thickBot="1" x14ac:dyDescent="0.3">
      <c r="A42" s="1"/>
      <c r="B42" s="96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01">
        <f>H42/F42*100</f>
        <v>0</v>
      </c>
    </row>
    <row r="43" spans="1:10" s="2" customFormat="1" ht="6.75" hidden="1" customHeight="1" thickTop="1" x14ac:dyDescent="0.25">
      <c r="A43" s="1"/>
      <c r="B43" s="96" t="s">
        <v>1</v>
      </c>
      <c r="C43" s="4"/>
      <c r="D43" s="14"/>
      <c r="E43" s="14"/>
      <c r="F43" s="14"/>
      <c r="G43" s="14"/>
      <c r="H43" s="14"/>
      <c r="I43" s="14"/>
      <c r="J43" s="99"/>
    </row>
    <row r="44" spans="1:10" s="2" customFormat="1" x14ac:dyDescent="0.25">
      <c r="A44" s="1"/>
      <c r="B44" s="96"/>
      <c r="C44" s="4"/>
      <c r="D44" s="14"/>
      <c r="E44" s="14"/>
      <c r="F44" s="14"/>
      <c r="G44" s="14"/>
      <c r="H44" s="14"/>
      <c r="I44" s="14"/>
      <c r="J44" s="102" t="s">
        <v>1</v>
      </c>
    </row>
    <row r="45" spans="1:10" s="2" customFormat="1" x14ac:dyDescent="0.25">
      <c r="A45" s="1"/>
      <c r="B45" s="93" t="s">
        <v>21</v>
      </c>
      <c r="C45" s="5"/>
      <c r="D45" s="3"/>
      <c r="E45" s="3"/>
      <c r="F45" s="3"/>
      <c r="G45" s="3"/>
      <c r="H45" s="3"/>
      <c r="I45" s="3"/>
      <c r="J45" s="103" t="s">
        <v>1</v>
      </c>
    </row>
    <row r="46" spans="1:10" s="2" customFormat="1" ht="8.4499999999999993" customHeight="1" x14ac:dyDescent="0.25">
      <c r="A46" s="1"/>
      <c r="B46" s="93"/>
      <c r="C46" s="5"/>
      <c r="D46" s="3"/>
      <c r="E46" s="3"/>
      <c r="F46" s="3"/>
      <c r="G46" s="3"/>
      <c r="H46" s="3"/>
      <c r="I46" s="3"/>
      <c r="J46" s="103"/>
    </row>
    <row r="47" spans="1:10" s="2" customFormat="1" x14ac:dyDescent="0.25">
      <c r="A47" s="1"/>
      <c r="B47" s="138" t="s">
        <v>22</v>
      </c>
      <c r="C47" s="5"/>
      <c r="D47" s="20">
        <f>SUM(D48:D52)</f>
        <v>254032.1</v>
      </c>
      <c r="E47" s="139"/>
      <c r="F47" s="20">
        <f>SUM(F48:F52)</f>
        <v>272805.40000000002</v>
      </c>
      <c r="G47" s="139"/>
      <c r="H47" s="20">
        <f t="shared" ref="H47:H56" si="2">D47-F47</f>
        <v>-18773.300000000017</v>
      </c>
      <c r="I47" s="139"/>
      <c r="J47" s="107">
        <f>H47/F47*100</f>
        <v>-6.8815719923432663</v>
      </c>
    </row>
    <row r="48" spans="1:10" s="2" customFormat="1" ht="30.75" customHeight="1" x14ac:dyDescent="0.25">
      <c r="A48" s="1">
        <v>211</v>
      </c>
      <c r="B48" s="96" t="s">
        <v>23</v>
      </c>
      <c r="C48" s="5"/>
      <c r="D48" s="10">
        <v>37554.9</v>
      </c>
      <c r="E48" s="9"/>
      <c r="F48" s="10">
        <v>27300.2</v>
      </c>
      <c r="G48" s="9"/>
      <c r="H48" s="10">
        <f>D48-F48</f>
        <v>10254.700000000001</v>
      </c>
      <c r="I48" s="10"/>
      <c r="J48" s="97">
        <f>H48/F48*100</f>
        <v>37.562728478179643</v>
      </c>
    </row>
    <row r="49" spans="1:11" s="2" customFormat="1" x14ac:dyDescent="0.25">
      <c r="A49" s="1">
        <v>212</v>
      </c>
      <c r="B49" s="96" t="s">
        <v>10</v>
      </c>
      <c r="C49" s="4"/>
      <c r="D49" s="10">
        <v>186385.1</v>
      </c>
      <c r="E49" s="10"/>
      <c r="F49" s="10">
        <v>215344.4</v>
      </c>
      <c r="G49" s="10"/>
      <c r="H49" s="10">
        <f t="shared" si="2"/>
        <v>-28959.299999999988</v>
      </c>
      <c r="I49" s="10"/>
      <c r="J49" s="97">
        <f>H49/F49*100</f>
        <v>-13.44790020079463</v>
      </c>
    </row>
    <row r="50" spans="1:11" s="2" customFormat="1" x14ac:dyDescent="0.25">
      <c r="A50" s="1">
        <v>213</v>
      </c>
      <c r="B50" s="96" t="s">
        <v>24</v>
      </c>
      <c r="C50" s="4"/>
      <c r="D50" s="10">
        <v>3</v>
      </c>
      <c r="E50" s="10"/>
      <c r="F50" s="10">
        <v>71.400000000000006</v>
      </c>
      <c r="G50" s="10"/>
      <c r="H50" s="10">
        <f t="shared" si="2"/>
        <v>-68.400000000000006</v>
      </c>
      <c r="I50" s="10"/>
      <c r="J50" s="97">
        <f>H50/F50*100</f>
        <v>-95.798319327731093</v>
      </c>
    </row>
    <row r="51" spans="1:11" s="2" customFormat="1" x14ac:dyDescent="0.25">
      <c r="A51" s="1">
        <v>214</v>
      </c>
      <c r="B51" s="96" t="s">
        <v>25</v>
      </c>
      <c r="C51" s="4"/>
      <c r="D51" s="10">
        <v>30089.1</v>
      </c>
      <c r="E51" s="10"/>
      <c r="F51" s="10">
        <v>30089.4</v>
      </c>
      <c r="G51" s="10"/>
      <c r="H51" s="10">
        <f t="shared" si="2"/>
        <v>-0.30000000000291038</v>
      </c>
      <c r="I51" s="10"/>
      <c r="J51" s="97">
        <f>H51/F51*100</f>
        <v>-9.9702885402470757E-4</v>
      </c>
    </row>
    <row r="52" spans="1:11" s="2" customFormat="1" hidden="1" x14ac:dyDescent="0.25">
      <c r="A52" s="1"/>
      <c r="B52" s="96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97">
        <v>0</v>
      </c>
    </row>
    <row r="53" spans="1:11" s="2" customFormat="1" x14ac:dyDescent="0.25">
      <c r="A53" s="1">
        <v>22</v>
      </c>
      <c r="B53" s="96" t="s">
        <v>26</v>
      </c>
      <c r="C53" s="4"/>
      <c r="D53" s="10">
        <v>171597.7</v>
      </c>
      <c r="E53" s="10"/>
      <c r="F53" s="10">
        <v>143088.4</v>
      </c>
      <c r="G53" s="10"/>
      <c r="H53" s="10">
        <f t="shared" si="2"/>
        <v>28509.300000000017</v>
      </c>
      <c r="I53" s="10"/>
      <c r="J53" s="97">
        <f>H53/F53*100</f>
        <v>19.924256613394249</v>
      </c>
    </row>
    <row r="54" spans="1:11" s="2" customFormat="1" ht="21" customHeight="1" x14ac:dyDescent="0.25">
      <c r="A54" s="1">
        <v>24</v>
      </c>
      <c r="B54" s="96" t="s">
        <v>27</v>
      </c>
      <c r="C54" s="4"/>
      <c r="D54" s="10">
        <v>4083.3</v>
      </c>
      <c r="E54" s="11"/>
      <c r="F54" s="10">
        <v>6142</v>
      </c>
      <c r="G54" s="11"/>
      <c r="H54" s="11">
        <f t="shared" si="2"/>
        <v>-2058.6999999999998</v>
      </c>
      <c r="I54" s="11"/>
      <c r="J54" s="97">
        <f>H54/F54*100</f>
        <v>-33.518397915988274</v>
      </c>
    </row>
    <row r="55" spans="1:11" s="2" customFormat="1" ht="6" customHeight="1" x14ac:dyDescent="0.25">
      <c r="A55" s="1"/>
      <c r="B55" s="96"/>
      <c r="C55" s="4"/>
      <c r="D55" s="11"/>
      <c r="E55" s="11"/>
      <c r="F55" s="11"/>
      <c r="G55" s="11"/>
      <c r="H55" s="11"/>
      <c r="I55" s="11"/>
      <c r="J55" s="104"/>
    </row>
    <row r="56" spans="1:11" s="2" customFormat="1" ht="17.25" customHeight="1" thickBot="1" x14ac:dyDescent="0.3">
      <c r="A56" s="1"/>
      <c r="B56" s="106" t="s">
        <v>28</v>
      </c>
      <c r="C56" s="4"/>
      <c r="D56" s="12">
        <f>SUM(D47,D53,D54)</f>
        <v>429713.10000000003</v>
      </c>
      <c r="E56" s="13"/>
      <c r="F56" s="12">
        <f>SUM(F47,F53,F54)</f>
        <v>422035.80000000005</v>
      </c>
      <c r="G56" s="13"/>
      <c r="H56" s="12">
        <f t="shared" si="2"/>
        <v>7677.2999999999884</v>
      </c>
      <c r="I56" s="13"/>
      <c r="J56" s="98">
        <f>H56/F56*100</f>
        <v>1.8191110801500696</v>
      </c>
    </row>
    <row r="57" spans="1:11" s="2" customFormat="1" ht="8.25" customHeight="1" thickTop="1" x14ac:dyDescent="0.35">
      <c r="A57" s="1"/>
      <c r="B57" s="96" t="s">
        <v>1</v>
      </c>
      <c r="C57" s="4"/>
      <c r="D57" s="14"/>
      <c r="E57" s="14"/>
      <c r="F57" s="14"/>
      <c r="G57" s="14"/>
      <c r="H57" s="14"/>
      <c r="I57" s="14"/>
      <c r="J57" s="99"/>
      <c r="K57" s="16"/>
    </row>
    <row r="58" spans="1:11" s="2" customFormat="1" ht="12" customHeight="1" x14ac:dyDescent="0.25">
      <c r="A58" s="1"/>
      <c r="B58" s="96"/>
      <c r="C58" s="4"/>
      <c r="D58" s="14"/>
      <c r="E58" s="14"/>
      <c r="F58" s="14"/>
      <c r="G58" s="14"/>
      <c r="H58" s="14"/>
      <c r="I58" s="14"/>
      <c r="J58" s="99"/>
    </row>
    <row r="59" spans="1:11" s="2" customFormat="1" ht="21.75" x14ac:dyDescent="0.4">
      <c r="A59" s="1"/>
      <c r="B59" s="93" t="s">
        <v>29</v>
      </c>
      <c r="C59" s="5"/>
      <c r="D59" s="17"/>
      <c r="E59" s="17"/>
      <c r="F59" s="17"/>
      <c r="G59" s="3"/>
      <c r="H59" s="3"/>
      <c r="I59" s="3"/>
      <c r="J59" s="92"/>
    </row>
    <row r="60" spans="1:11" s="2" customFormat="1" ht="7.15" customHeight="1" x14ac:dyDescent="0.25">
      <c r="A60" s="1"/>
      <c r="B60" s="96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03" t="s">
        <v>1</v>
      </c>
    </row>
    <row r="61" spans="1:11" s="2" customFormat="1" x14ac:dyDescent="0.25">
      <c r="A61" s="1"/>
      <c r="B61" s="138" t="s">
        <v>30</v>
      </c>
      <c r="C61" s="132"/>
      <c r="D61" s="20">
        <f>SUM(D62:D63)</f>
        <v>70544</v>
      </c>
      <c r="E61" s="139"/>
      <c r="F61" s="20">
        <f>SUM(F62:F63)</f>
        <v>62483.4</v>
      </c>
      <c r="G61" s="139"/>
      <c r="H61" s="20">
        <f>D61-F61</f>
        <v>8060.5999999999985</v>
      </c>
      <c r="I61" s="139"/>
      <c r="J61" s="107">
        <f t="shared" ref="J61:J68" si="3">H61/F61*100</f>
        <v>12.900386342612597</v>
      </c>
    </row>
    <row r="62" spans="1:11" s="2" customFormat="1" x14ac:dyDescent="0.25">
      <c r="A62" s="1">
        <v>311</v>
      </c>
      <c r="B62" s="96" t="s">
        <v>31</v>
      </c>
      <c r="C62" s="4"/>
      <c r="D62" s="10">
        <v>71680.100000000006</v>
      </c>
      <c r="E62" s="10"/>
      <c r="F62" s="10">
        <v>63664.3</v>
      </c>
      <c r="G62" s="10"/>
      <c r="H62" s="10">
        <f>D62-F62</f>
        <v>8015.8000000000029</v>
      </c>
      <c r="I62" s="10"/>
      <c r="J62" s="97">
        <f t="shared" si="3"/>
        <v>12.590729812469473</v>
      </c>
    </row>
    <row r="63" spans="1:11" s="2" customFormat="1" x14ac:dyDescent="0.25">
      <c r="A63" s="1"/>
      <c r="B63" s="96" t="s">
        <v>32</v>
      </c>
      <c r="C63" s="4"/>
      <c r="D63" s="10">
        <v>-1136.0999999999999</v>
      </c>
      <c r="E63" s="10"/>
      <c r="F63" s="10">
        <v>-1180.9000000000001</v>
      </c>
      <c r="G63" s="10"/>
      <c r="H63" s="10">
        <f>D63-F63</f>
        <v>44.800000000000182</v>
      </c>
      <c r="I63" s="10"/>
      <c r="J63" s="97">
        <f>H63/F63*100</f>
        <v>-3.7937166567872112</v>
      </c>
    </row>
    <row r="64" spans="1:11" s="2" customFormat="1" x14ac:dyDescent="0.25">
      <c r="A64" s="1">
        <v>313</v>
      </c>
      <c r="B64" s="96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97">
        <f>H64/F64*100</f>
        <v>12.407304168551276</v>
      </c>
    </row>
    <row r="65" spans="1:11" s="2" customFormat="1" x14ac:dyDescent="0.25">
      <c r="A65" s="1">
        <v>321</v>
      </c>
      <c r="B65" s="105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97">
        <f t="shared" si="3"/>
        <v>1.9211593432161198</v>
      </c>
    </row>
    <row r="66" spans="1:11" s="2" customFormat="1" x14ac:dyDescent="0.25">
      <c r="A66" s="1">
        <v>322</v>
      </c>
      <c r="B66" s="9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97">
        <f t="shared" si="3"/>
        <v>0</v>
      </c>
    </row>
    <row r="67" spans="1:11" s="2" customFormat="1" x14ac:dyDescent="0.25">
      <c r="A67" s="1">
        <v>324</v>
      </c>
      <c r="B67" s="9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97">
        <f t="shared" si="3"/>
        <v>0</v>
      </c>
    </row>
    <row r="68" spans="1:11" s="2" customFormat="1" hidden="1" x14ac:dyDescent="0.25">
      <c r="A68" s="1">
        <v>325</v>
      </c>
      <c r="B68" s="9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97" t="e">
        <f t="shared" si="3"/>
        <v>#DIV/0!</v>
      </c>
    </row>
    <row r="69" spans="1:11" s="2" customFormat="1" hidden="1" x14ac:dyDescent="0.25">
      <c r="A69" s="1"/>
      <c r="B69" s="106" t="s">
        <v>38</v>
      </c>
      <c r="C69" s="19"/>
      <c r="D69" s="20">
        <f>SUM(D70:D71)</f>
        <v>3700.9</v>
      </c>
      <c r="E69" s="13"/>
      <c r="F69" s="20">
        <f>SUM(F70:F71)</f>
        <v>2926.6</v>
      </c>
      <c r="G69" s="13"/>
      <c r="H69" s="20">
        <f>SUM(H70:H71)</f>
        <v>774.30000000000018</v>
      </c>
      <c r="I69" s="13"/>
      <c r="J69" s="20">
        <f>SUM(J70:J71)</f>
        <v>26.457322490261742</v>
      </c>
    </row>
    <row r="70" spans="1:11" s="2" customFormat="1" hidden="1" x14ac:dyDescent="0.25">
      <c r="A70" s="1"/>
      <c r="B70" s="96" t="s">
        <v>39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08">
        <v>0</v>
      </c>
    </row>
    <row r="71" spans="1:11" s="2" customFormat="1" x14ac:dyDescent="0.25">
      <c r="A71" s="1"/>
      <c r="B71" s="91" t="s">
        <v>40</v>
      </c>
      <c r="C71" s="3"/>
      <c r="D71" s="21">
        <v>3700.9</v>
      </c>
      <c r="E71" s="22"/>
      <c r="F71" s="21">
        <v>2926.6</v>
      </c>
      <c r="G71" s="21"/>
      <c r="H71" s="13">
        <f>D71-F71</f>
        <v>774.30000000000018</v>
      </c>
      <c r="I71" s="13"/>
      <c r="J71" s="107">
        <f>H71/F71*100</f>
        <v>26.457322490261742</v>
      </c>
    </row>
    <row r="72" spans="1:11" s="2" customFormat="1" ht="20.25" thickBot="1" x14ac:dyDescent="0.3">
      <c r="A72" s="1"/>
      <c r="B72" s="106" t="s">
        <v>41</v>
      </c>
      <c r="C72" s="4"/>
      <c r="D72" s="12">
        <f>D61+D64+D65+D66+D67+D68+D69</f>
        <v>100435.39999999998</v>
      </c>
      <c r="E72" s="13"/>
      <c r="F72" s="12">
        <f>F61+F64+F65+F66+F67+F68+F69</f>
        <v>89212.5</v>
      </c>
      <c r="G72" s="13"/>
      <c r="H72" s="12">
        <f>D72-F72</f>
        <v>11222.89999999998</v>
      </c>
      <c r="I72" s="13"/>
      <c r="J72" s="98">
        <f>H72/F72*100</f>
        <v>12.579963570127481</v>
      </c>
    </row>
    <row r="73" spans="1:11" s="2" customFormat="1" ht="20.25" thickTop="1" x14ac:dyDescent="0.25">
      <c r="A73" s="1"/>
      <c r="B73" s="96"/>
      <c r="C73" s="4"/>
      <c r="D73" s="23"/>
      <c r="E73" s="23"/>
      <c r="F73" s="23"/>
      <c r="G73" s="23"/>
      <c r="H73" s="23"/>
      <c r="I73" s="23"/>
      <c r="J73" s="109"/>
    </row>
    <row r="74" spans="1:11" s="2" customFormat="1" ht="20.25" thickBot="1" x14ac:dyDescent="0.3">
      <c r="A74" s="1"/>
      <c r="B74" s="96" t="s">
        <v>42</v>
      </c>
      <c r="C74" s="4"/>
      <c r="D74" s="24">
        <f>D56+D72</f>
        <v>530148.5</v>
      </c>
      <c r="E74" s="13"/>
      <c r="F74" s="24">
        <f>F56+F72</f>
        <v>511248.30000000005</v>
      </c>
      <c r="G74" s="13"/>
      <c r="H74" s="25">
        <f>D74-F74</f>
        <v>18900.199999999953</v>
      </c>
      <c r="I74" s="21"/>
      <c r="J74" s="110">
        <f>H74/F74*100</f>
        <v>3.6968729284772102</v>
      </c>
      <c r="K74" s="2" t="s">
        <v>1</v>
      </c>
    </row>
    <row r="75" spans="1:11" s="2" customFormat="1" ht="8.4499999999999993" customHeight="1" thickTop="1" x14ac:dyDescent="0.25">
      <c r="A75" s="1"/>
      <c r="B75" s="96" t="s">
        <v>1</v>
      </c>
      <c r="C75" s="4"/>
      <c r="D75" s="14"/>
      <c r="E75" s="14"/>
      <c r="F75" s="14"/>
      <c r="G75" s="14"/>
      <c r="H75" s="14"/>
      <c r="I75" s="14"/>
      <c r="J75" s="99"/>
    </row>
    <row r="76" spans="1:11" s="2" customFormat="1" ht="7.15" hidden="1" customHeight="1" x14ac:dyDescent="0.25">
      <c r="A76" s="1"/>
      <c r="B76" s="96"/>
      <c r="C76" s="4"/>
      <c r="D76" s="14"/>
      <c r="E76" s="14"/>
      <c r="F76" s="14"/>
      <c r="G76" s="14"/>
      <c r="H76" s="14"/>
      <c r="I76" s="14"/>
      <c r="J76" s="99"/>
    </row>
    <row r="77" spans="1:11" s="2" customFormat="1" ht="6.75" hidden="1" customHeight="1" x14ac:dyDescent="0.25">
      <c r="A77" s="1"/>
      <c r="B77" s="96"/>
      <c r="C77" s="4"/>
      <c r="D77" s="26" t="s">
        <v>1</v>
      </c>
      <c r="E77" s="26"/>
      <c r="F77" s="26" t="s">
        <v>1</v>
      </c>
      <c r="G77" s="14"/>
      <c r="H77" s="14"/>
      <c r="I77" s="14"/>
      <c r="J77" s="99"/>
    </row>
    <row r="78" spans="1:11" s="2" customFormat="1" ht="20.25" hidden="1" thickBot="1" x14ac:dyDescent="0.3">
      <c r="A78" s="1">
        <v>93</v>
      </c>
      <c r="B78" s="96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11">
        <f>H78/F78*100</f>
        <v>0</v>
      </c>
    </row>
    <row r="79" spans="1:11" s="2" customFormat="1" ht="16.5" hidden="1" customHeight="1" thickTop="1" x14ac:dyDescent="0.25">
      <c r="A79" s="1"/>
      <c r="B79" s="91" t="s">
        <v>1</v>
      </c>
      <c r="C79" s="3"/>
      <c r="D79" s="14"/>
      <c r="E79" s="14"/>
      <c r="F79" s="14"/>
      <c r="G79" s="14"/>
      <c r="H79" s="14"/>
      <c r="I79" s="14"/>
      <c r="J79" s="99"/>
    </row>
    <row r="80" spans="1:11" s="2" customFormat="1" ht="7.9" customHeight="1" x14ac:dyDescent="0.25">
      <c r="A80" s="1"/>
      <c r="B80" s="91"/>
      <c r="C80" s="3"/>
      <c r="D80" s="14"/>
      <c r="E80" s="14"/>
      <c r="F80" s="14"/>
      <c r="G80" s="14"/>
      <c r="H80" s="14"/>
      <c r="I80" s="14"/>
      <c r="J80" s="99"/>
    </row>
    <row r="81" spans="1:10" s="2" customFormat="1" ht="11.45" customHeight="1" thickBot="1" x14ac:dyDescent="0.3">
      <c r="A81" s="1"/>
      <c r="B81" s="112"/>
      <c r="C81" s="113"/>
      <c r="D81" s="114"/>
      <c r="E81" s="114"/>
      <c r="F81" s="114"/>
      <c r="G81" s="114"/>
      <c r="H81" s="114"/>
      <c r="I81" s="114"/>
      <c r="J81" s="115"/>
    </row>
    <row r="82" spans="1:10" s="2" customFormat="1" ht="4.1500000000000004" customHeight="1" thickTop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0"/>
  <sheetViews>
    <sheetView showGridLines="0" zoomScale="65" zoomScaleNormal="65" zoomScaleSheetLayoutView="90" workbookViewId="0">
      <selection activeCell="N14" sqref="N14"/>
    </sheetView>
  </sheetViews>
  <sheetFormatPr baseColWidth="10" defaultColWidth="10" defaultRowHeight="12.75" x14ac:dyDescent="0.2"/>
  <cols>
    <col min="1" max="1" width="23.710937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155" t="s">
        <v>80</v>
      </c>
      <c r="C1" s="156"/>
      <c r="D1" s="156"/>
      <c r="E1" s="156"/>
      <c r="F1" s="156"/>
      <c r="G1" s="156"/>
      <c r="H1" s="156"/>
      <c r="I1" s="157"/>
    </row>
    <row r="2" spans="1:9" x14ac:dyDescent="0.2">
      <c r="B2" s="158" t="s">
        <v>78</v>
      </c>
      <c r="C2" s="159"/>
      <c r="D2" s="159"/>
      <c r="E2" s="159"/>
      <c r="F2" s="159"/>
      <c r="G2" s="159"/>
      <c r="H2" s="159"/>
      <c r="I2" s="160"/>
    </row>
    <row r="3" spans="1:9" x14ac:dyDescent="0.2">
      <c r="B3" s="158" t="s">
        <v>82</v>
      </c>
      <c r="C3" s="159"/>
      <c r="D3" s="159"/>
      <c r="E3" s="159"/>
      <c r="F3" s="159"/>
      <c r="G3" s="159"/>
      <c r="H3" s="159"/>
      <c r="I3" s="160"/>
    </row>
    <row r="4" spans="1:9" ht="14.45" customHeight="1" thickBot="1" x14ac:dyDescent="0.25">
      <c r="B4" s="161" t="s">
        <v>0</v>
      </c>
      <c r="C4" s="162"/>
      <c r="D4" s="162"/>
      <c r="E4" s="162"/>
      <c r="F4" s="162"/>
      <c r="G4" s="162"/>
      <c r="H4" s="162"/>
      <c r="I4" s="163"/>
    </row>
    <row r="5" spans="1:9" ht="13.5" thickTop="1" x14ac:dyDescent="0.2">
      <c r="B5" s="164"/>
      <c r="C5" s="165"/>
      <c r="D5" s="165"/>
      <c r="E5" s="165"/>
      <c r="F5" s="165"/>
      <c r="G5" s="165"/>
      <c r="H5" s="165"/>
      <c r="I5" s="166"/>
    </row>
    <row r="6" spans="1:9" x14ac:dyDescent="0.2">
      <c r="B6" s="66"/>
      <c r="C6" s="117"/>
      <c r="D6" s="117"/>
      <c r="E6" s="117"/>
      <c r="F6" s="125"/>
      <c r="G6" s="126" t="s">
        <v>44</v>
      </c>
      <c r="H6" s="118"/>
      <c r="I6" s="119"/>
    </row>
    <row r="7" spans="1:9" x14ac:dyDescent="0.2">
      <c r="B7" s="134" t="s">
        <v>45</v>
      </c>
      <c r="C7" s="120" t="s">
        <v>77</v>
      </c>
      <c r="D7" s="121"/>
      <c r="E7" s="120" t="s">
        <v>75</v>
      </c>
      <c r="F7" s="121"/>
      <c r="G7" s="124" t="s">
        <v>4</v>
      </c>
      <c r="H7" s="122"/>
      <c r="I7" s="123" t="s">
        <v>46</v>
      </c>
    </row>
    <row r="8" spans="1:9" ht="6" customHeight="1" x14ac:dyDescent="0.2">
      <c r="B8" s="68"/>
      <c r="C8" s="40"/>
      <c r="D8" s="40"/>
      <c r="E8" s="40"/>
      <c r="F8" s="40"/>
      <c r="G8" s="37"/>
      <c r="H8" s="37"/>
      <c r="I8" s="67"/>
    </row>
    <row r="9" spans="1:9" x14ac:dyDescent="0.2">
      <c r="A9" s="35">
        <v>611001</v>
      </c>
      <c r="B9" s="69" t="s">
        <v>47</v>
      </c>
      <c r="C9" s="41">
        <v>8299.9</v>
      </c>
      <c r="D9" s="41"/>
      <c r="E9" s="41">
        <v>8467.1</v>
      </c>
      <c r="F9" s="42"/>
      <c r="G9" s="43">
        <f>C9-E9</f>
        <v>-167.20000000000073</v>
      </c>
      <c r="H9" s="43"/>
      <c r="I9" s="70">
        <f>G9/E9*100</f>
        <v>-1.974702082176905</v>
      </c>
    </row>
    <row r="10" spans="1:9" ht="1.5" customHeight="1" x14ac:dyDescent="0.2">
      <c r="B10" s="69" t="s">
        <v>48</v>
      </c>
      <c r="C10" s="41"/>
      <c r="D10" s="42"/>
      <c r="E10" s="41"/>
      <c r="F10" s="42"/>
      <c r="G10" s="43"/>
      <c r="H10" s="43"/>
      <c r="I10" s="70"/>
    </row>
    <row r="11" spans="1:9" x14ac:dyDescent="0.2">
      <c r="A11" s="35">
        <v>611002</v>
      </c>
      <c r="B11" s="69" t="s">
        <v>49</v>
      </c>
      <c r="C11" s="41">
        <v>1962.2</v>
      </c>
      <c r="D11" s="42"/>
      <c r="E11" s="41">
        <v>1775.5</v>
      </c>
      <c r="F11" s="42"/>
      <c r="G11" s="43">
        <f>C11-E11</f>
        <v>186.70000000000005</v>
      </c>
      <c r="H11" s="43"/>
      <c r="I11" s="70">
        <f>G11/E11*100</f>
        <v>10.515347789355113</v>
      </c>
    </row>
    <row r="12" spans="1:9" hidden="1" x14ac:dyDescent="0.2">
      <c r="A12" s="35">
        <v>611003</v>
      </c>
      <c r="B12" s="69" t="s">
        <v>50</v>
      </c>
      <c r="C12" s="41">
        <v>0</v>
      </c>
      <c r="D12" s="42"/>
      <c r="E12" s="41">
        <v>0</v>
      </c>
      <c r="F12" s="42"/>
      <c r="G12" s="43">
        <f>C12-E12</f>
        <v>0</v>
      </c>
      <c r="H12" s="43"/>
      <c r="I12" s="70">
        <v>100</v>
      </c>
    </row>
    <row r="13" spans="1:9" x14ac:dyDescent="0.2">
      <c r="A13" s="35">
        <v>611004</v>
      </c>
      <c r="B13" s="69" t="s">
        <v>51</v>
      </c>
      <c r="C13" s="41">
        <v>361</v>
      </c>
      <c r="D13" s="42"/>
      <c r="E13" s="41">
        <v>234.9</v>
      </c>
      <c r="F13" s="42"/>
      <c r="G13" s="43">
        <f>C13-E13</f>
        <v>126.1</v>
      </c>
      <c r="H13" s="43"/>
      <c r="I13" s="70">
        <f>G13/E13*100</f>
        <v>53.682418050234141</v>
      </c>
    </row>
    <row r="14" spans="1:9" ht="6.75" customHeight="1" x14ac:dyDescent="0.2">
      <c r="B14" s="66"/>
      <c r="C14" s="37"/>
      <c r="D14" s="37"/>
      <c r="E14" s="37"/>
      <c r="F14" s="37"/>
      <c r="G14" s="37"/>
      <c r="H14" s="37"/>
      <c r="I14" s="67"/>
    </row>
    <row r="15" spans="1:9" ht="12.6" customHeight="1" x14ac:dyDescent="0.2">
      <c r="B15" s="66"/>
      <c r="C15" s="62">
        <f>SUM(C9:C13)</f>
        <v>10623.1</v>
      </c>
      <c r="D15" s="49"/>
      <c r="E15" s="62">
        <f>SUM(E9:E13)</f>
        <v>10477.5</v>
      </c>
      <c r="F15" s="49"/>
      <c r="G15" s="63">
        <f>C15-E15</f>
        <v>145.60000000000036</v>
      </c>
      <c r="H15" s="45"/>
      <c r="I15" s="71">
        <f>G15/E15*100</f>
        <v>1.3896444762586531</v>
      </c>
    </row>
    <row r="16" spans="1:9" ht="6.6" customHeight="1" x14ac:dyDescent="0.2">
      <c r="B16" s="66"/>
      <c r="C16" s="37"/>
      <c r="D16" s="37"/>
      <c r="E16" s="37"/>
      <c r="F16" s="37"/>
      <c r="G16" s="37"/>
      <c r="H16" s="37"/>
      <c r="I16" s="67"/>
    </row>
    <row r="17" spans="1:9" ht="8.25" customHeight="1" x14ac:dyDescent="0.2">
      <c r="B17" s="66"/>
      <c r="C17" s="37"/>
      <c r="D17" s="37"/>
      <c r="E17" s="37"/>
      <c r="F17" s="37"/>
      <c r="G17" s="37"/>
      <c r="H17" s="37"/>
      <c r="I17" s="67"/>
    </row>
    <row r="18" spans="1:9" ht="12.75" customHeight="1" x14ac:dyDescent="0.2">
      <c r="B18" s="134" t="s">
        <v>52</v>
      </c>
      <c r="C18" s="40"/>
      <c r="D18" s="40"/>
      <c r="E18" s="40"/>
      <c r="F18" s="40"/>
      <c r="G18" s="37"/>
      <c r="H18" s="37"/>
      <c r="I18" s="67"/>
    </row>
    <row r="19" spans="1:9" x14ac:dyDescent="0.2">
      <c r="B19" s="66"/>
      <c r="C19" s="37"/>
      <c r="D19" s="37"/>
      <c r="E19" s="37"/>
      <c r="F19" s="37"/>
      <c r="G19" s="37"/>
      <c r="H19" s="37"/>
      <c r="I19" s="67"/>
    </row>
    <row r="20" spans="1:9" x14ac:dyDescent="0.2">
      <c r="A20" s="35">
        <v>711001</v>
      </c>
      <c r="B20" s="66" t="s">
        <v>23</v>
      </c>
      <c r="C20" s="41">
        <v>83.3</v>
      </c>
      <c r="D20" s="37"/>
      <c r="E20" s="41">
        <v>126.8</v>
      </c>
      <c r="F20" s="37"/>
      <c r="G20" s="43">
        <f t="shared" ref="G20:G25" si="0">C20-E20</f>
        <v>-43.5</v>
      </c>
      <c r="H20" s="37"/>
      <c r="I20" s="70">
        <f t="shared" ref="I20:I25" si="1">G20/E20*100</f>
        <v>-34.305993690851736</v>
      </c>
    </row>
    <row r="21" spans="1:9" x14ac:dyDescent="0.2">
      <c r="A21" s="35">
        <v>7110020100</v>
      </c>
      <c r="B21" s="69" t="s">
        <v>47</v>
      </c>
      <c r="C21" s="41">
        <v>3817.3</v>
      </c>
      <c r="D21" s="42"/>
      <c r="E21" s="41">
        <v>4766.1000000000004</v>
      </c>
      <c r="F21" s="42"/>
      <c r="G21" s="43">
        <f t="shared" si="0"/>
        <v>-948.80000000000018</v>
      </c>
      <c r="H21" s="43"/>
      <c r="I21" s="70">
        <f t="shared" si="1"/>
        <v>-19.907261702440152</v>
      </c>
    </row>
    <row r="22" spans="1:9" x14ac:dyDescent="0.2">
      <c r="A22" s="35">
        <v>7110020200</v>
      </c>
      <c r="B22" s="69" t="s">
        <v>53</v>
      </c>
      <c r="C22" s="41">
        <v>283.7</v>
      </c>
      <c r="D22" s="42"/>
      <c r="E22" s="41">
        <v>279.60000000000002</v>
      </c>
      <c r="F22" s="42"/>
      <c r="G22" s="43">
        <f t="shared" si="0"/>
        <v>4.0999999999999659</v>
      </c>
      <c r="H22" s="43"/>
      <c r="I22" s="70">
        <f t="shared" si="1"/>
        <v>1.4663805436337503</v>
      </c>
    </row>
    <row r="23" spans="1:9" x14ac:dyDescent="0.2">
      <c r="B23" s="69" t="s">
        <v>25</v>
      </c>
      <c r="C23" s="41">
        <v>738.7</v>
      </c>
      <c r="D23" s="42"/>
      <c r="E23" s="41">
        <v>735.3</v>
      </c>
      <c r="F23" s="42"/>
      <c r="G23" s="43">
        <f t="shared" si="0"/>
        <v>3.4000000000000909</v>
      </c>
      <c r="H23" s="43"/>
      <c r="I23" s="70">
        <f t="shared" si="1"/>
        <v>0.46239630082960576</v>
      </c>
    </row>
    <row r="24" spans="1:9" x14ac:dyDescent="0.2">
      <c r="A24" s="35">
        <v>711007</v>
      </c>
      <c r="B24" s="69" t="s">
        <v>54</v>
      </c>
      <c r="C24" s="41">
        <v>62.9</v>
      </c>
      <c r="D24" s="42"/>
      <c r="E24" s="41">
        <v>59.8</v>
      </c>
      <c r="F24" s="42"/>
      <c r="G24" s="43">
        <f t="shared" si="0"/>
        <v>3.1000000000000014</v>
      </c>
      <c r="H24" s="43"/>
      <c r="I24" s="70">
        <f t="shared" si="1"/>
        <v>5.1839464882943176</v>
      </c>
    </row>
    <row r="25" spans="1:9" x14ac:dyDescent="0.2">
      <c r="B25" s="69"/>
      <c r="C25" s="64">
        <f>SUM(C20:C24)</f>
        <v>4985.8999999999996</v>
      </c>
      <c r="D25" s="49"/>
      <c r="E25" s="64">
        <f>SUM(E20:E24)</f>
        <v>5967.6000000000013</v>
      </c>
      <c r="F25" s="49"/>
      <c r="G25" s="52">
        <f t="shared" si="0"/>
        <v>-981.70000000000164</v>
      </c>
      <c r="H25" s="45"/>
      <c r="I25" s="72">
        <f t="shared" si="1"/>
        <v>-16.450499363228122</v>
      </c>
    </row>
    <row r="26" spans="1:9" ht="8.25" customHeight="1" x14ac:dyDescent="0.2">
      <c r="B26" s="69"/>
      <c r="C26" s="42"/>
      <c r="D26" s="42"/>
      <c r="E26" s="42"/>
      <c r="F26" s="42"/>
      <c r="G26" s="43"/>
      <c r="H26" s="43"/>
      <c r="I26" s="70"/>
    </row>
    <row r="27" spans="1:9" ht="13.5" customHeight="1" x14ac:dyDescent="0.2">
      <c r="A27" s="35">
        <v>712</v>
      </c>
      <c r="B27" s="73" t="s">
        <v>55</v>
      </c>
      <c r="C27" s="41">
        <v>94.3</v>
      </c>
      <c r="D27" s="37"/>
      <c r="E27" s="41">
        <v>157.80000000000001</v>
      </c>
      <c r="F27" s="37"/>
      <c r="G27" s="43">
        <f>C27-E27</f>
        <v>-63.500000000000014</v>
      </c>
      <c r="H27" s="37"/>
      <c r="I27" s="70">
        <f>G27/E27*100</f>
        <v>-40.240811153358685</v>
      </c>
    </row>
    <row r="28" spans="1:9" x14ac:dyDescent="0.2">
      <c r="B28" s="66"/>
      <c r="C28" s="62">
        <f>SUM(C25:C27)</f>
        <v>5080.2</v>
      </c>
      <c r="D28" s="49"/>
      <c r="E28" s="62">
        <f>SUM(E25:E27)</f>
        <v>6125.4000000000015</v>
      </c>
      <c r="F28" s="49"/>
      <c r="G28" s="63">
        <f>C28-E28</f>
        <v>-1045.2000000000016</v>
      </c>
      <c r="H28" s="45"/>
      <c r="I28" s="71">
        <f>G28/E28*100</f>
        <v>-17.063375453031661</v>
      </c>
    </row>
    <row r="29" spans="1:9" ht="8.25" customHeight="1" x14ac:dyDescent="0.2">
      <c r="B29" s="66"/>
      <c r="C29" s="37"/>
      <c r="D29" s="37"/>
      <c r="E29" s="37"/>
      <c r="F29" s="37"/>
      <c r="G29" s="37"/>
      <c r="H29" s="37"/>
      <c r="I29" s="67"/>
    </row>
    <row r="30" spans="1:9" ht="15.6" customHeight="1" x14ac:dyDescent="0.2">
      <c r="B30" s="135" t="s">
        <v>56</v>
      </c>
      <c r="C30" s="44">
        <f>+C15-C28</f>
        <v>5542.9000000000005</v>
      </c>
      <c r="D30" s="44"/>
      <c r="E30" s="44">
        <f>+E15-E28</f>
        <v>4352.0999999999985</v>
      </c>
      <c r="F30" s="44"/>
      <c r="G30" s="45">
        <f>C30-E30</f>
        <v>1190.800000000002</v>
      </c>
      <c r="H30" s="45"/>
      <c r="I30" s="75">
        <f>G30/E30*100</f>
        <v>27.361503641920049</v>
      </c>
    </row>
    <row r="31" spans="1:9" ht="12" customHeight="1" x14ac:dyDescent="0.2">
      <c r="B31" s="74"/>
      <c r="C31" s="47"/>
      <c r="D31" s="47"/>
      <c r="E31" s="47"/>
      <c r="F31" s="47"/>
      <c r="G31" s="37"/>
      <c r="H31" s="37"/>
      <c r="I31" s="67"/>
    </row>
    <row r="32" spans="1:9" ht="15" customHeight="1" x14ac:dyDescent="0.2">
      <c r="A32" s="35">
        <v>62</v>
      </c>
      <c r="B32" s="76" t="s">
        <v>57</v>
      </c>
      <c r="C32" s="41">
        <v>3886.4</v>
      </c>
      <c r="D32" s="43"/>
      <c r="E32" s="41">
        <v>3931.1</v>
      </c>
      <c r="F32" s="43"/>
      <c r="G32" s="43">
        <f>C32-E32</f>
        <v>-44.699999999999818</v>
      </c>
      <c r="H32" s="43"/>
      <c r="I32" s="70">
        <f>G32/E32*100</f>
        <v>-1.1370863117193615</v>
      </c>
    </row>
    <row r="33" spans="1:9" ht="12" customHeight="1" x14ac:dyDescent="0.2">
      <c r="B33" s="77"/>
      <c r="C33" s="43"/>
      <c r="D33" s="43"/>
      <c r="E33" s="43"/>
      <c r="F33" s="43"/>
      <c r="G33" s="37"/>
      <c r="H33" s="37"/>
      <c r="I33" s="67"/>
    </row>
    <row r="34" spans="1:9" ht="14.25" customHeight="1" x14ac:dyDescent="0.2">
      <c r="A34" s="35">
        <v>72</v>
      </c>
      <c r="B34" s="76" t="s">
        <v>58</v>
      </c>
      <c r="C34" s="61">
        <v>2535.8000000000002</v>
      </c>
      <c r="D34" s="43"/>
      <c r="E34" s="61">
        <v>2296.9</v>
      </c>
      <c r="F34" s="43"/>
      <c r="G34" s="38">
        <f>C34-E34</f>
        <v>238.90000000000009</v>
      </c>
      <c r="H34" s="43"/>
      <c r="I34" s="78">
        <f>G34/E34*100</f>
        <v>10.400975227480521</v>
      </c>
    </row>
    <row r="35" spans="1:9" ht="14.25" customHeight="1" x14ac:dyDescent="0.2">
      <c r="B35" s="76"/>
      <c r="C35" s="41"/>
      <c r="D35" s="43"/>
      <c r="E35" s="41"/>
      <c r="F35" s="43"/>
      <c r="G35" s="43"/>
      <c r="H35" s="43"/>
      <c r="I35" s="142"/>
    </row>
    <row r="36" spans="1:9" ht="14.25" customHeight="1" x14ac:dyDescent="0.2">
      <c r="B36" s="136" t="s">
        <v>76</v>
      </c>
      <c r="C36" s="65">
        <f>SUM(C32-C34)</f>
        <v>1350.6</v>
      </c>
      <c r="D36" s="45"/>
      <c r="E36" s="65">
        <f>SUM(E32-E34)</f>
        <v>1634.1999999999998</v>
      </c>
      <c r="F36" s="45"/>
      <c r="G36" s="65">
        <f>SUM(G32-G34)</f>
        <v>-283.59999999999991</v>
      </c>
      <c r="H36" s="45"/>
      <c r="I36" s="75">
        <f>G36/E36*100</f>
        <v>-17.354057030963158</v>
      </c>
    </row>
    <row r="37" spans="1:9" ht="13.15" customHeight="1" x14ac:dyDescent="0.2">
      <c r="B37" s="77"/>
      <c r="C37" s="43"/>
      <c r="D37" s="43"/>
      <c r="E37" s="43"/>
      <c r="F37" s="43"/>
      <c r="G37" s="37"/>
      <c r="H37" s="37"/>
      <c r="I37" s="67"/>
    </row>
    <row r="38" spans="1:9" ht="15" customHeight="1" x14ac:dyDescent="0.2">
      <c r="A38" s="35">
        <v>81</v>
      </c>
      <c r="B38" s="79" t="s">
        <v>59</v>
      </c>
      <c r="C38" s="48">
        <v>2757.9</v>
      </c>
      <c r="D38" s="49"/>
      <c r="E38" s="48">
        <v>2668.5</v>
      </c>
      <c r="F38" s="49"/>
      <c r="G38" s="50">
        <f>C38-E38</f>
        <v>89.400000000000091</v>
      </c>
      <c r="H38" s="45"/>
      <c r="I38" s="80">
        <f>G38/E38*100</f>
        <v>3.3501967397414312</v>
      </c>
    </row>
    <row r="39" spans="1:9" ht="15" customHeight="1" x14ac:dyDescent="0.2">
      <c r="B39" s="136" t="s">
        <v>60</v>
      </c>
      <c r="C39" s="51">
        <f>(C30+C32-C34-C38)</f>
        <v>4135.6000000000004</v>
      </c>
      <c r="D39" s="44"/>
      <c r="E39" s="51">
        <f>(E30+E32-E34-E38)</f>
        <v>3317.7999999999993</v>
      </c>
      <c r="F39" s="44"/>
      <c r="G39" s="52">
        <f>C39-E39</f>
        <v>817.80000000000109</v>
      </c>
      <c r="H39" s="45"/>
      <c r="I39" s="72">
        <f>G39/E39*100</f>
        <v>24.648863704864706</v>
      </c>
    </row>
    <row r="40" spans="1:9" ht="6" customHeight="1" x14ac:dyDescent="0.2">
      <c r="B40" s="66"/>
      <c r="C40" s="53"/>
      <c r="D40" s="53"/>
      <c r="E40" s="53"/>
      <c r="F40" s="53"/>
      <c r="G40" s="37"/>
      <c r="H40" s="37"/>
      <c r="I40" s="67"/>
    </row>
    <row r="41" spans="1:9" ht="15" customHeight="1" x14ac:dyDescent="0.2">
      <c r="B41" s="134" t="s">
        <v>61</v>
      </c>
      <c r="C41" s="39"/>
      <c r="D41" s="39"/>
      <c r="E41" s="39"/>
      <c r="F41" s="39"/>
      <c r="G41" s="37"/>
      <c r="H41" s="37"/>
      <c r="I41" s="67"/>
    </row>
    <row r="42" spans="1:9" ht="6" customHeight="1" x14ac:dyDescent="0.2">
      <c r="B42" s="68"/>
      <c r="C42" s="39"/>
      <c r="D42" s="39"/>
      <c r="E42" s="39"/>
      <c r="F42" s="39"/>
      <c r="G42" s="37"/>
      <c r="H42" s="37"/>
      <c r="I42" s="67"/>
    </row>
    <row r="43" spans="1:9" ht="15" customHeight="1" x14ac:dyDescent="0.2">
      <c r="A43" s="35">
        <v>63</v>
      </c>
      <c r="B43" s="81" t="s">
        <v>62</v>
      </c>
      <c r="C43" s="41">
        <v>272.10000000000002</v>
      </c>
      <c r="D43" s="43"/>
      <c r="E43" s="41">
        <v>501.4</v>
      </c>
      <c r="F43" s="43"/>
      <c r="G43" s="43">
        <f>C43-E43</f>
        <v>-229.29999999999995</v>
      </c>
      <c r="H43" s="43"/>
      <c r="I43" s="70">
        <f>G43/E43*100</f>
        <v>-45.731950538492214</v>
      </c>
    </row>
    <row r="44" spans="1:9" ht="15" customHeight="1" x14ac:dyDescent="0.2">
      <c r="A44" s="35">
        <v>82</v>
      </c>
      <c r="B44" s="81" t="s">
        <v>63</v>
      </c>
      <c r="C44" s="41">
        <v>37.5</v>
      </c>
      <c r="D44" s="43"/>
      <c r="E44" s="41">
        <v>273.7</v>
      </c>
      <c r="F44" s="43"/>
      <c r="G44" s="43">
        <f>C44-E44</f>
        <v>-236.2</v>
      </c>
      <c r="H44" s="43"/>
      <c r="I44" s="70">
        <f>G44/E44*100</f>
        <v>-86.298867373036174</v>
      </c>
    </row>
    <row r="45" spans="1:9" ht="3.75" customHeight="1" x14ac:dyDescent="0.2">
      <c r="B45" s="66"/>
      <c r="C45" s="42"/>
      <c r="D45" s="42"/>
      <c r="E45" s="42"/>
      <c r="F45" s="42"/>
      <c r="G45" s="37"/>
      <c r="H45" s="37"/>
      <c r="I45" s="82"/>
    </row>
    <row r="46" spans="1:9" ht="14.25" customHeight="1" x14ac:dyDescent="0.2">
      <c r="B46" s="66"/>
      <c r="C46" s="62">
        <f>SUM(C43-C44)</f>
        <v>234.60000000000002</v>
      </c>
      <c r="D46" s="49"/>
      <c r="E46" s="62">
        <f>SUM(E43-E44)</f>
        <v>227.7</v>
      </c>
      <c r="F46" s="49"/>
      <c r="G46" s="63">
        <f>C46-E46</f>
        <v>6.9000000000000341</v>
      </c>
      <c r="H46" s="45"/>
      <c r="I46" s="71">
        <f>G46/E46*100</f>
        <v>3.0303030303030454</v>
      </c>
    </row>
    <row r="47" spans="1:9" ht="7.5" customHeight="1" x14ac:dyDescent="0.2">
      <c r="B47" s="66"/>
      <c r="C47" s="42"/>
      <c r="D47" s="42"/>
      <c r="E47" s="42"/>
      <c r="F47" s="42"/>
      <c r="G47" s="37"/>
      <c r="H47" s="37"/>
      <c r="I47" s="67"/>
    </row>
    <row r="48" spans="1:9" x14ac:dyDescent="0.2">
      <c r="B48" s="135" t="s">
        <v>64</v>
      </c>
      <c r="C48" s="44">
        <f>C39+C46</f>
        <v>4370.2000000000007</v>
      </c>
      <c r="D48" s="44"/>
      <c r="E48" s="44">
        <f>E39+E46</f>
        <v>3545.4999999999991</v>
      </c>
      <c r="F48" s="44"/>
      <c r="G48" s="45">
        <f>C48-E48</f>
        <v>824.70000000000164</v>
      </c>
      <c r="H48" s="45"/>
      <c r="I48" s="75">
        <f t="shared" ref="I48:I53" si="2">G48/E48*100</f>
        <v>23.260471019602367</v>
      </c>
    </row>
    <row r="49" spans="1:9" x14ac:dyDescent="0.2">
      <c r="A49" s="35">
        <v>83</v>
      </c>
      <c r="B49" s="77" t="s">
        <v>65</v>
      </c>
      <c r="C49" s="61">
        <v>-511.2</v>
      </c>
      <c r="D49" s="43"/>
      <c r="E49" s="61">
        <v>-475.1</v>
      </c>
      <c r="F49" s="43"/>
      <c r="G49" s="38">
        <f>C49-E49</f>
        <v>-36.099999999999966</v>
      </c>
      <c r="H49" s="43"/>
      <c r="I49" s="78">
        <f t="shared" si="2"/>
        <v>7.5984003367711983</v>
      </c>
    </row>
    <row r="50" spans="1:9" x14ac:dyDescent="0.2">
      <c r="B50" s="83" t="s">
        <v>72</v>
      </c>
      <c r="C50" s="44">
        <f>SUM(C48:C49)</f>
        <v>3859.0000000000009</v>
      </c>
      <c r="D50" s="44"/>
      <c r="E50" s="44">
        <f>SUM(E48:E49)</f>
        <v>3070.3999999999992</v>
      </c>
      <c r="F50" s="44">
        <f>SUM(F48:F49)</f>
        <v>0</v>
      </c>
      <c r="G50" s="44">
        <f>SUM(G48:G49)</f>
        <v>788.60000000000173</v>
      </c>
      <c r="H50" s="44">
        <f>SUM(H48:H49)</f>
        <v>0</v>
      </c>
      <c r="I50" s="75">
        <f t="shared" si="2"/>
        <v>25.683949973944824</v>
      </c>
    </row>
    <row r="51" spans="1:9" ht="15.75" customHeight="1" x14ac:dyDescent="0.2">
      <c r="B51" s="77" t="s">
        <v>73</v>
      </c>
      <c r="C51" s="41">
        <v>-158.1</v>
      </c>
      <c r="D51" s="43"/>
      <c r="E51" s="41">
        <v>-143.80000000000001</v>
      </c>
      <c r="F51" s="43"/>
      <c r="G51" s="43">
        <f>C51-E51</f>
        <v>-14.299999999999983</v>
      </c>
      <c r="H51" s="43"/>
      <c r="I51" s="78">
        <f t="shared" si="2"/>
        <v>9.9443671766342021</v>
      </c>
    </row>
    <row r="52" spans="1:9" ht="15.75" customHeight="1" thickBot="1" x14ac:dyDescent="0.25">
      <c r="B52" s="116" t="s">
        <v>74</v>
      </c>
      <c r="C52" s="54">
        <f>SUM(C50+C51)</f>
        <v>3700.900000000001</v>
      </c>
      <c r="D52" s="45"/>
      <c r="E52" s="54">
        <f>SUM(E50+E51)</f>
        <v>2926.599999999999</v>
      </c>
      <c r="F52" s="45"/>
      <c r="G52" s="54">
        <f>SUM(G48+G49+G51)</f>
        <v>774.30000000000177</v>
      </c>
      <c r="H52" s="45"/>
      <c r="I52" s="84">
        <f t="shared" si="2"/>
        <v>26.457322490261809</v>
      </c>
    </row>
    <row r="53" spans="1:9" ht="13.5" hidden="1" customHeight="1" thickTop="1" x14ac:dyDescent="0.2">
      <c r="B53" s="77" t="s">
        <v>66</v>
      </c>
      <c r="C53" s="59">
        <v>1402.4</v>
      </c>
      <c r="D53" s="43"/>
      <c r="E53" s="59">
        <v>1402.4</v>
      </c>
      <c r="F53" s="43"/>
      <c r="G53" s="59">
        <f>C53-E53</f>
        <v>0</v>
      </c>
      <c r="H53" s="43"/>
      <c r="I53" s="85">
        <f t="shared" si="2"/>
        <v>0</v>
      </c>
    </row>
    <row r="54" spans="1:9" ht="14.25" hidden="1" customHeight="1" thickTop="1" thickBot="1" x14ac:dyDescent="0.25">
      <c r="B54" s="83" t="s">
        <v>68</v>
      </c>
      <c r="C54" s="60">
        <f>SUM(C52-C53)</f>
        <v>2298.5000000000009</v>
      </c>
      <c r="D54" s="44"/>
      <c r="E54" s="60">
        <f>SUM(E52-E53)</f>
        <v>1524.1999999999989</v>
      </c>
      <c r="F54" s="49"/>
      <c r="G54" s="60">
        <f>SUM(G52-G53)</f>
        <v>774.30000000000177</v>
      </c>
      <c r="H54" s="45"/>
      <c r="I54" s="75">
        <f>G54/E54*100</f>
        <v>50.800419892402729</v>
      </c>
    </row>
    <row r="55" spans="1:9" ht="13.5" hidden="1" customHeight="1" thickTop="1" x14ac:dyDescent="0.2">
      <c r="B55" s="77" t="s">
        <v>69</v>
      </c>
      <c r="C55" s="58">
        <v>857.5</v>
      </c>
      <c r="D55" s="46"/>
      <c r="E55" s="58">
        <v>857.5</v>
      </c>
      <c r="F55" s="42"/>
      <c r="G55" s="59">
        <f>C55-E55</f>
        <v>0</v>
      </c>
      <c r="H55" s="43"/>
      <c r="I55" s="85">
        <f>G55/E55*100</f>
        <v>0</v>
      </c>
    </row>
    <row r="56" spans="1:9" ht="14.25" hidden="1" customHeight="1" thickTop="1" thickBot="1" x14ac:dyDescent="0.25">
      <c r="B56" s="83" t="s">
        <v>70</v>
      </c>
      <c r="C56" s="60">
        <f>SUM(C54-C55)</f>
        <v>1441.0000000000009</v>
      </c>
      <c r="D56" s="44"/>
      <c r="E56" s="60">
        <f>SUM(E54-E55)</f>
        <v>666.69999999999891</v>
      </c>
      <c r="F56" s="44">
        <f>SUM(F54-F55)</f>
        <v>0</v>
      </c>
      <c r="G56" s="60">
        <f>SUM(G54-G55)</f>
        <v>774.30000000000177</v>
      </c>
      <c r="H56" s="44">
        <f>SUM(H54-H55)</f>
        <v>0</v>
      </c>
      <c r="I56" s="75">
        <f>G56/E56*100</f>
        <v>116.13919304034843</v>
      </c>
    </row>
    <row r="57" spans="1:9" ht="13.5" hidden="1" customHeight="1" thickTop="1" x14ac:dyDescent="0.2">
      <c r="B57" s="77" t="s">
        <v>71</v>
      </c>
      <c r="C57" s="58">
        <v>701.7</v>
      </c>
      <c r="D57" s="46"/>
      <c r="E57" s="58">
        <v>701.7</v>
      </c>
      <c r="F57" s="42"/>
      <c r="G57" s="59">
        <f>C57-E57</f>
        <v>0</v>
      </c>
      <c r="H57" s="43"/>
      <c r="I57" s="85">
        <f>G57/E57*100</f>
        <v>0</v>
      </c>
    </row>
    <row r="58" spans="1:9" ht="14.25" hidden="1" customHeight="1" thickTop="1" thickBot="1" x14ac:dyDescent="0.25">
      <c r="B58" s="83" t="s">
        <v>38</v>
      </c>
      <c r="C58" s="60">
        <f>SUM(C54-C55+C57)</f>
        <v>2142.7000000000007</v>
      </c>
      <c r="D58" s="44"/>
      <c r="E58" s="60">
        <f>SUM(E54-E55+E57)</f>
        <v>1368.399999999999</v>
      </c>
      <c r="F58" s="49"/>
      <c r="G58" s="60">
        <f>SUM(G54-G55+G57)</f>
        <v>774.30000000000177</v>
      </c>
      <c r="H58" s="45"/>
      <c r="I58" s="86">
        <f>G58/E58*100</f>
        <v>56.584332066647349</v>
      </c>
    </row>
    <row r="59" spans="1:9" ht="14.25" thickTop="1" thickBot="1" x14ac:dyDescent="0.25">
      <c r="B59" s="87"/>
      <c r="C59" s="88"/>
      <c r="D59" s="88"/>
      <c r="E59" s="88"/>
      <c r="F59" s="88"/>
      <c r="G59" s="89"/>
      <c r="H59" s="89"/>
      <c r="I59" s="90"/>
    </row>
    <row r="60" spans="1:9" x14ac:dyDescent="0.2">
      <c r="C60" s="56"/>
      <c r="D60" s="56"/>
      <c r="E60" s="56"/>
      <c r="F60" s="56"/>
    </row>
  </sheetData>
  <mergeCells count="5">
    <mergeCell ref="B1:I1"/>
    <mergeCell ref="B2:I2"/>
    <mergeCell ref="B4:I4"/>
    <mergeCell ref="B5:I5"/>
    <mergeCell ref="B3:I3"/>
  </mergeCells>
  <hyperlinks>
    <hyperlink ref="B32" location="ING.OT.OPERAC.!D1" display="INGRESOS DE OTRAS OPERACIONES"/>
    <hyperlink ref="B34" location="'COSTOS DE OT.OPERAC.'!D1" display="COSTOS DE OTRAS OPERACIONES"/>
    <hyperlink ref="B43" location="'INGRESOS NO OPERAC.'!D1" display="INGRESOS"/>
    <hyperlink ref="B44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7 D7 C7 E7" numberStoredAsText="1"/>
    <ignoredError sqref="G50:G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ABR 2020-2019</vt:lpstr>
      <vt:lpstr>ESTAD.RESULT. ABR 2020-2019</vt:lpstr>
      <vt:lpstr>'BALANCE ABR 2020-2019'!Área_de_impresión</vt:lpstr>
      <vt:lpstr>'ESTAD.RESULT. ABR 2020-2019'!Área_de_impresión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2020-05-06T22:42:11Z</cp:lastPrinted>
  <dcterms:created xsi:type="dcterms:W3CDTF">2014-11-04T23:55:13Z</dcterms:created>
  <dcterms:modified xsi:type="dcterms:W3CDTF">2020-06-09T16:32:26Z</dcterms:modified>
</cp:coreProperties>
</file>