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0\Legal\BVES\"/>
    </mc:Choice>
  </mc:AlternateContent>
  <xr:revisionPtr revIDLastSave="0" documentId="13_ncr:1_{C97881A8-FF7D-45F5-BF08-537193B13B3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_xlnm.Print_Area" localSheetId="0">'Balance BVES'!$A$4:$E$61</definedName>
    <definedName name="_xlnm.Print_Area" localSheetId="1">'ER BVES'!$A$1:$E$48</definedName>
    <definedName name="DATE">'ER BVES'!$B$3</definedName>
    <definedName name="EN_MILES">'[1]ER Mensual'!$D$2</definedName>
  </definedNames>
  <calcPr calcId="191029"/>
  <pivotCaches>
    <pivotCache cacheId="1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7" l="1"/>
  <c r="E32" i="17" s="1"/>
  <c r="B50" i="17"/>
  <c r="E50" i="17" s="1"/>
  <c r="B39" i="17"/>
  <c r="E39" i="17" s="1"/>
  <c r="B11" i="17"/>
  <c r="E11" i="17" s="1"/>
  <c r="B31" i="17"/>
  <c r="E31" i="17" s="1"/>
  <c r="B38" i="17"/>
  <c r="E38" i="17" s="1"/>
  <c r="B18" i="17"/>
  <c r="E18" i="17" s="1"/>
  <c r="B30" i="17"/>
  <c r="E30" i="17" s="1"/>
  <c r="E17" i="17"/>
  <c r="B46" i="17"/>
  <c r="B37" i="17"/>
  <c r="E37" i="17" s="1"/>
  <c r="B21" i="17"/>
  <c r="B29" i="17"/>
  <c r="E29" i="17" s="1"/>
  <c r="B45" i="17"/>
  <c r="E45" i="17" s="1"/>
  <c r="B14" i="17"/>
  <c r="E14" i="17" s="1"/>
  <c r="B24" i="17"/>
  <c r="B33" i="17"/>
  <c r="B34" i="17"/>
  <c r="E34" i="17" s="1"/>
  <c r="E24" i="17"/>
  <c r="B12" i="17"/>
  <c r="E12" i="17" s="1"/>
  <c r="E33" i="17"/>
  <c r="B13" i="17"/>
  <c r="E13" i="17" s="1"/>
  <c r="B42" i="17"/>
  <c r="E42" i="17" s="1"/>
  <c r="E21" i="17"/>
  <c r="E46" i="17"/>
  <c r="E43" i="17" l="1"/>
  <c r="E47" i="17"/>
  <c r="E35" i="17"/>
  <c r="E40" i="17"/>
  <c r="E19" i="17"/>
  <c r="E22" i="17" s="1"/>
  <c r="E25" i="17" s="1"/>
  <c r="E15" i="17"/>
  <c r="E48" i="17" l="1"/>
  <c r="E51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{[Accounts].[BKW.2121.08  ADEUDADO A ENTIDADES EXTRANJERAS],[Accounts].[BKW.2122.08  ADEUDADO A ENTIDADES EXTRANJERAS],[Accounts].[BKW.2123.08  ADEUDADO A ENTIDADES EXTRANJERAS]}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80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s">
      <ms ns="14" c="0"/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s">
      <ms ns="20" c="0"/>
    </mdx>
    <mdx n="0" f="m">
      <t c="1">
        <n x="21"/>
      </t>
    </mdx>
    <mdx n="0" f="s">
      <ms ns="22" c="0"/>
    </mdx>
    <mdx n="0" f="m">
      <t c="1">
        <n x="23"/>
      </t>
    </mdx>
    <mdx n="0" f="m">
      <t c="1">
        <n x="24"/>
      </t>
    </mdx>
    <mdx n="0" f="m">
      <t c="1">
        <n x="25"/>
      </t>
    </mdx>
    <mdx n="0" f="m">
      <t c="1">
        <n x="26"/>
      </t>
    </mdx>
    <mdx n="0" f="s">
      <ms ns="27" c="0"/>
    </mdx>
    <mdx n="0" f="s">
      <ms ns="28" c="0"/>
    </mdx>
    <mdx n="0" f="m">
      <t c="1">
        <n x="29"/>
      </t>
    </mdx>
    <mdx n="0" f="m">
      <t c="1">
        <n x="30"/>
      </t>
    </mdx>
    <mdx n="0" f="m">
      <t c="1">
        <n x="31"/>
      </t>
    </mdx>
    <mdx n="0" f="s">
      <ms ns="32" c="0"/>
    </mdx>
    <mdx n="0" f="m">
      <t c="1">
        <n x="33"/>
      </t>
    </mdx>
    <mdx n="0" f="m">
      <t c="1">
        <n x="34"/>
      </t>
    </mdx>
    <mdx n="0" f="m">
      <t c="1">
        <n x="35"/>
      </t>
    </mdx>
    <mdx n="0" f="m">
      <t c="1">
        <n x="36"/>
      </t>
    </mdx>
    <mdx n="0" f="s">
      <ms ns="37" c="0"/>
    </mdx>
    <mdx n="0" f="s">
      <ms ns="38" c="0"/>
    </mdx>
    <mdx n="0" f="m">
      <t c="1">
        <n x="39"/>
      </t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<sst xmlns="http://schemas.openxmlformats.org/spreadsheetml/2006/main" count="63" uniqueCount="53">
  <si>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</si>
  <si>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</si>
  <si>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</si>
  <si>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</si>
  <si>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</si>
  <si>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</si>
  <si>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</si>
  <si>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</si>
  <si>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</si>
  <si>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</si>
  <si>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</si>
  <si>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</si>
  <si>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</si>
  <si>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</si>
  <si>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</si>
  <si>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</si>
  <si>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</si>
  <si>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</si>
  <si>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</si>
  <si>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</si>
  <si>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</si>
  <si>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</si>
  <si>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</si>
  <si>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Gerente de Finanzas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</si>
  <si>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</si>
  <si>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</si>
  <si>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</si>
  <si>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</si>
  <si>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</si>
  <si>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Intereses de préstamos</t>
  </si>
  <si>
    <t>Comisiones y otros ingresos de préstamos</t>
  </si>
  <si>
    <t>Intereses y otros ingresos por inversiones</t>
  </si>
  <si>
    <t>Reportos y operaciones bursátiles</t>
  </si>
  <si>
    <t>Intereses sobre depósitos</t>
  </si>
  <si>
    <t>Operaciones en moneda extranjera</t>
  </si>
  <si>
    <t>Otros servicios y contingencias</t>
  </si>
  <si>
    <t>Intereses y otros costos de depósitos</t>
  </si>
  <si>
    <t>Intereses sobre préstamos</t>
  </si>
  <si>
    <t>Intereses sobre emisión de obligaciones</t>
  </si>
  <si>
    <t>Pérdida por venta de títulos valores</t>
  </si>
  <si>
    <t>Total costos de operación</t>
  </si>
  <si>
    <t>Reservas de saneamiento</t>
  </si>
  <si>
    <t>Utilidad antes de gastos</t>
  </si>
  <si>
    <t>De funcionarios y empleados</t>
  </si>
  <si>
    <t>Generales</t>
  </si>
  <si>
    <t>Depreciaciones y amortizaciones</t>
  </si>
  <si>
    <t>Utilidad de operación</t>
  </si>
  <si>
    <t xml:space="preserve">Otros ingresos, neto </t>
  </si>
  <si>
    <t>Utilidad antes de impuestos</t>
  </si>
  <si>
    <t>Impuesto sobre la renta</t>
  </si>
  <si>
    <t>Contribución especial a los Grandes Contribuyentes</t>
  </si>
  <si>
    <t>Utilidad neta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</si>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</sst>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42">
    <xf numFmtId="0" fontId="0" fillId="0" borderId="0" xfId="0"/>
    <xf numFmtId="0" fontId="4" fillId="0" borderId="0" xfId="0" applyFont="1"/>
    <xf numFmtId="0" fontId="6" fillId="0" borderId="0" xfId="0" applyFont="1" applyFill="1"/>
    <xf numFmtId="0" fontId="4" fillId="0" borderId="2" xfId="0" applyFont="1" applyBorder="1"/>
    <xf numFmtId="0" fontId="7" fillId="0" borderId="0" xfId="0" applyFont="1" applyFill="1"/>
    <xf numFmtId="0" fontId="4" fillId="0" borderId="0" xfId="0" applyFont="1" applyFill="1"/>
    <xf numFmtId="164" fontId="7" fillId="0" borderId="0" xfId="0" applyNumberFormat="1" applyFont="1" applyFill="1"/>
    <xf numFmtId="0" fontId="6" fillId="0" borderId="0" xfId="0" applyFont="1"/>
    <xf numFmtId="0" fontId="5" fillId="0" borderId="0" xfId="0" applyFont="1"/>
    <xf numFmtId="166" fontId="5" fillId="0" borderId="0" xfId="0" applyNumberFormat="1" applyFont="1" applyAlignment="1">
      <alignment horizontal="left" vertical="center" wrapText="1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0" xfId="1" applyFont="1"/>
    <xf numFmtId="169" fontId="6" fillId="0" borderId="0" xfId="1" applyNumberFormat="1" applyFont="1" applyAlignment="1">
      <alignment horizontal="right" vertical="center" wrapText="1"/>
    </xf>
    <xf numFmtId="169" fontId="10" fillId="0" borderId="0" xfId="1" applyNumberFormat="1" applyFont="1" applyAlignment="1">
      <alignment horizontal="right" vertical="center" wrapText="1"/>
    </xf>
    <xf numFmtId="169" fontId="11" fillId="0" borderId="0" xfId="1" applyNumberFormat="1" applyFont="1" applyAlignment="1">
      <alignment horizontal="right" vertical="center" wrapText="1"/>
    </xf>
    <xf numFmtId="169" fontId="12" fillId="0" borderId="0" xfId="1" applyNumberFormat="1" applyFont="1" applyAlignment="1">
      <alignment horizontal="right" vertical="center" wrapText="1"/>
    </xf>
    <xf numFmtId="169" fontId="13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9" fontId="14" fillId="0" borderId="0" xfId="1" applyNumberFormat="1" applyFont="1" applyAlignment="1">
      <alignment horizontal="right" vertical="center" wrapText="1"/>
    </xf>
    <xf numFmtId="0" fontId="3" fillId="0" borderId="0" xfId="0" applyFont="1"/>
    <xf numFmtId="169" fontId="3" fillId="0" borderId="0" xfId="1" applyNumberFormat="1" applyFont="1"/>
    <xf numFmtId="164" fontId="3" fillId="0" borderId="0" xfId="1" applyFont="1"/>
    <xf numFmtId="0" fontId="8" fillId="0" borderId="0" xfId="0" applyFont="1" applyAlignment="1">
      <alignment horizontal="center"/>
    </xf>
    <xf numFmtId="14" fontId="9" fillId="0" borderId="2" xfId="0" quotePrefix="1" applyNumberFormat="1" applyFont="1" applyBorder="1" applyAlignment="1">
      <alignment horizontal="center"/>
    </xf>
    <xf numFmtId="169" fontId="9" fillId="0" borderId="0" xfId="1" applyNumberFormat="1" applyFont="1" applyAlignment="1">
      <alignment horizontal="right" vertical="center" wrapText="1"/>
    </xf>
    <xf numFmtId="169" fontId="10" fillId="0" borderId="0" xfId="1" applyNumberFormat="1" applyFont="1" applyAlignment="1">
      <alignment vertical="center" wrapText="1"/>
    </xf>
    <xf numFmtId="164" fontId="13" fillId="0" borderId="0" xfId="1" applyFont="1" applyAlignment="1">
      <alignment horizontal="right" vertical="center" wrapText="1"/>
    </xf>
    <xf numFmtId="164" fontId="15" fillId="0" borderId="0" xfId="0" applyNumberFormat="1" applyFont="1"/>
    <xf numFmtId="170" fontId="4" fillId="0" borderId="0" xfId="0" applyNumberFormat="1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167" fontId="5" fillId="0" borderId="0" xfId="0" applyNumberFormat="1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E46" s="17"/>
        <tr r="B32" s="17"/>
        <tr r="B50" s="17"/>
        <tr r="B39" s="17"/>
        <tr r="B11" s="17"/>
        <tr r="B31" s="17"/>
        <tr r="B38" s="17"/>
        <tr r="B18" s="17"/>
        <tr r="B30" s="17"/>
        <tr r="B46" s="17"/>
        <tr r="B37" s="17"/>
        <tr r="B21" s="17"/>
        <tr r="B29" s="17"/>
        <tr r="B45" s="17"/>
        <tr r="B14" s="17"/>
        <tr r="B24" s="17"/>
        <tr r="B33" s="17"/>
        <tr r="B34" s="17"/>
        <tr r="B12" s="17"/>
        <tr r="B13" s="17"/>
        <tr r="B42" s="17"/>
        <tr r="E32" s="17"/>
        <tr r="E50" s="17"/>
        <tr r="E39" s="17"/>
        <tr r="E11" s="17"/>
        <tr r="E31" s="17"/>
        <tr r="E38" s="17"/>
        <tr r="E18" s="17"/>
        <tr r="E30" s="17"/>
        <tr r="E17" s="17"/>
        <tr r="E17" s="17"/>
        <tr r="E37" s="17"/>
        <tr r="E29" s="17"/>
        <tr r="E45" s="17"/>
        <tr r="E14" s="17"/>
        <tr r="E34" s="17"/>
        <tr r="E24" s="17"/>
        <tr r="E12" s="17"/>
        <tr r="E33" s="17"/>
        <tr r="E13" s="17"/>
        <tr r="E42" s="17"/>
        <tr r="E21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614590</xdr:colOff>
      <xdr:row>3</xdr:row>
      <xdr:rowOff>16513</xdr:rowOff>
    </xdr:from>
    <xdr:to>
      <xdr:col>4</xdr:col>
      <xdr:colOff>936883</xdr:colOff>
      <xdr:row>4</xdr:row>
      <xdr:rowOff>199730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ED7118D-0922-448F-B5E2-FBFDC4DA3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190" y="559438"/>
          <a:ext cx="1636743" cy="411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E55AB92-8EDB-4A17-AFD8-AE66BAF52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/>
      <sheetData sheetId="1">
        <row r="35">
          <cell r="E35">
            <v>334278.62999999715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Evelyn Concepcion Perez" refreshedDate="43887.327344791665" backgroundQuery="1" createdVersion="3" refreshedVersion="6" minRefreshableVersion="3" recordCount="0" tupleCache="1" supportSubquery="1" supportAdvancedDrill="1" xr:uid="{D4316529-E428-495F-868F-B3784324EB36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1]" c="BKW.4  DERECHOS FUTUROS Y CONTINGENCIAS"/>
        <s v="[Dim Fin Account].[Accounts].&amp;[25180]" c="BKW.5  COMPROMIS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444]" c="BKW.24  DEUDA SUBORDINADA"/>
        <s v="[Dim Fin Account].[Accounts].&amp;[26899]" c="BKW.13  ACTIVO FIJO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1"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736]" c="BKW.225  CRÉDITOS DIFERID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242]" c="BKW.113  INVERSIONES FINANCIERAS"/>
        <s v="[Dim Fin Account].[Accounts].&amp;[26667]" c="BKW.214  TÍTULOS DE EMISIÓN PROPIA"/>
        <s v="[Dim Fin Account].[Accounts].&amp;[26244]" c="BKW.112  ADQUISICIÓN TEMPORAL DE DOCUMENTOS"/>
        <s v="[Dim Fin Account].[Accounts].&amp;[27225]" c="BKW.712  SANEAMIENTO DE ACTIVOS DE INTERMEDIACIÓN"/>
        <s v="[Dim Fin Account].[Accounts].&amp;[27310]" c="BKW.631  INGRESOS NO OPERACIONALES"/>
        <s v="[Dim Fin Account].[Accounts].&amp;[26092]" c="BKW.813  DEPRECIACIONES Y AMORTIZACIONES"/>
        <s v="[Dim Fin Account].[Accounts].&amp;[26091]" c="BKW.812  GASTOS GENERALES"/>
        <s v="[Dim Fin Account].[Accounts].&amp;[26807]" c="BKW.721  OPERACIONES EN MONEDA EXTRANJERA"/>
        <s v="[Dim Fin Account].[Accounts].&amp;[26093]" c="BKW.811  GASTOS DE FUNCIONARIOS Y EMPLEADO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3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31]" c="BKW.6210.01  OPERACIONES EN MONEDA EXTRANJERA"/>
        <s v="[Dim Fin Account].[Accounts].&amp;[26871]" c="BKW.7110.05  PÉRDIDA POR DIFERENCIA DE PRECIOS"/>
        <s v="[Dim Fin Account].[Accounts].&amp;[26259]" c="BKW.6110.04  INTERESES SOBRE DEPÓSITOS"/>
        <s v="[Dim Fin Account].[Accounts].&amp;[26593]" c="BKW.7110.04  TÍTULOS DE EMISIÓN PROPIA (1)"/>
        <s v="[Dim Fin Account].[Accounts].&amp;[26256]" c="BKW.6110.03  OPERACIONES TEMPORALES CON DOCUMENTOS"/>
        <s v="[Dim Fin Account].[Accounts].&amp;[26595]" c="BKW.7110.02  PRÉSTAMOS PARA TERCEROS"/>
        <s v="[Dim Fin Account].[Accounts].&amp;[26257]" c="BKW.6110.02  CARTERA DE INVERSIONES"/>
        <s v="[Dim Fin Account].[Accounts].&amp;[26597]" c="BKW.7110.01  DEPÓSITO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3">
        <s v="[Dim Date].[Dates].[Year].&amp;[2020].&amp;[1]" c="1"/>
        <s v="[Dim Date].[Dates].[Year].&amp;[2020].&amp;[2]" c="2"/>
        <s v="[Dim Date].[Dates].[Year].&amp;[2020].&amp;[3]" c="3"/>
      </sharedItems>
    </cacheField>
    <cacheField name="[Dim Fin Account].[Accounts].[Internal Accoutns 2]" caption="Internal Accoutns 2" numFmtId="0" hierarchy="7" level="7">
      <sharedItems count="2">
        <s v="[Dim Fin Account].[Accounts].&amp;[26544]" c="BKW.6110.01.01.01  Intereses"/>
        <s v="[Dim Fin Account].[Accounts].&amp;[25505]" c="BKW.6110.01.05  Comisiones por otorgamiento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6"/>
        <fieldUsage x="7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8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129">
      <n v="0" in="0">
        <tpls c="2">
          <tpl fld="7" item="0"/>
          <tpl fld="3" item="5"/>
        </tpls>
      </n>
      <n v="116395100.25999999" in="0">
        <tpls c="2">
          <tpl fld="7" item="0"/>
          <tpl fld="3" item="6"/>
        </tpls>
      </n>
      <n v="1254536.28" in="0">
        <tpls c="2">
          <tpl fld="7" item="0"/>
          <tpl fld="3" item="7"/>
        </tpls>
      </n>
      <n v="36269475.020000003" in="0">
        <tpls c="2">
          <tpl fld="7" item="0"/>
          <tpl fld="5" item="1"/>
        </tpls>
      </n>
      <n v="5536750.5599999996" in="0">
        <tpls c="2">
          <tpl fld="7" item="0"/>
          <tpl fld="3" item="8"/>
        </tpls>
      </n>
      <n v="3294738.65" in="0">
        <tpls c="2">
          <tpl fld="7" item="0"/>
          <tpl fld="5" item="2"/>
        </tpls>
      </n>
      <n v="3141678.25" in="0">
        <tpls c="2">
          <tpl fld="7" item="0"/>
          <tpl hier="7" item="2"/>
        </tpls>
      </n>
      <n v="1825836.2600000002" in="0">
        <tpls c="2">
          <tpl fld="7" item="0"/>
          <tpl hier="7" item="3"/>
        </tpls>
      </n>
      <n v="421363044.03999984" in="0">
        <tpls c="2">
          <tpl fld="7" item="0"/>
          <tpl fld="3" item="9"/>
        </tpls>
      </n>
      <n v="55000000" in="0">
        <tpls c="2">
          <tpl fld="7" item="0"/>
          <tpl fld="3" item="10"/>
        </tpls>
      </n>
      <n v="433038001.53000015" in="0">
        <tpls c="2">
          <tpl fld="7" item="0"/>
          <tpl fld="3" item="11"/>
        </tpls>
      </n>
      <n v="855487.22" in="0">
        <tpls c="2">
          <tpl fld="7" item="0"/>
          <tpl hier="7" item="4"/>
        </tpls>
      </n>
      <n v="77491.320000000007" in="0">
        <tpls c="2">
          <tpl fld="7" item="0"/>
          <tpl hier="7" item="5"/>
        </tpls>
      </n>
      <n v="49524365.539999999" in="0">
        <tpls c="2">
          <tpl fld="7" item="0"/>
          <tpl hier="7" item="0"/>
        </tpls>
      </n>
      <n v="7743785.370000001" in="0">
        <tpls c="2">
          <tpl fld="7" item="0"/>
          <tpl hier="7" item="1"/>
        </tpls>
      </n>
      <n v="2639835.46" in="0">
        <tpls c="2">
          <tpl fld="7" item="0"/>
          <tpl fld="1" item="0"/>
        </tpls>
      </n>
      <n v="61743568.469999999" in="0">
        <tpls c="2">
          <tpl fld="7" item="0"/>
          <tpl fld="3" item="12"/>
        </tpls>
      </n>
      <n v="0" in="0">
        <tpls c="2">
          <tpl fld="7" item="0"/>
          <tpl fld="2" item="0"/>
        </tpls>
      </n>
      <n v="72663707.430000007" in="0">
        <tpls c="2">
          <tpl fld="7" item="0"/>
          <tpl fld="3" item="13"/>
        </tpls>
      </n>
      <n v="11120681.25" in="0">
        <tpls c="2">
          <tpl fld="7" item="0"/>
          <tpl fld="3" item="14"/>
        </tpls>
      </n>
      <n v="11073437.859999998" in="0">
        <tpls c="2">
          <tpl fld="7" item="0"/>
          <tpl fld="2" item="1"/>
        </tpls>
      </n>
      <n v="2639835.46" in="0">
        <tpls c="2">
          <tpl fld="7" item="0"/>
          <tpl fld="1" item="1"/>
        </tpls>
      </n>
      <n v="406803.48" in="0">
        <tpls c="2">
          <tpl fld="7" item="0"/>
          <tpl hier="7" item="7"/>
        </tpls>
      </n>
      <n v="755072.83999999985" in="0">
        <tpls c="2">
          <tpl fld="7" item="0"/>
          <tpl fld="3" item="18"/>
        </tpls>
      </n>
      <n v="0" in="0">
        <tpls c="2">
          <tpl fld="7" item="0"/>
          <tpl fld="3" item="19"/>
        </tpls>
      </n>
      <n v="4890.42" in="0">
        <tpls c="2">
          <tpl fld="7" item="0"/>
          <tpl fld="5" item="9"/>
        </tpls>
      </n>
      <n v="1116.23" in="0">
        <tpls c="2">
          <tpl fld="7" item="0"/>
          <tpl fld="5" item="6"/>
        </tpls>
      </n>
      <n v="829808.88000000012" in="0">
        <tpls c="2">
          <tpl fld="7" item="0"/>
          <tpl fld="3" item="20"/>
        </tpls>
      </n>
      <n v="139818.88" in="0">
        <tpls c="2">
          <tpl fld="7" item="0"/>
          <tpl fld="5" item="7"/>
        </tpls>
      </n>
      <n v="340265.01" in="0">
        <tpls c="2">
          <tpl fld="7" item="0"/>
          <tpl fld="5" item="8"/>
        </tpls>
      </n>
      <n v="250304.48000000004" in="0">
        <tpls c="2">
          <tpl fld="7" item="0"/>
          <tpl fld="3" item="16"/>
        </tpls>
      </n>
      <n v="128067.58" in="0">
        <tpls c="2">
          <tpl fld="7" item="0"/>
          <tpl fld="2" item="4"/>
        </tpls>
      </n>
      <n v="179999.92" in="0">
        <tpls c="2">
          <tpl fld="7" item="0"/>
          <tpl hier="7" item="6"/>
        </tpls>
      </n>
      <n v="311195.20999999996" in="0">
        <tpls c="2">
          <tpl fld="7" item="0"/>
          <tpl fld="5" item="11"/>
        </tpls>
      </n>
      <n v="3259027.0700000008" in="0">
        <tpls c="2">
          <tpl fld="7" item="0"/>
          <tpl hier="7" item="8"/>
        </tpls>
      </n>
      <n v="475867.63000000006" in="0">
        <tpls c="2">
          <tpl fld="7" item="0"/>
          <tpl fld="5" item="10"/>
        </tpls>
      </n>
      <n v="24947.920000000002" in="0">
        <tpls c="2">
          <tpl fld="7" item="0"/>
          <tpl hier="7" item="10"/>
        </tpls>
      </n>
      <n v="0" in="0">
        <tpls c="2">
          <tpl fld="7" item="0"/>
          <tpl fld="5" item="5"/>
        </tpls>
      </n>
      <n v="13431.35" in="0">
        <tpls c="2">
          <tpl fld="7" item="0"/>
          <tpl fld="2" item="3"/>
        </tpls>
      </n>
      <n v="20000" in="0">
        <tpls c="2">
          <tpl fld="7" item="0"/>
          <tpl fld="2" item="2"/>
        </tpls>
      </n>
      <n v="1304679.3899999999" in="0">
        <tpls c="2">
          <tpl fld="7" item="0"/>
          <tpl fld="5" item="12"/>
        </tpls>
      </n>
      <n v="168915.39" in="0">
        <tpls c="2">
          <tpl fld="7" item="0"/>
          <tpl fld="3" item="17"/>
        </tpls>
      </n>
      <n v="77575.95" in="0">
        <tpls c="2">
          <tpl fld="7" item="0"/>
          <tpl hier="7" item="11"/>
        </tpls>
      </n>
      <n v="0" in="0">
        <tpls c="2">
          <tpl fld="7" item="1"/>
          <tpl fld="3" item="5"/>
        </tpls>
      </n>
      <n v="11041726.99" in="0">
        <tpls c="2">
          <tpl fld="7" item="1"/>
          <tpl fld="2" item="1"/>
        </tpls>
      </n>
      <n v="120671421.69999997" in="0">
        <tpls c="2">
          <tpl fld="7" item="1"/>
          <tpl fld="3" item="6"/>
        </tpls>
      </n>
      <n v="2766596.68" in="0">
        <tpls c="2">
          <tpl fld="7" item="1"/>
          <tpl fld="1" item="1"/>
        </tpls>
      </n>
      <n v="75341.3" in="0">
        <tpls c="2">
          <tpl fld="7" item="1"/>
          <tpl hier="7" item="5"/>
        </tpls>
      </n>
      <n v="49775976.390000001" in="0">
        <tpls c="2">
          <tpl fld="7" item="1"/>
          <tpl hier="7" item="0"/>
        </tpls>
      </n>
      <n v="1496503.5499999998" in="0">
        <tpls c="2">
          <tpl fld="7" item="1"/>
          <tpl fld="3" item="7"/>
        </tpls>
      </n>
      <n v="5599665.9900000002" in="0">
        <tpls c="2">
          <tpl fld="7" item="1"/>
          <tpl fld="3" item="8"/>
        </tpls>
      </n>
      <n v="3292464.83" in="0">
        <tpls c="2">
          <tpl fld="7" item="1"/>
          <tpl fld="5" item="2"/>
        </tpls>
      </n>
      <n v="35893222.829999998" in="0">
        <tpls c="2">
          <tpl fld="7" item="1"/>
          <tpl fld="5" item="1"/>
        </tpls>
      </n>
      <n v="3153897.8499999978" in="0">
        <tpls c="2">
          <tpl fld="7" item="1"/>
          <tpl hier="7" item="2"/>
        </tpls>
      </n>
      <n v="1652794.5100000002" in="0">
        <tpls c="2">
          <tpl fld="7" item="1"/>
          <tpl hier="7" item="3"/>
        </tpls>
      </n>
      <n v="410357846.35000002" in="0">
        <tpls c="2">
          <tpl fld="7" item="1"/>
          <tpl fld="3" item="9"/>
        </tpls>
      </n>
      <n v="436996832.67000026" in="0">
        <tpls c="2">
          <tpl fld="7" item="1"/>
          <tpl fld="3" item="11"/>
        </tpls>
      </n>
      <n v="55000000" in="0">
        <tpls c="2">
          <tpl fld="7" item="1"/>
          <tpl fld="3" item="10"/>
        </tpls>
      </n>
      <n v="13630044.819999997" in="0">
        <tpls c="2">
          <tpl fld="7" item="1"/>
          <tpl hier="7" item="4"/>
        </tpls>
      </n>
      <n v="8234025.9099999983" in="0">
        <tpls c="2">
          <tpl fld="7" item="1"/>
          <tpl hier="7" item="1"/>
        </tpls>
      </n>
      <n v="0" in="0">
        <tpls c="2">
          <tpl fld="7" item="1"/>
          <tpl fld="2" item="0"/>
        </tpls>
      </n>
      <n v="72979985.709999993" in="0">
        <tpls c="2">
          <tpl fld="7" item="1"/>
          <tpl fld="3" item="13"/>
        </tpls>
      </n>
      <n v="2766596.68" in="0">
        <tpls c="2">
          <tpl fld="7" item="1"/>
          <tpl fld="1" item="0"/>
        </tpls>
      </n>
      <n v="66252044.860000007" in="0">
        <tpls c="2">
          <tpl fld="7" item="1"/>
          <tpl fld="3" item="12"/>
        </tpls>
      </n>
      <n v="0" in="0">
        <tpls c="2">
          <tpl fld="7" item="1"/>
          <tpl fld="3" item="14"/>
        </tpls>
      </n>
      <n v="21325.73" in="0">
        <tpls c="2">
          <tpl fld="7" item="1"/>
          <tpl fld="2" item="3"/>
        </tpls>
      </n>
      <n v="0" in="0">
        <tpls c="2">
          <tpl fld="7" item="1"/>
          <tpl fld="5" item="5"/>
        </tpls>
      </n>
      <n v="1647488.0899999987" in="0">
        <tpls c="2">
          <tpl fld="7" item="1"/>
          <tpl fld="3" item="20"/>
        </tpls>
      </n>
      <n v="5832.49" in="0">
        <tpls c="2">
          <tpl fld="7" item="1"/>
          <tpl fld="5" item="6"/>
        </tpls>
      </n>
      <n v="422403.9599999999" in="0">
        <tpls c="2">
          <tpl fld="7" item="1"/>
          <tpl fld="3" item="16"/>
        </tpls>
      </n>
      <n v="267043.63" in="0">
        <tpls c="2">
          <tpl fld="7" item="1"/>
          <tpl fld="2" item="4"/>
        </tpls>
      </n>
      <n v="665610.01" in="0">
        <tpls c="2">
          <tpl fld="7" item="1"/>
          <tpl fld="5" item="8"/>
        </tpls>
      </n>
      <n v="312266.70999999996" in="0">
        <tpls c="2">
          <tpl fld="7" item="1"/>
          <tpl fld="5" item="7"/>
        </tpls>
      </n>
      <n v="12865.57" in="0">
        <tpls c="2">
          <tpl fld="7" item="1"/>
          <tpl fld="5" item="9"/>
        </tpls>
      </n>
      <n v="34207.279999999999" in="0">
        <tpls c="2">
          <tpl fld="7" item="1"/>
          <tpl fld="2" item="2"/>
        </tpls>
      </n>
      <n v="0" in="0">
        <tpls c="2">
          <tpl fld="7" item="1"/>
          <tpl fld="3" item="19"/>
        </tpls>
      </n>
      <n v="341010.92999999993" in="0">
        <tpls c="2">
          <tpl fld="7" item="1"/>
          <tpl hier="7" item="6"/>
        </tpls>
      </n>
      <n v="906244.88000000012" in="0">
        <tpls c="2">
          <tpl fld="7" item="1"/>
          <tpl fld="5" item="10"/>
        </tpls>
      </n>
      <n v="637260.47000000009" in="0">
        <tpls c="2">
          <tpl fld="7" item="1"/>
          <tpl fld="5" item="11"/>
        </tpls>
      </n>
      <n v="2523642.04" in="0">
        <tpls c="2">
          <tpl fld="7" item="1"/>
          <tpl fld="5" item="12"/>
        </tpls>
      </n>
      <n v="338393.35000000009" in="0">
        <tpls c="2">
          <tpl fld="7" item="1"/>
          <tpl fld="3" item="17"/>
        </tpls>
      </n>
      <n v="49057.51" in="0">
        <tpls c="2">
          <tpl fld="7" item="1"/>
          <tpl hier="7" item="10"/>
        </tpls>
      </n>
      <n v="162351.24" in="0">
        <tpls c="2">
          <tpl fld="7" item="1"/>
          <tpl hier="7" item="11"/>
        </tpls>
      </n>
      <n v="6303745.3099999996" in="0">
        <tpls c="2">
          <tpl fld="7" item="1"/>
          <tpl hier="7" item="8"/>
        </tpls>
      </n>
      <n v="1401811.2" in="0">
        <tpls c="2">
          <tpl fld="7" item="1"/>
          <tpl fld="3" item="18"/>
        </tpls>
      </n>
      <n v="786223.32" in="0">
        <tpls c="2">
          <tpl fld="7" item="1"/>
          <tpl hier="7" item="7"/>
        </tpls>
      </n>
      <n v="2000000" in="0">
        <tpls c="2">
          <tpl fld="7" item="2"/>
          <tpl fld="3" item="5"/>
        </tpls>
      </n>
      <n v="2813793.04" in="0">
        <tpls c="2">
          <tpl fld="7" item="2"/>
          <tpl fld="1" item="1"/>
        </tpls>
      </n>
      <n v="79301.13" in="0">
        <tpls c="2">
          <tpl fld="7" item="2"/>
          <tpl hier="7" item="5"/>
        </tpls>
      </n>
      <n v="98095045.229999989" in="0">
        <tpls c="2">
          <tpl fld="7" item="2"/>
          <tpl fld="3" item="6"/>
        </tpls>
      </n>
      <n v="49588998.460000001" in="0">
        <tpls c="2">
          <tpl fld="7" item="2"/>
          <tpl hier="7" item="0"/>
        </tpls>
      </n>
      <n v="1560369.7399999998" in="0">
        <tpls c="2">
          <tpl fld="7" item="2"/>
          <tpl fld="3" item="7"/>
        </tpls>
      </n>
      <n v="8629182.0999999996" in="0">
        <tpls c="2">
          <tpl fld="7" item="2"/>
          <tpl hier="7" item="1"/>
        </tpls>
      </n>
      <n v="37226359.339999996" in="0">
        <tpls c="2">
          <tpl fld="7" item="2"/>
          <tpl fld="5" item="1"/>
        </tpls>
      </n>
      <n v="5512558.0700000003" in="0">
        <tpls c="2">
          <tpl fld="7" item="2"/>
          <tpl fld="3" item="8"/>
        </tpls>
      </n>
      <n v="3337979.7100000004" in="0">
        <tpls c="2">
          <tpl fld="7" item="2"/>
          <tpl fld="5" item="2"/>
        </tpls>
      </n>
      <n v="3153897.8499999945" in="0">
        <tpls c="2">
          <tpl fld="7" item="2"/>
          <tpl hier="7" item="2"/>
        </tpls>
      </n>
      <n v="12014269.359999999" in="0">
        <tpls c="2">
          <tpl fld="7" item="2"/>
          <tpl hier="7" item="3"/>
        </tpls>
      </n>
      <n v="436498957.05999982" in="0">
        <tpls c="2">
          <tpl fld="7" item="2"/>
          <tpl fld="3" item="9"/>
        </tpls>
      </n>
      <n v="55000000" in="0">
        <tpls c="2">
          <tpl fld="7" item="2"/>
          <tpl fld="3" item="10"/>
        </tpls>
      </n>
      <n v="454040580.16999984" in="0">
        <tpls c="2">
          <tpl fld="7" item="2"/>
          <tpl fld="3" item="11"/>
        </tpls>
      </n>
      <n v="546709.32999999996" in="0">
        <tpls c="2">
          <tpl fld="7" item="2"/>
          <tpl hier="7" item="4"/>
        </tpls>
      </n>
      <n v="2813793.0399999996" in="0">
        <tpls c="2">
          <tpl fld="7" item="2"/>
          <tpl fld="1" item="0"/>
        </tpls>
      </n>
      <n v="0" in="0">
        <tpls c="2">
          <tpl fld="7" item="2"/>
          <tpl fld="3" item="14"/>
        </tpls>
      </n>
      <n v="73009220.629999995" in="0">
        <tpls c="2">
          <tpl fld="7" item="2"/>
          <tpl fld="3" item="13"/>
        </tpls>
      </n>
      <n v="98185973.110000014" in="0">
        <tpls c="2">
          <tpl fld="7" item="2"/>
          <tpl fld="3" item="12"/>
        </tpls>
      </n>
      <n v="0" in="0">
        <tpls c="2">
          <tpl fld="7" item="2"/>
          <tpl fld="2" item="0"/>
        </tpls>
      </n>
      <n v="11165780.559999999" in="0">
        <tpls c="2">
          <tpl fld="7" item="2"/>
          <tpl fld="2" item="1"/>
        </tpls>
      </n>
      <n v="510887.34" in="0">
        <tpls c="2">
          <tpl fld="7" item="2"/>
          <tpl fld="3" item="17"/>
        </tpls>
      </n>
      <n v="249121.28000000003" in="0">
        <tpls c="2">
          <tpl fld="7" item="2"/>
          <tpl hier="7" item="11"/>
        </tpls>
      </n>
      <n v="53178.559999999998" in="0">
        <tpls c="2">
          <tpl fld="7" item="2"/>
          <tpl fld="2" item="2"/>
        </tpls>
      </n>
      <n v="1075838.52" in="0">
        <tpls c="2">
          <tpl fld="7" item="2"/>
          <tpl hier="7" item="7"/>
        </tpls>
      </n>
      <n v="9657540.2799999975" in="0">
        <tpls c="2">
          <tpl fld="7" item="2"/>
          <tpl hier="7" item="8"/>
        </tpls>
      </n>
      <n v="2136052.92" in="0">
        <tpls c="2">
          <tpl fld="7" item="2"/>
          <tpl fld="3" item="18"/>
        </tpls>
      </n>
      <n v="0" in="0">
        <tpls c="2">
          <tpl fld="7" item="2"/>
          <tpl fld="3" item="19"/>
        </tpls>
      </n>
      <n v="64754.450000000012" in="0">
        <tpls c="2">
          <tpl fld="7" item="2"/>
          <tpl hier="7" item="10"/>
        </tpls>
      </n>
      <n v="31083.09" in="0">
        <tpls c="2">
          <tpl fld="7" item="2"/>
          <tpl fld="2" item="3"/>
        </tpls>
      </n>
      <n v="0" in="0">
        <tpls c="2">
          <tpl fld="7" item="2"/>
          <tpl fld="5" item="5"/>
        </tpls>
      </n>
      <n v="2508289.6700000004" in="0">
        <tpls c="2">
          <tpl fld="7" item="2"/>
          <tpl fld="3" item="20"/>
        </tpls>
      </n>
      <n v="13754.08" in="0">
        <tpls c="2">
          <tpl fld="7" item="2"/>
          <tpl fld="5" item="6"/>
        </tpls>
      </n>
      <n v="624032.44999999995" in="0">
        <tpls c="2">
          <tpl fld="7" item="2"/>
          <tpl fld="5" item="7"/>
        </tpls>
      </n>
      <n v="1005891.9099999999" in="0">
        <tpls c="2">
          <tpl fld="7" item="2"/>
          <tpl fld="5" item="8"/>
        </tpls>
      </n>
      <n v="3858631.2300000004" in="0">
        <tpls c="2">
          <tpl fld="7" item="2"/>
          <tpl fld="5" item="12"/>
        </tpls>
      </n>
      <n v="528385.57000000007" in="0">
        <tpls c="2">
          <tpl fld="7" item="2"/>
          <tpl fld="3" item="16"/>
        </tpls>
      </n>
      <n v="381595.00000000006" in="0">
        <tpls c="2">
          <tpl fld="7" item="2"/>
          <tpl fld="2" item="4"/>
        </tpls>
      </n>
      <n v="542146.02" in="0">
        <tpls c="2">
          <tpl fld="7" item="2"/>
          <tpl hier="7" item="6"/>
        </tpls>
      </n>
      <n v="1356564.43" in="0">
        <tpls c="2">
          <tpl fld="7" item="2"/>
          <tpl fld="5" item="10"/>
        </tpls>
      </n>
      <n v="12865.57" in="0">
        <tpls c="2">
          <tpl fld="7" item="2"/>
          <tpl fld="5" item="9"/>
        </tpls>
      </n>
      <n v="1018057.32" in="0">
        <tpls c="2">
          <tpl fld="7" item="2"/>
          <tpl fld="5" item="11"/>
        </tpls>
      </n>
    </entries>
    <sets count="12">
      <set count="3" maxRank="1" setDefinition="{[Accounts].[BKW.2121.08  ADEUDADO A ENTIDADES EXTRANJERAS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0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1"/>
        </tpls>
      </set>
      <set count="2" maxRank="1" setDefinition="{[Accounts].[BKW.222  CUENTAS POR PAGAR],[Accounts].[BKW.223  RETENCIONES]}">
        <tpls c="1">
          <tpl fld="3" item="2"/>
        </tpls>
      </set>
      <set count="2" maxRank="1" setDefinition="{[Accounts].[BKW.213  OBLIGACIONES A LA VISTA],[Accounts].[BKW.2123.09  OTROS PRÉSTAMOS (1)]}">
        <tpls c="1">
          <tpl fld="3" item="3"/>
        </tpls>
      </set>
      <set count="2" maxRank="1" setDefinition="{[Accounts].[BKW.225  CRÉDITOS DIFERIDOS],[Accounts].[BKW.4129  PROVISIÓN POR PÉRDIDAS]}">
        <tpls c="1">
          <tpl fld="3" item="4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5"/>
        </tpls>
      </set>
      <set count="2" maxRank="1" setDefinition="{[Accounts].[BKW.6210.03  AVALES Y FIANZAS],[Accounts].[BKW.6210.04  SERVICIOS]}">
        <tpls c="1">
          <tpl fld="5" item="3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8" item="0"/>
        </tpls>
      </set>
      <set count="2" maxRank="1" setDefinition="{[Accounts].[BKW.631  INGRESOS NO OPERACIONALES],[Accounts].[BKW.82  GASTOS NO OPERACIONALES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8" item="1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</sets>
    <queryCache count="35">
      <query mdx="[Accounts].[BKW.215  DOCUMENTOS TRANSADOS]">
        <tpls c="1">
          <tpl fld="3" item="5"/>
        </tpls>
      </query>
      <query mdx="[Accounts].[BKW.111  FONDOS DISPONIBLES]">
        <tpls c="1">
          <tpl fld="3" item="6"/>
        </tpls>
      </query>
      <query mdx="[Accounts].[BKW.224  PROVISIONES]">
        <tpls c="1">
          <tpl fld="3" item="7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8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9"/>
        </tpls>
      </query>
      <query mdx="[Accounts].[BKW.311  CAPITAL SOCIAL PAGADO]">
        <tpls c="1">
          <tpl fld="3" item="10"/>
        </tpls>
      </query>
      <query mdx="[Accounts].[BKW.114  PRÉSTAMOS]">
        <tpls c="1">
          <tpl fld="3" item="11"/>
        </tpls>
      </query>
      <query mdx="[Accounts].[BKW.4  DERECHOS FUTUROS Y CONTINGENCIAS]">
        <tpls c="1">
          <tpl fld="1" item="0"/>
        </tpls>
      </query>
      <query mdx="[Accounts].[BKW.113  INVERSIONES FINANCIERAS]">
        <tpls c="1">
          <tpl fld="3" item="12"/>
        </tpls>
      </query>
      <query mdx="[Accounts].[BKW.24  DEUDA SUBORDINADA]">
        <tpls c="1">
          <tpl fld="2" item="0"/>
        </tpls>
      </query>
      <query mdx="[Accounts].[BKW.214  TÍTULOS DE EMISIÓN PROPIA]">
        <tpls c="1">
          <tpl fld="3" item="13"/>
        </tpls>
      </query>
      <query mdx="[Accounts].[BKW.112  ADQUISICIÓN TEMPORAL DE DOCUMENTOS]">
        <tpls c="1">
          <tpl fld="3" item="14"/>
        </tpls>
      </query>
      <query mdx="[Accounts].[BKW.13  ACTIVO FIJO]">
        <tpls c="1">
          <tpl fld="2" item="1"/>
        </tpls>
      </query>
      <query mdx="[Accounts].[BKW.5  COMPROMISOS FUTUROS Y CONTINGENCIAS]">
        <tpls c="1">
          <tpl fld="1" item="1"/>
        </tpls>
      </query>
      <query mdx="[Dates].[2020].[1]">
        <tpls c="1">
          <tpl fld="7" item="0"/>
        </tpls>
      </query>
      <query mdx="[Accounts].[BKW.813  DEPRECIACIONES Y AMORTIZACIONES]">
        <tpls c="1">
          <tpl fld="3" item="17"/>
        </tpls>
      </query>
      <query mdx="[Accounts].[BKW.84  CONTRIBUCIONES ESPECIALES]">
        <tpls c="1">
          <tpl fld="2" item="2"/>
        </tpls>
      </query>
      <query mdx="[Accounts].[BKW.6210.01  OPERACIONES EN MONEDA EXTRANJERA]">
        <tpls c="1">
          <tpl fld="5" item="5"/>
        </tpls>
      </query>
      <query mdx="[Accounts].[BKW.7110.05  PÉRDIDA POR DIFERENCIA DE PRECIOS]">
        <tpls c="1">
          <tpl fld="5" item="6"/>
        </tpls>
      </query>
      <query mdx="[Accounts].[BKW.6110.04  INTERESES SOBRE DEPÓSIT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812  GASTOS GENERALES]">
        <tpls c="1">
          <tpl fld="3" item="18"/>
        </tpls>
      </query>
      <query mdx="[Accounts].[BKW.721  OPERACIONES EN MONEDA EXTRANJERA]">
        <tpls c="1">
          <tpl fld="3" item="19"/>
        </tpls>
      </query>
      <query mdx="[Accounts].[BKW.83  IMPUESTOS DIRECTOS]">
        <tpls c="1">
          <tpl fld="2" item="3"/>
        </tpls>
      </query>
      <query mdx="[Accounts].[BKW.6110.03  OPERACIONES TEMPORALES CON DOCUMENTOS]">
        <tpls c="1">
          <tpl fld="5" item="9"/>
        </tpls>
      </query>
      <query mdx="[Accounts].[BKW.811  GASTOS DE FUNCIONARIOS Y EMPLEADOS]">
        <tpls c="1">
          <tpl fld="3" item="20"/>
        </tpls>
      </query>
      <query mdx="[Accounts].[BKW.631  INGRESOS NO OPERACIONALES]">
        <tpls c="1">
          <tpl fld="3" item="16"/>
        </tpls>
      </query>
      <query mdx="[Accounts].[BKW.82  GASTOS NO OPERACIONALES]">
        <tpls c="1">
          <tpl fld="2" item="4"/>
        </tpls>
      </query>
      <query mdx="[Accounts].[BKW.7110.02  PRÉSTAMOS PARA TERCER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1  DEPÓSITOS]">
        <tpls c="1">
          <tpl fld="5" item="12"/>
        </tpls>
      </query>
      <query mdx="[Dates].[2020].[2]">
        <tpls c="1">
          <tpl fld="7" item="1"/>
        </tpls>
      </query>
      <query mdx="[Dates].[2020].[3]">
        <tpls c="1">
          <tpl fld="7" item="2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G61"/>
  <sheetViews>
    <sheetView showGridLines="0" tabSelected="1" zoomScaleNormal="100" zoomScaleSheetLayoutView="115" workbookViewId="0">
      <pane ySplit="8" topLeftCell="A9" activePane="bottomLeft" state="frozen"/>
      <selection activeCell="B7" sqref="B7"/>
      <selection pane="bottomLeft" activeCell="L50" sqref="L50"/>
    </sheetView>
  </sheetViews>
  <sheetFormatPr baseColWidth="10" defaultColWidth="9.140625" defaultRowHeight="14.25" x14ac:dyDescent="0.2"/>
  <cols>
    <col min="1" max="1" width="2" style="1" customWidth="1"/>
    <col min="2" max="3" width="20.7109375" style="7" customWidth="1"/>
    <col min="4" max="4" width="19.7109375" style="7" bestFit="1" customWidth="1"/>
    <col min="5" max="5" width="15.42578125" style="7" bestFit="1" customWidth="1"/>
    <col min="6" max="6" width="1.5703125" style="1" customWidth="1"/>
    <col min="7" max="16384" width="9.140625" style="1"/>
  </cols>
  <sheetData>
    <row r="1" spans="1:7" x14ac:dyDescent="0.2">
      <c r="D1" s="4"/>
      <c r="E1" s="6"/>
      <c r="F1" s="5"/>
      <c r="G1" s="5"/>
    </row>
    <row r="2" spans="1:7" x14ac:dyDescent="0.2">
      <c r="D2" s="4"/>
      <c r="E2" s="6"/>
      <c r="F2" s="5"/>
      <c r="G2" s="5"/>
    </row>
    <row r="3" spans="1:7" x14ac:dyDescent="0.2">
      <c r="D3" s="2"/>
      <c r="E3" s="5"/>
      <c r="F3" s="5"/>
      <c r="G3" s="5"/>
    </row>
    <row r="4" spans="1:7" ht="18" x14ac:dyDescent="0.25">
      <c r="B4" s="8" t="s">
        <v>17</v>
      </c>
      <c r="C4" s="8"/>
      <c r="D4" s="8"/>
    </row>
    <row r="5" spans="1:7" ht="18" x14ac:dyDescent="0.25">
      <c r="B5" s="8" t="s">
        <v>19</v>
      </c>
      <c r="C5" s="8"/>
      <c r="D5" s="8"/>
    </row>
    <row r="6" spans="1:7" ht="18" x14ac:dyDescent="0.25">
      <c r="B6" s="33">
        <v>43921</v>
      </c>
      <c r="C6" s="33"/>
      <c r="D6" s="8"/>
    </row>
    <row r="7" spans="1:7" ht="18.75" thickBot="1" x14ac:dyDescent="0.25">
      <c r="B7" s="1" t="s">
        <v>24</v>
      </c>
      <c r="C7" s="1"/>
      <c r="D7" s="9"/>
    </row>
    <row r="8" spans="1:7" x14ac:dyDescent="0.2">
      <c r="A8" s="3"/>
      <c r="B8" s="10"/>
      <c r="C8" s="10"/>
      <c r="D8" s="10"/>
      <c r="E8" s="11"/>
    </row>
    <row r="9" spans="1:7" ht="15" x14ac:dyDescent="0.2">
      <c r="B9" s="35" t="s">
        <v>14</v>
      </c>
      <c r="C9" s="35"/>
      <c r="D9" s="35"/>
      <c r="E9" s="12"/>
    </row>
    <row r="10" spans="1:7" ht="14.25" customHeight="1" x14ac:dyDescent="0.2">
      <c r="B10" s="35" t="s">
        <v>0</v>
      </c>
      <c r="C10" s="35"/>
      <c r="D10" s="35"/>
      <c r="E10" s="12"/>
    </row>
    <row r="11" spans="1:7" ht="14.25" customHeight="1" x14ac:dyDescent="0.2">
      <c r="B11" s="32" t="str" vm="18">
        <f>CUBEMEMBER("Chart of Accounts","[Accounts].[BKW.111  FONDOS DISPONIBLES]","Caja y bancos")</f>
        <v>Caja y bancos</v>
      </c>
      <c r="C11" s="32"/>
      <c r="D11" s="32"/>
      <c r="E11" s="13">
        <f>ROUND(CUBEVALUE("Chart of Accounts",$B11,"[Dates].["&amp;YEAR(B$6)&amp;"].["&amp;MONTH(B$6)&amp;"]")/1,2)</f>
        <v>98095045.230000004</v>
      </c>
    </row>
    <row r="12" spans="1:7" ht="14.25" customHeight="1" x14ac:dyDescent="0.2">
      <c r="B12" s="32" t="str" vm="5">
        <f>CUBEMEMBER("Chart of Accounts","[Accounts].[BKW.112  ADQUISICIÓN TEMPORAL DE DOCUMENTOS]","Reportos y otras operaciones bursátiles")</f>
        <v>Reportos y otras operaciones bursátiles</v>
      </c>
      <c r="C12" s="32"/>
      <c r="D12" s="32"/>
      <c r="E12" s="13">
        <f>ROUND(CUBEVALUE("Chart of Accounts",$B12,"[Dates].["&amp;YEAR(B$6)&amp;"].["&amp;MONTH(B$6)&amp;"]")/1,2)</f>
        <v>0</v>
      </c>
    </row>
    <row r="13" spans="1:7" ht="14.25" customHeight="1" x14ac:dyDescent="0.2">
      <c r="B13" s="32" t="str" vm="15">
        <f>CUBEMEMBER("Chart of Accounts","[Accounts].[BKW.113  INVERSIONES FINANCIERAS]","Inversiones financieras, netas")</f>
        <v>Inversiones financieras, netas</v>
      </c>
      <c r="C13" s="32"/>
      <c r="D13" s="32"/>
      <c r="E13" s="13">
        <f>ROUND(CUBEVALUE("Chart of Accounts",$B13,"[Dates].["&amp;YEAR(B$6)&amp;"].["&amp;MONTH(B$6)&amp;"]")/1,2)</f>
        <v>98185973.109999999</v>
      </c>
    </row>
    <row r="14" spans="1:7" ht="14.25" customHeight="1" x14ac:dyDescent="0.2">
      <c r="B14" s="32" t="str" vm="9">
        <f>CUBEMEMBER("Chart of Accounts","[Accounts].[BKW.114  PRÉSTAMOS]","Cartera de préstamos, neta de reservas de saneamiento")</f>
        <v>Cartera de préstamos, neta de reservas de saneamiento</v>
      </c>
      <c r="C14" s="32"/>
      <c r="D14" s="32"/>
      <c r="E14" s="14">
        <f>ROUND(CUBEVALUE("Chart of Accounts",$B14,"[Dates].["&amp;YEAR(B$6)&amp;"].["&amp;MONTH(B$6)&amp;"]")/1,2)</f>
        <v>454040580.17000002</v>
      </c>
    </row>
    <row r="15" spans="1:7" ht="15" x14ac:dyDescent="0.2">
      <c r="B15" s="32"/>
      <c r="C15" s="32"/>
      <c r="D15" s="32"/>
      <c r="E15" s="15">
        <f>SUM(E11:E14)</f>
        <v>650321598.50999999</v>
      </c>
    </row>
    <row r="16" spans="1:7" ht="14.25" customHeight="1" x14ac:dyDescent="0.2">
      <c r="B16" s="35" t="s">
        <v>1</v>
      </c>
      <c r="C16" s="35"/>
      <c r="D16" s="35"/>
      <c r="E16" s="13"/>
    </row>
    <row r="17" spans="2:5" x14ac:dyDescent="0.2">
      <c r="B17" s="37" t="s">
        <v>16</v>
      </c>
      <c r="C17" s="37"/>
      <c r="D17" s="37"/>
      <c r="E17" s="13">
        <f>ROUND((CUBEVALUE("Chart of Accounts","[Accounts].[BKW.122  BIENES RECIBIDOS EN PAGO O ADJUDICADOS]","[Dates].["&amp;YEAR(B$6)&amp;"].["&amp;MONTH(B$6)&amp;"]")-CUBEVALUE("Chart of Accounts","[Accounts].[BKW.3250.02  POR BIENES RECIBIDOS EN PAGO O ADJUDICADOS]","[Dates].["&amp;YEAR(B$6)&amp;"].["&amp;MONTH(B$6)&amp;"]"))/1,2)</f>
        <v>2174578.36</v>
      </c>
    </row>
    <row r="18" spans="2:5" ht="16.5" x14ac:dyDescent="0.2">
      <c r="B18" s="37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8" s="37"/>
      <c r="D18" s="37"/>
      <c r="E18" s="16">
        <f>ROUND(CUBEVALUE("Chart of Accounts",$B18,"[Dates].["&amp;YEAR(B$6)&amp;"].["&amp;MONTH(B$6)&amp;"]")/1,2)</f>
        <v>8629182.0999999996</v>
      </c>
    </row>
    <row r="19" spans="2:5" ht="15" x14ac:dyDescent="0.2">
      <c r="B19" s="35"/>
      <c r="C19" s="35"/>
      <c r="D19" s="35"/>
      <c r="E19" s="15">
        <f>SUM(E17:E18)</f>
        <v>10803760.459999999</v>
      </c>
    </row>
    <row r="20" spans="2:5" ht="15" x14ac:dyDescent="0.2">
      <c r="B20" s="35" t="s">
        <v>2</v>
      </c>
      <c r="C20" s="35"/>
      <c r="D20" s="35"/>
      <c r="E20" s="13"/>
    </row>
    <row r="21" spans="2:5" ht="27.75" customHeight="1" x14ac:dyDescent="0.2">
      <c r="B21" s="32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21" s="32"/>
      <c r="D21" s="32"/>
      <c r="E21" s="15">
        <f>ROUND(CUBEVALUE("Chart of Accounts",$B21,"[Dates].["&amp;YEAR(B$6)&amp;"].["&amp;MONTH(B$6)&amp;"]")/1,2)</f>
        <v>11165780.560000001</v>
      </c>
    </row>
    <row r="22" spans="2:5" ht="15" x14ac:dyDescent="0.2">
      <c r="B22" s="35" t="s">
        <v>3</v>
      </c>
      <c r="C22" s="35"/>
      <c r="D22" s="35"/>
      <c r="E22" s="17">
        <f>E21+E19+E15</f>
        <v>672291139.52999997</v>
      </c>
    </row>
    <row r="23" spans="2:5" ht="15" x14ac:dyDescent="0.2">
      <c r="B23" s="30"/>
      <c r="C23" s="30"/>
      <c r="D23" s="30"/>
      <c r="E23" s="17"/>
    </row>
    <row r="24" spans="2:5" ht="15" customHeight="1" x14ac:dyDescent="0.2">
      <c r="B24" s="38" t="str" vm="17">
        <f>CUBEMEMBER("Chart of Accounts","[Accounts].[BKW.4  DERECHOS FUTUROS Y CONTINGENCIAS]","Derechos futuros y contingencias")</f>
        <v>Derechos futuros y contingencias</v>
      </c>
      <c r="C24" s="38"/>
      <c r="D24" s="38"/>
      <c r="E24" s="15">
        <f>ROUND(CUBEVALUE("Chart of Accounts",$B24,"[Dates].["&amp;YEAR(B$6)&amp;"].["&amp;MONTH(B$6)&amp;"]")/1,2)</f>
        <v>2813793.04</v>
      </c>
    </row>
    <row r="25" spans="2:5" ht="15" customHeight="1" x14ac:dyDescent="0.2">
      <c r="B25" s="39" t="s">
        <v>26</v>
      </c>
      <c r="C25" s="39"/>
      <c r="D25" s="39"/>
      <c r="E25" s="17">
        <f>E22+E24</f>
        <v>675104932.56999993</v>
      </c>
    </row>
    <row r="26" spans="2:5" ht="15" x14ac:dyDescent="0.2">
      <c r="B26" s="35"/>
      <c r="C26" s="35"/>
      <c r="D26" s="35"/>
      <c r="E26" s="19"/>
    </row>
    <row r="27" spans="2:5" ht="14.25" customHeight="1" x14ac:dyDescent="0.2">
      <c r="B27" s="39" t="s">
        <v>15</v>
      </c>
      <c r="C27" s="39"/>
      <c r="D27" s="39"/>
      <c r="E27" s="13"/>
    </row>
    <row r="28" spans="2:5" ht="14.25" customHeight="1" x14ac:dyDescent="0.2">
      <c r="B28" s="35" t="s">
        <v>4</v>
      </c>
      <c r="C28" s="35"/>
      <c r="D28" s="35"/>
      <c r="E28" s="13"/>
    </row>
    <row r="29" spans="2:5" ht="14.25" customHeight="1" x14ac:dyDescent="0.2">
      <c r="B29" s="32" t="str" vm="10">
        <f>CUBEMEMBER("Chart of Accounts","[Accounts].[BKW.211  DEPÓSITOS]","Depósitos de clientes")</f>
        <v>Depósitos de clientes</v>
      </c>
      <c r="C29" s="32"/>
      <c r="D29" s="32"/>
      <c r="E29" s="13">
        <f>ROUND(CUBEVALUE("Chart of Accounts",$B29,"[Dates].["&amp;YEAR(B$6)&amp;"].["&amp;MONTH(B$6)&amp;"]")/1,2)</f>
        <v>436498957.06</v>
      </c>
    </row>
    <row r="30" spans="2:5" ht="14.25" customHeight="1" x14ac:dyDescent="0.2">
      <c r="B30" s="32" t="str" vm="19">
        <f>CUBEMEMBER("Chart of Accounts","[Accounts].[BKW.2122.07  ADEUDADO AL BMI PARA PRESTAR A TERCEROS]","Préstamos  del Banco de Desarrollo de El Salvador")</f>
        <v>Préstamos  del Banco de Desarrollo de El Salvador</v>
      </c>
      <c r="C30" s="32"/>
      <c r="D30" s="32"/>
      <c r="E30" s="13">
        <f>ROUND(CUBEVALUE("Chart of Accounts",$B30,"[Dates].["&amp;YEAR(B$6)&amp;"].["&amp;MONTH(B$6)&amp;"]")/1,2)</f>
        <v>37226359.340000004</v>
      </c>
    </row>
    <row r="31" spans="2:5" x14ac:dyDescent="0.2">
      <c r="B31" s="37" t="str" vm="14">
        <f>CUBESET("Chart of Accounts","{[Accounts].[BKW.2121.08  ADEUDADO A ENTIDADES EXTRANJERAS],[Accounts].[BKW.2122.08  ADEUDADO A ENTIDADES EXTRANJERAS],[Accounts].[BKW.2123.08  ADEUDADO A ENTIDADES EXTRANJERAS]}","Préstamos de otros bancos")</f>
        <v>Préstamos de otros bancos</v>
      </c>
      <c r="C31" s="37"/>
      <c r="D31" s="37"/>
      <c r="E31" s="13">
        <f>ROUND(CUBEVALUE("Chart of Accounts",$B31,"[Dates].["&amp;YEAR(B$6)&amp;"].["&amp;MONTH(B$6)&amp;"]")/1,2)</f>
        <v>49588998.460000001</v>
      </c>
    </row>
    <row r="32" spans="2:5" ht="14.25" customHeight="1" x14ac:dyDescent="0.2">
      <c r="B32" s="32" t="str" vm="2">
        <f>CUBEMEMBER("Chart of Accounts","[Accounts].[BKW.215  DOCUMENTOS TRANSADOS]","Reportos y otras obligaciones búrsatiles")</f>
        <v>Reportos y otras obligaciones búrsatiles</v>
      </c>
      <c r="C32" s="32"/>
      <c r="D32" s="32"/>
      <c r="E32" s="13">
        <f>IFERROR(ROUND(CUBEVALUE("Chart of Accounts",$B32,"[Dates].["&amp;YEAR(B$6)&amp;"].["&amp;MONTH(B$6)&amp;"]")/1,2),0)</f>
        <v>2000000</v>
      </c>
    </row>
    <row r="33" spans="2:7" ht="14.25" customHeight="1" x14ac:dyDescent="0.2">
      <c r="B33" s="32" t="str" vm="16">
        <f>CUBEMEMBER("Chart of Accounts","[Accounts].[BKW.214  TÍTULOS DE EMISIÓN PROPIA]","Títulos de emisión propias ")</f>
        <v xml:space="preserve">Títulos de emisión propias </v>
      </c>
      <c r="C33" s="32"/>
      <c r="D33" s="32"/>
      <c r="E33" s="13">
        <f>ROUND(CUBEVALUE("Chart of Accounts",$B33,"[Dates].["&amp;YEAR(B$6)&amp;"].["&amp;MONTH(B$6)&amp;"]")/1,2)</f>
        <v>73009220.629999995</v>
      </c>
    </row>
    <row r="34" spans="2:7" ht="16.5" x14ac:dyDescent="0.2">
      <c r="B34" s="37" t="str" vm="6">
        <f>CUBESET("Chart of Accounts","{[Accounts].[BKW.213  OBLIGACIONES A LA VISTA],[Accounts].[BKW.2123.09  OTROS PRÉSTAMOS (1)]}","Diversos")</f>
        <v>Diversos</v>
      </c>
      <c r="C34" s="37"/>
      <c r="D34" s="37"/>
      <c r="E34" s="16">
        <f>ROUND(CUBEVALUE("Chart of Accounts",$B34,"[Dates].["&amp;YEAR(B$6)&amp;"].["&amp;MONTH(B$6)&amp;"]")/1,2)</f>
        <v>546709.32999999996</v>
      </c>
    </row>
    <row r="35" spans="2:7" ht="15" x14ac:dyDescent="0.2">
      <c r="B35" s="32"/>
      <c r="C35" s="32"/>
      <c r="D35" s="32"/>
      <c r="E35" s="15">
        <f>SUM(E29:E34)</f>
        <v>598870244.82000005</v>
      </c>
    </row>
    <row r="36" spans="2:7" ht="14.25" customHeight="1" x14ac:dyDescent="0.2">
      <c r="B36" s="35" t="s">
        <v>5</v>
      </c>
      <c r="C36" s="35"/>
      <c r="D36" s="35"/>
      <c r="E36" s="13"/>
    </row>
    <row r="37" spans="2:7" x14ac:dyDescent="0.2">
      <c r="B37" s="37" t="str" vm="7">
        <f>CUBESET("Chart of Accounts","{[Accounts].[BKW.222  CUENTAS POR PAGAR],[Accounts].[BKW.223  RETENCIONES]}","Cuentas por pagar")</f>
        <v>Cuentas por pagar</v>
      </c>
      <c r="C37" s="37"/>
      <c r="D37" s="37"/>
      <c r="E37" s="13">
        <f>ROUND(CUBEVALUE("Chart of Accounts",$B37,"[Dates].["&amp;YEAR(B$6)&amp;"].["&amp;MONTH(B$6)&amp;"]")/1,2)</f>
        <v>12014269.359999999</v>
      </c>
    </row>
    <row r="38" spans="2:7" x14ac:dyDescent="0.2">
      <c r="B38" s="32" t="str" vm="8">
        <f>CUBEMEMBER("Chart of Accounts","[Accounts].[BKW.224  PROVISIONES]","Provisiones")</f>
        <v>Provisiones</v>
      </c>
      <c r="C38" s="32"/>
      <c r="D38" s="32"/>
      <c r="E38" s="13">
        <f>ROUND(CUBEVALUE("Chart of Accounts",$B38,"[Dates].["&amp;YEAR(B$6)&amp;"].["&amp;MONTH(B$6)&amp;"]")/1,2)</f>
        <v>1560369.74</v>
      </c>
    </row>
    <row r="39" spans="2:7" x14ac:dyDescent="0.2">
      <c r="B39" s="37" t="str" vm="20">
        <f>CUBESET("Chart of Accounts","{[Accounts].[BKW.225  CRÉDITOS DIFERIDOS],[Accounts].[BKW.4129  PROVISIÓN POR PÉRDIDAS]}","Diversos")</f>
        <v>Diversos</v>
      </c>
      <c r="C39" s="37"/>
      <c r="D39" s="37"/>
      <c r="E39" s="14">
        <f>ROUND(CUBEVALUE("Chart of Accounts",$B39,"[Dates].["&amp;YEAR(B$6)&amp;"].["&amp;MONTH(B$6)&amp;"]")/1,2)</f>
        <v>79301.13</v>
      </c>
    </row>
    <row r="40" spans="2:7" ht="15" x14ac:dyDescent="0.2">
      <c r="B40" s="32"/>
      <c r="C40" s="32"/>
      <c r="D40" s="32"/>
      <c r="E40" s="15">
        <f>SUM(E37:E39)</f>
        <v>13653940.23</v>
      </c>
    </row>
    <row r="41" spans="2:7" ht="14.25" customHeight="1" x14ac:dyDescent="0.2">
      <c r="B41" s="35" t="s">
        <v>6</v>
      </c>
      <c r="C41" s="35"/>
      <c r="D41" s="35"/>
      <c r="E41" s="13"/>
    </row>
    <row r="42" spans="2:7" ht="14.25" customHeight="1" x14ac:dyDescent="0.2">
      <c r="B42" s="32" t="str" vm="4">
        <f>CUBEMEMBER("Chart of Accounts","[Accounts].[BKW.24  DEUDA SUBORDINADA]","Deuda subordinada")</f>
        <v>Deuda subordinada</v>
      </c>
      <c r="C42" s="32"/>
      <c r="D42" s="32"/>
      <c r="E42" s="14">
        <f>ROUND(CUBEVALUE("Chart of Accounts",$B42,"[Dates].["&amp;YEAR(B$6)&amp;"].["&amp;MONTH(B$6)&amp;"]")/1,2)</f>
        <v>0</v>
      </c>
    </row>
    <row r="43" spans="2:7" ht="15" x14ac:dyDescent="0.2">
      <c r="B43" s="35" t="s">
        <v>7</v>
      </c>
      <c r="C43" s="35"/>
      <c r="D43" s="35"/>
      <c r="E43" s="15">
        <f>E42+E40+E35</f>
        <v>612524185.05000007</v>
      </c>
    </row>
    <row r="44" spans="2:7" ht="15" x14ac:dyDescent="0.25">
      <c r="B44" s="36" t="s">
        <v>8</v>
      </c>
      <c r="C44" s="36"/>
      <c r="D44" s="36"/>
      <c r="E44" s="13"/>
    </row>
    <row r="45" spans="2:7" ht="14.25" customHeight="1" x14ac:dyDescent="0.2">
      <c r="B45" s="32" t="str" vm="12">
        <f>CUBEMEMBER("Chart of Accounts","[Accounts].[BKW.311  CAPITAL SOCIAL PAGADO]","Capital social pagado")</f>
        <v>Capital social pagado</v>
      </c>
      <c r="C45" s="32"/>
      <c r="D45" s="32"/>
      <c r="E45" s="13">
        <f>ROUND(CUBEVALUE("Chart of Accounts",$B45,"[Dates].["&amp;YEAR(B$6)&amp;"].["&amp;MONTH(B$6)&amp;"]")/1,2)</f>
        <v>55000000</v>
      </c>
    </row>
    <row r="46" spans="2:7" ht="21" customHeight="1" x14ac:dyDescent="0.2">
      <c r="B46" s="37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6" s="37"/>
      <c r="D46" s="37"/>
      <c r="E46" s="14">
        <f>ROUND(CUBEVALUE("Chart of Accounts",$B46,"[Dates].["&amp;YEAR(B$6)&amp;"].["&amp;MONTH(B$6)&amp;"]")/1,2)+'[2]ER BVES'!E35+1278778</f>
        <v>4766954.4799999967</v>
      </c>
    </row>
    <row r="47" spans="2:7" ht="14.25" customHeight="1" x14ac:dyDescent="0.2">
      <c r="B47" s="35" t="s">
        <v>9</v>
      </c>
      <c r="C47" s="35"/>
      <c r="D47" s="35"/>
      <c r="E47" s="15">
        <f>SUM(E45:E46)</f>
        <v>59766954.479999997</v>
      </c>
    </row>
    <row r="48" spans="2:7" ht="14.25" customHeight="1" x14ac:dyDescent="0.2">
      <c r="B48" s="35" t="s">
        <v>10</v>
      </c>
      <c r="C48" s="35"/>
      <c r="D48" s="35"/>
      <c r="E48" s="17">
        <f>+E47+E43</f>
        <v>672291139.53000009</v>
      </c>
      <c r="G48" s="29"/>
    </row>
    <row r="49" spans="2:5" x14ac:dyDescent="0.2">
      <c r="B49" s="20"/>
      <c r="C49" s="20"/>
      <c r="D49" s="20"/>
      <c r="E49" s="21"/>
    </row>
    <row r="50" spans="2:5" ht="15" customHeight="1" x14ac:dyDescent="0.2">
      <c r="B50" s="38" t="str" vm="13">
        <f>CUBEMEMBER("Chart of Accounts","[Accounts].[BKW.5  COMPROMISOS FUTUROS Y CONTINGENCIAS]","Compromisos futuros y contingencias")</f>
        <v>Compromisos futuros y contingencias</v>
      </c>
      <c r="C50" s="38"/>
      <c r="D50" s="38"/>
      <c r="E50" s="15">
        <f>ROUND(CUBEVALUE("Chart of Accounts",$B50,"[Dates].["&amp;YEAR(B$6)&amp;"].["&amp;MONTH(B$6)&amp;"]")/1,2)</f>
        <v>2813793.04</v>
      </c>
    </row>
    <row r="51" spans="2:5" ht="15" customHeight="1" x14ac:dyDescent="0.2">
      <c r="B51" s="39" t="s">
        <v>26</v>
      </c>
      <c r="C51" s="39"/>
      <c r="D51" s="39"/>
      <c r="E51" s="17">
        <f>E48+E50</f>
        <v>675104932.57000005</v>
      </c>
    </row>
    <row r="52" spans="2:5" x14ac:dyDescent="0.2">
      <c r="B52" s="20"/>
      <c r="C52" s="20"/>
      <c r="D52" s="20"/>
      <c r="E52" s="22"/>
    </row>
    <row r="53" spans="2:5" x14ac:dyDescent="0.2">
      <c r="B53" s="20"/>
      <c r="C53" s="20"/>
      <c r="D53" s="20"/>
      <c r="E53" s="22"/>
    </row>
    <row r="54" spans="2:5" x14ac:dyDescent="0.2">
      <c r="B54" s="20"/>
      <c r="C54" s="20"/>
      <c r="D54" s="20"/>
      <c r="E54" s="22"/>
    </row>
    <row r="55" spans="2:5" ht="15" x14ac:dyDescent="0.25">
      <c r="B55" s="34" t="s">
        <v>20</v>
      </c>
      <c r="C55" s="34"/>
      <c r="D55" s="34" t="s">
        <v>22</v>
      </c>
      <c r="E55" s="34"/>
    </row>
    <row r="56" spans="2:5" x14ac:dyDescent="0.2">
      <c r="B56" s="40" t="s">
        <v>21</v>
      </c>
      <c r="C56" s="40"/>
      <c r="D56" s="40" t="s">
        <v>23</v>
      </c>
      <c r="E56" s="40"/>
    </row>
    <row r="57" spans="2:5" x14ac:dyDescent="0.2">
      <c r="B57" s="31"/>
      <c r="C57" s="31"/>
      <c r="D57" s="31"/>
      <c r="E57" s="31"/>
    </row>
    <row r="58" spans="2:5" x14ac:dyDescent="0.2">
      <c r="B58" s="31"/>
      <c r="C58" s="31"/>
      <c r="D58" s="31"/>
      <c r="E58" s="31"/>
    </row>
    <row r="59" spans="2:5" x14ac:dyDescent="0.2">
      <c r="B59" s="31"/>
      <c r="C59" s="31"/>
      <c r="D59" s="31"/>
      <c r="E59" s="31"/>
    </row>
    <row r="60" spans="2:5" ht="15" x14ac:dyDescent="0.25">
      <c r="B60" s="34" t="s">
        <v>28</v>
      </c>
      <c r="C60" s="34"/>
      <c r="D60" s="34"/>
      <c r="E60" s="34"/>
    </row>
    <row r="61" spans="2:5" ht="15" customHeight="1" x14ac:dyDescent="0.2">
      <c r="B61" s="40" t="s">
        <v>52</v>
      </c>
      <c r="C61" s="40"/>
      <c r="D61" s="40"/>
      <c r="E61" s="40"/>
    </row>
  </sheetData>
  <mergeCells count="48">
    <mergeCell ref="B51:D51"/>
    <mergeCell ref="B24:D24"/>
    <mergeCell ref="B25:D25"/>
    <mergeCell ref="B61:E61"/>
    <mergeCell ref="B60:E60"/>
    <mergeCell ref="B31:D31"/>
    <mergeCell ref="B33:D33"/>
    <mergeCell ref="B32:D32"/>
    <mergeCell ref="B34:D34"/>
    <mergeCell ref="B35:D35"/>
    <mergeCell ref="B48:D48"/>
    <mergeCell ref="B56:C56"/>
    <mergeCell ref="D55:E55"/>
    <mergeCell ref="D56:E56"/>
    <mergeCell ref="B29:D29"/>
    <mergeCell ref="B9:D9"/>
    <mergeCell ref="B10:D10"/>
    <mergeCell ref="B11:D11"/>
    <mergeCell ref="B12:D12"/>
    <mergeCell ref="B13:D13"/>
    <mergeCell ref="B15:D15"/>
    <mergeCell ref="B16:D16"/>
    <mergeCell ref="B17:D17"/>
    <mergeCell ref="B18:D18"/>
    <mergeCell ref="B19:D19"/>
    <mergeCell ref="B20:D20"/>
    <mergeCell ref="B50:D50"/>
    <mergeCell ref="B22:D22"/>
    <mergeCell ref="B26:D26"/>
    <mergeCell ref="B27:D27"/>
    <mergeCell ref="B28:D28"/>
    <mergeCell ref="B21:D21"/>
    <mergeCell ref="B14:D14"/>
    <mergeCell ref="B6:C6"/>
    <mergeCell ref="B55:C55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E48"/>
  <sheetViews>
    <sheetView showGridLines="0" topLeftCell="A79" zoomScaleNormal="100" zoomScaleSheetLayoutView="115" workbookViewId="0">
      <selection activeCell="D92" sqref="D92"/>
    </sheetView>
  </sheetViews>
  <sheetFormatPr baseColWidth="10" defaultColWidth="9.140625" defaultRowHeight="14.25" x14ac:dyDescent="0.2"/>
  <cols>
    <col min="1" max="1" width="2" style="1" customWidth="1"/>
    <col min="2" max="4" width="20.7109375" style="7" customWidth="1"/>
    <col min="5" max="5" width="14.28515625" style="7" bestFit="1" customWidth="1"/>
    <col min="6" max="16384" width="9.140625" style="1"/>
  </cols>
  <sheetData>
    <row r="1" spans="1:5" ht="18" x14ac:dyDescent="0.25">
      <c r="B1" s="8" t="s">
        <v>17</v>
      </c>
      <c r="C1" s="8"/>
      <c r="D1" s="8"/>
    </row>
    <row r="2" spans="1:5" ht="18" x14ac:dyDescent="0.25">
      <c r="B2" s="8" t="s">
        <v>18</v>
      </c>
      <c r="C2" s="8"/>
      <c r="D2" s="8"/>
    </row>
    <row r="3" spans="1:5" ht="18" x14ac:dyDescent="0.2">
      <c r="B3" s="41">
        <v>43921</v>
      </c>
      <c r="C3" s="41"/>
      <c r="D3" s="41"/>
    </row>
    <row r="4" spans="1:5" ht="15" thickBot="1" x14ac:dyDescent="0.25">
      <c r="B4" s="1" t="s">
        <v>25</v>
      </c>
      <c r="C4" s="1"/>
      <c r="D4" s="1"/>
    </row>
    <row r="5" spans="1:5" ht="15" x14ac:dyDescent="0.25">
      <c r="A5" s="3"/>
      <c r="B5" s="10"/>
      <c r="C5" s="10"/>
      <c r="D5" s="10"/>
      <c r="E5" s="24"/>
    </row>
    <row r="6" spans="1:5" ht="15" customHeight="1" x14ac:dyDescent="0.2">
      <c r="B6" s="35" t="s">
        <v>11</v>
      </c>
      <c r="C6" s="35"/>
      <c r="D6" s="35"/>
      <c r="E6" s="12"/>
    </row>
    <row r="7" spans="1:5" ht="15" customHeight="1" x14ac:dyDescent="0.2">
      <c r="B7" s="37" t="s" vm="32">
        <v>29</v>
      </c>
      <c r="C7" s="37"/>
      <c r="D7" s="37"/>
      <c r="E7" s="13">
        <v>9657540.2799999993</v>
      </c>
    </row>
    <row r="8" spans="1:5" ht="15" customHeight="1" x14ac:dyDescent="0.2">
      <c r="B8" s="37" t="s" vm="28">
        <v>30</v>
      </c>
      <c r="C8" s="37"/>
      <c r="D8" s="37"/>
      <c r="E8" s="13">
        <v>64754.45</v>
      </c>
    </row>
    <row r="9" spans="1:5" ht="15" customHeight="1" x14ac:dyDescent="0.2">
      <c r="B9" s="32" t="s" vm="23">
        <v>31</v>
      </c>
      <c r="C9" s="32"/>
      <c r="D9" s="32"/>
      <c r="E9" s="13">
        <v>1018057.32</v>
      </c>
    </row>
    <row r="10" spans="1:5" ht="15" customHeight="1" x14ac:dyDescent="0.2">
      <c r="B10" s="32" t="s" vm="31">
        <v>32</v>
      </c>
      <c r="C10" s="32"/>
      <c r="D10" s="32"/>
      <c r="E10" s="13">
        <v>12865.57</v>
      </c>
    </row>
    <row r="11" spans="1:5" ht="15" customHeight="1" x14ac:dyDescent="0.2">
      <c r="B11" s="32" t="s" vm="33">
        <v>33</v>
      </c>
      <c r="C11" s="32"/>
      <c r="D11" s="32"/>
      <c r="E11" s="13">
        <v>624032.44999999995</v>
      </c>
    </row>
    <row r="12" spans="1:5" ht="15" customHeight="1" x14ac:dyDescent="0.2">
      <c r="B12" s="32" t="s" vm="26">
        <v>34</v>
      </c>
      <c r="C12" s="32"/>
      <c r="D12" s="32"/>
      <c r="E12" s="13">
        <v>0</v>
      </c>
    </row>
    <row r="13" spans="1:5" ht="15" customHeight="1" x14ac:dyDescent="0.2">
      <c r="B13" s="37" t="s" vm="38">
        <v>35</v>
      </c>
      <c r="C13" s="37"/>
      <c r="D13" s="37"/>
      <c r="E13" s="14">
        <v>1075838.52</v>
      </c>
    </row>
    <row r="14" spans="1:5" ht="15" customHeight="1" x14ac:dyDescent="0.2">
      <c r="B14" s="37"/>
      <c r="C14" s="37"/>
      <c r="D14" s="37"/>
      <c r="E14" s="14">
        <v>12453088.589999998</v>
      </c>
    </row>
    <row r="15" spans="1:5" ht="15" customHeight="1" x14ac:dyDescent="0.2">
      <c r="B15" s="35" t="s">
        <v>12</v>
      </c>
      <c r="C15" s="35"/>
      <c r="D15" s="35"/>
      <c r="E15" s="13"/>
    </row>
    <row r="16" spans="1:5" ht="15" customHeight="1" x14ac:dyDescent="0.2">
      <c r="B16" s="32" t="s" vm="35">
        <v>36</v>
      </c>
      <c r="C16" s="32"/>
      <c r="D16" s="32"/>
      <c r="E16" s="13">
        <v>3858631.23</v>
      </c>
    </row>
    <row r="17" spans="2:5" ht="15" customHeight="1" x14ac:dyDescent="0.2">
      <c r="B17" s="32" t="s" vm="25">
        <v>37</v>
      </c>
      <c r="C17" s="32"/>
      <c r="D17" s="32"/>
      <c r="E17" s="13">
        <v>1356564.43</v>
      </c>
    </row>
    <row r="18" spans="2:5" ht="15" customHeight="1" x14ac:dyDescent="0.2">
      <c r="B18" s="32" t="s" vm="39">
        <v>38</v>
      </c>
      <c r="C18" s="32"/>
      <c r="D18" s="32"/>
      <c r="E18" s="13">
        <v>1005891.91</v>
      </c>
    </row>
    <row r="19" spans="2:5" ht="15" customHeight="1" x14ac:dyDescent="0.2">
      <c r="B19" s="32" t="s" vm="40">
        <v>39</v>
      </c>
      <c r="C19" s="32"/>
      <c r="D19" s="32"/>
      <c r="E19" s="13">
        <v>13754.08</v>
      </c>
    </row>
    <row r="20" spans="2:5" ht="15" customHeight="1" x14ac:dyDescent="0.2">
      <c r="B20" s="32" t="s" vm="24">
        <v>34</v>
      </c>
      <c r="C20" s="32"/>
      <c r="D20" s="32"/>
      <c r="E20" s="13">
        <v>0</v>
      </c>
    </row>
    <row r="21" spans="2:5" ht="15" customHeight="1" x14ac:dyDescent="0.2">
      <c r="B21" s="37" t="s" vm="37">
        <v>35</v>
      </c>
      <c r="C21" s="37"/>
      <c r="D21" s="37"/>
      <c r="E21" s="14">
        <v>249121.28</v>
      </c>
    </row>
    <row r="22" spans="2:5" ht="15" customHeight="1" x14ac:dyDescent="0.2">
      <c r="B22" s="35" t="s" vm="33">
        <v>40</v>
      </c>
      <c r="C22" s="35"/>
      <c r="D22" s="35"/>
      <c r="E22" s="25">
        <v>6483962.9300000006</v>
      </c>
    </row>
    <row r="23" spans="2:5" ht="15" customHeight="1" x14ac:dyDescent="0.2">
      <c r="B23" s="32" t="s" vm="22">
        <v>41</v>
      </c>
      <c r="C23" s="32"/>
      <c r="D23" s="32"/>
      <c r="E23" s="14">
        <v>-542146.02</v>
      </c>
    </row>
    <row r="24" spans="2:5" ht="15" customHeight="1" x14ac:dyDescent="0.2">
      <c r="B24" s="35" t="s">
        <v>42</v>
      </c>
      <c r="C24" s="35"/>
      <c r="D24" s="35"/>
      <c r="E24" s="15">
        <v>5426979.6399999969</v>
      </c>
    </row>
    <row r="25" spans="2:5" ht="15" customHeight="1" x14ac:dyDescent="0.2">
      <c r="B25" s="35" t="s">
        <v>27</v>
      </c>
      <c r="C25" s="35"/>
      <c r="D25" s="35"/>
      <c r="E25" s="13"/>
    </row>
    <row r="26" spans="2:5" ht="15" customHeight="1" x14ac:dyDescent="0.2">
      <c r="B26" s="32" t="s" vm="36">
        <v>43</v>
      </c>
      <c r="C26" s="32"/>
      <c r="D26" s="32"/>
      <c r="E26" s="13">
        <v>2508289.67</v>
      </c>
    </row>
    <row r="27" spans="2:5" ht="15" customHeight="1" x14ac:dyDescent="0.2">
      <c r="B27" s="32" t="s" vm="29">
        <v>44</v>
      </c>
      <c r="C27" s="32"/>
      <c r="D27" s="32"/>
      <c r="E27" s="13">
        <v>2136052.92</v>
      </c>
    </row>
    <row r="28" spans="2:5" ht="15" customHeight="1" x14ac:dyDescent="0.2">
      <c r="B28" s="32" t="s" vm="30">
        <v>45</v>
      </c>
      <c r="C28" s="32"/>
      <c r="D28" s="32"/>
      <c r="E28" s="14">
        <v>510887.34</v>
      </c>
    </row>
    <row r="29" spans="2:5" ht="15" customHeight="1" x14ac:dyDescent="0.2">
      <c r="B29" s="35" t="s">
        <v>13</v>
      </c>
      <c r="C29" s="35"/>
      <c r="D29" s="35"/>
      <c r="E29" s="14">
        <v>5155229.93</v>
      </c>
    </row>
    <row r="30" spans="2:5" ht="15" customHeight="1" x14ac:dyDescent="0.2">
      <c r="B30" s="35" t="s">
        <v>46</v>
      </c>
      <c r="C30" s="35"/>
      <c r="D30" s="35"/>
      <c r="E30" s="25">
        <v>271749.70999999717</v>
      </c>
    </row>
    <row r="31" spans="2:5" ht="15" customHeight="1" x14ac:dyDescent="0.2">
      <c r="B31" s="37" t="s" vm="27">
        <v>47</v>
      </c>
      <c r="C31" s="37"/>
      <c r="D31" s="37"/>
      <c r="E31" s="14">
        <v>146790.57</v>
      </c>
    </row>
    <row r="32" spans="2:5" ht="15" customHeight="1" x14ac:dyDescent="0.2">
      <c r="B32" s="35" t="s">
        <v>48</v>
      </c>
      <c r="C32" s="35"/>
      <c r="D32" s="35"/>
      <c r="E32" s="25">
        <v>418540.27999999718</v>
      </c>
    </row>
    <row r="33" spans="2:5" ht="15" customHeight="1" x14ac:dyDescent="0.2">
      <c r="B33" s="32" t="s" vm="21">
        <v>49</v>
      </c>
      <c r="C33" s="32"/>
      <c r="D33" s="32"/>
      <c r="E33" s="13">
        <v>-31083.09</v>
      </c>
    </row>
    <row r="34" spans="2:5" ht="15" customHeight="1" x14ac:dyDescent="0.2">
      <c r="B34" s="32" t="s" vm="34">
        <v>50</v>
      </c>
      <c r="C34" s="32"/>
      <c r="D34" s="32"/>
      <c r="E34" s="26">
        <v>-53178.559999999998</v>
      </c>
    </row>
    <row r="35" spans="2:5" ht="15" customHeight="1" x14ac:dyDescent="0.2">
      <c r="B35" s="35" t="s">
        <v>51</v>
      </c>
      <c r="C35" s="35"/>
      <c r="D35" s="35"/>
      <c r="E35" s="17">
        <v>334278.62999999715</v>
      </c>
    </row>
    <row r="36" spans="2:5" ht="15" customHeight="1" x14ac:dyDescent="0.2">
      <c r="B36" s="18"/>
      <c r="C36" s="18"/>
      <c r="D36" s="18"/>
      <c r="E36" s="27"/>
    </row>
    <row r="37" spans="2:5" ht="15" customHeight="1" x14ac:dyDescent="0.25">
      <c r="B37" s="18"/>
      <c r="C37" s="18"/>
      <c r="D37" s="18"/>
      <c r="E37" s="28"/>
    </row>
    <row r="38" spans="2:5" ht="15" customHeight="1" x14ac:dyDescent="0.2">
      <c r="B38" s="20"/>
      <c r="C38" s="20"/>
      <c r="D38" s="20"/>
      <c r="E38" s="20"/>
    </row>
    <row r="39" spans="2:5" x14ac:dyDescent="0.2">
      <c r="B39" s="20"/>
      <c r="C39" s="20"/>
      <c r="D39" s="20"/>
      <c r="E39" s="20"/>
    </row>
    <row r="40" spans="2:5" ht="15" x14ac:dyDescent="0.25">
      <c r="B40" s="34" t="s">
        <v>20</v>
      </c>
      <c r="C40" s="34"/>
      <c r="D40" s="34" t="s">
        <v>22</v>
      </c>
      <c r="E40" s="34"/>
    </row>
    <row r="41" spans="2:5" x14ac:dyDescent="0.2">
      <c r="B41" s="40" t="s">
        <v>21</v>
      </c>
      <c r="C41" s="40"/>
      <c r="D41" s="40" t="s">
        <v>23</v>
      </c>
      <c r="E41" s="40"/>
    </row>
    <row r="42" spans="2:5" x14ac:dyDescent="0.2">
      <c r="B42" s="23"/>
      <c r="C42" s="23"/>
      <c r="D42" s="23"/>
      <c r="E42" s="23"/>
    </row>
    <row r="43" spans="2:5" x14ac:dyDescent="0.2">
      <c r="B43" s="23"/>
      <c r="C43" s="23"/>
      <c r="D43" s="23"/>
      <c r="E43" s="23"/>
    </row>
    <row r="44" spans="2:5" x14ac:dyDescent="0.2">
      <c r="B44" s="23"/>
      <c r="C44" s="23"/>
      <c r="D44" s="23"/>
      <c r="E44" s="23"/>
    </row>
    <row r="45" spans="2:5" ht="15" x14ac:dyDescent="0.25">
      <c r="B45" s="34" t="s">
        <v>28</v>
      </c>
      <c r="C45" s="34"/>
      <c r="D45" s="34"/>
      <c r="E45" s="34"/>
    </row>
    <row r="46" spans="2:5" x14ac:dyDescent="0.2">
      <c r="B46" s="40" t="s">
        <v>52</v>
      </c>
      <c r="C46" s="40"/>
      <c r="D46" s="40"/>
      <c r="E46" s="40"/>
    </row>
    <row r="47" spans="2:5" ht="15" customHeight="1" x14ac:dyDescent="0.2">
      <c r="B47" s="40"/>
      <c r="C47" s="40"/>
      <c r="D47" s="40"/>
      <c r="E47" s="40"/>
    </row>
    <row r="48" spans="2:5" x14ac:dyDescent="0.2">
      <c r="B48" s="40"/>
      <c r="C48" s="40"/>
      <c r="D48" s="40"/>
      <c r="E48" s="40"/>
    </row>
  </sheetData>
  <mergeCells count="40">
    <mergeCell ref="B48:C48"/>
    <mergeCell ref="D48:E48"/>
    <mergeCell ref="B35:D35"/>
    <mergeCell ref="B41:C41"/>
    <mergeCell ref="D41:E41"/>
    <mergeCell ref="B40:C40"/>
    <mergeCell ref="D40:E40"/>
    <mergeCell ref="B45:E45"/>
    <mergeCell ref="B30:D30"/>
    <mergeCell ref="B31:D31"/>
    <mergeCell ref="B20:D20"/>
    <mergeCell ref="B46:E46"/>
    <mergeCell ref="B47:E47"/>
    <mergeCell ref="B34:D34"/>
    <mergeCell ref="B23:D23"/>
    <mergeCell ref="B24:D24"/>
    <mergeCell ref="B25:D25"/>
    <mergeCell ref="B26:D26"/>
    <mergeCell ref="B32:D32"/>
    <mergeCell ref="B33:D33"/>
    <mergeCell ref="B27:D27"/>
    <mergeCell ref="B28:D28"/>
    <mergeCell ref="B29:D29"/>
    <mergeCell ref="B22:D22"/>
    <mergeCell ref="B19:D19"/>
    <mergeCell ref="B21:D21"/>
    <mergeCell ref="B3:D3"/>
    <mergeCell ref="B6:D6"/>
    <mergeCell ref="B7:D7"/>
    <mergeCell ref="B8:D8"/>
    <mergeCell ref="B9:D9"/>
    <mergeCell ref="B11:D11"/>
    <mergeCell ref="B12:D12"/>
    <mergeCell ref="B13:D13"/>
    <mergeCell ref="B14:D14"/>
    <mergeCell ref="B15:D15"/>
    <mergeCell ref="B16:D16"/>
    <mergeCell ref="B17:D17"/>
    <mergeCell ref="B18:D18"/>
    <mergeCell ref="B10:D10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'Balance BVES'!Área_de_impresión</vt:lpstr>
      <vt:lpstr>'ER BVES'!Área_de_impresión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Evelyn Concepcion Perez</cp:lastModifiedBy>
  <cp:lastPrinted>2020-05-04T16:27:29Z</cp:lastPrinted>
  <dcterms:created xsi:type="dcterms:W3CDTF">2014-07-05T17:10:34Z</dcterms:created>
  <dcterms:modified xsi:type="dcterms:W3CDTF">2020-05-04T17:16:35Z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Owner">
    <vt:lpwstr>eperez@bancatlan.sv</vt:lpwstr>
  </property>
  <property fmtid="{D5CDD505-2E9C-101B-9397-08002B2CF9AE}" pid="5" name="MSIP_Label_0c8a3dd5-7642-4cae-bef9-4a0180bd8370_SetDate">
    <vt:lpwstr>2020-02-26T13:55:33.3292727Z</vt:lpwstr>
  </property>
  <property fmtid="{D5CDD505-2E9C-101B-9397-08002B2CF9AE}" pid="6" name="MSIP_Label_0c8a3dd5-7642-4cae-bef9-4a0180bd8370_Name">
    <vt:lpwstr>Interna</vt:lpwstr>
  </property>
  <property fmtid="{D5CDD505-2E9C-101B-9397-08002B2CF9AE}" pid="7" name="MSIP_Label_0c8a3dd5-7642-4cae-bef9-4a0180bd8370_Application">
    <vt:lpwstr>Microsoft Azure Information Protection</vt:lpwstr>
  </property>
  <property fmtid="{D5CDD505-2E9C-101B-9397-08002B2CF9AE}" pid="8" name="MSIP_Label_0c8a3dd5-7642-4cae-bef9-4a0180bd8370_ActionId">
    <vt:lpwstr>39175d70-cc7f-4c0c-a4c0-4912bb87d807</vt:lpwstr>
  </property>
  <property fmtid="{D5CDD505-2E9C-101B-9397-08002B2CF9AE}" pid="9" name="MSIP_Label_0c8a3dd5-7642-4cae-bef9-4a0180bd8370_Extended_MSFT_Method">
    <vt:lpwstr>Manual</vt:lpwstr>
  </property>
  <property fmtid="{D5CDD505-2E9C-101B-9397-08002B2CF9AE}" pid="10" name="Sensitivity">
    <vt:lpwstr>Interna</vt:lpwstr>
  </property>
</Properties>
</file>