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0\"/>
    </mc:Choice>
  </mc:AlternateContent>
  <xr:revisionPtr revIDLastSave="0" documentId="8_{20BC48A7-146B-457B-99C4-122B141A43E6}" xr6:coauthVersionLast="45" xr6:coauthVersionMax="45" xr10:uidLastSave="{00000000-0000-0000-0000-000000000000}"/>
  <bookViews>
    <workbookView xWindow="-120" yWindow="-120" windowWidth="20730" windowHeight="11160" activeTab="1" xr2:uid="{1E0B1C8E-0951-45B4-81E3-3F624B17250F}"/>
  </bookViews>
  <sheets>
    <sheet name="BG Bolsa" sheetId="1" r:id="rId1"/>
    <sheet name="ER Bols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DAT1">#N/A</definedName>
    <definedName name="__DAT10">#N/A</definedName>
    <definedName name="__DAT11">#N/A</definedName>
    <definedName name="__DAT12">#N/A</definedName>
    <definedName name="__DAT13">#N/A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#N/A</definedName>
    <definedName name="__DAT20">#REF!</definedName>
    <definedName name="__DAT21">#REF!</definedName>
    <definedName name="__DAT22">#REF!</definedName>
    <definedName name="__DAT3">#N/A</definedName>
    <definedName name="__DAT4">#N/A</definedName>
    <definedName name="__DAT5">#N/A</definedName>
    <definedName name="__DAT6">[14]Balance!#REF!</definedName>
    <definedName name="__DAT7">[14]Balance!#REF!</definedName>
    <definedName name="__DAT8">#REF!</definedName>
    <definedName name="__DAT9">#REF!</definedName>
    <definedName name="__g4" hidden="1">{#N/A,#N/A,FALSE,"model"}</definedName>
    <definedName name="__Re97">'[30]Com-Emp'!$B$57:$M$57</definedName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[14]Balance!#REF!</definedName>
    <definedName name="_DAT7">[14]Balance!#REF!</definedName>
    <definedName name="_DAT8">#REF!</definedName>
    <definedName name="_DAT9">#REF!</definedName>
    <definedName name="_xlnm._FilterDatabase" localSheetId="1" hidden="1">'ER Bolsa'!#REF!</definedName>
    <definedName name="_xlnm._FilterDatabase">#N/A</definedName>
    <definedName name="_g4" hidden="1">{#N/A,#N/A,FALSE,"model"}</definedName>
    <definedName name="_Re97">'[30]Com-Emp'!$B$57:$M$57</definedName>
    <definedName name="a" localSheetId="1" hidden="1">{#N/A,#N/A,FALSE,"model"}</definedName>
    <definedName name="a" hidden="1">{#N/A,#N/A,FALSE,"model"}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asd" localSheetId="1">IF('ER Bolsa'!Values_Entered,'ER Bolsa'!Header_Row+'ER Bolsa'!Number_of_Payments,'ER Bolsa'!Header_Row)</definedName>
    <definedName name="adasd">IF(Values_Entered,Header_Row+Number_of_Payments,Header_Row)</definedName>
    <definedName name="ADJUSTED_FIGURES" localSheetId="1">#REF!</definedName>
    <definedName name="ADJUSTED_FIGURES">#REF!</definedName>
    <definedName name="afp_Abr">[5]Empl!$FS$8:$FS$517</definedName>
    <definedName name="afp_Ago">[5]Empl!$FW$8:$FW$517</definedName>
    <definedName name="afp_Dic">[5]Empl!$GA$8:$GA$517</definedName>
    <definedName name="afp_Ene">[5]Empl!$FP$8:$FP$517</definedName>
    <definedName name="afp_Feb">[5]Empl!$FQ$8:$FQ$517</definedName>
    <definedName name="afp_Jul">[5]Empl!$FV$8:$FV$517</definedName>
    <definedName name="afp_Jun">[5]Empl!$FU$8:$FU$517</definedName>
    <definedName name="afp_Mar">[5]Empl!$FR$8:$FR$517</definedName>
    <definedName name="afp_May">[5]Empl!$FT$8:$FT$517</definedName>
    <definedName name="afp_Nov">[5]Empl!$FZ$8:$FZ$517</definedName>
    <definedName name="afp_Oct">[5]Empl!$FY$8:$FY$517</definedName>
    <definedName name="afp_Sep">[5]Empl!$FX$8:$FX$517</definedName>
    <definedName name="Ag_Abr">[5]Empl!$DS$8:$DS$517</definedName>
    <definedName name="Ag_Ago">[5]Empl!$DW$8:$DW$517</definedName>
    <definedName name="Ag_Dic">[5]Empl!$EA$8:$EA$517</definedName>
    <definedName name="Ag_Ene">[5]Empl!$DP$8:$DP$517</definedName>
    <definedName name="Ag_Feb">[5]Empl!$DQ$8:$DQ$517</definedName>
    <definedName name="Ag_Jul">[5]Empl!$DV$8:$DV$517</definedName>
    <definedName name="Ag_Jun">[5]Empl!$DU$8:$DU$517</definedName>
    <definedName name="Ag_Mar">[5]Empl!$DR$8:$DR$517</definedName>
    <definedName name="Ag_May">[5]Empl!$DT$8:$DT$517</definedName>
    <definedName name="Ag_Nov">[5]Empl!$DZ$8:$DZ$517</definedName>
    <definedName name="Ag_Oct">[5]Empl!$DY$8:$DY$517</definedName>
    <definedName name="Ag_Sep">[5]Empl!$DX$8:$DX$517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'BG Bolsa'!$A$1:$E$80</definedName>
    <definedName name="_xlnm.Print_Area" localSheetId="1">'ER Bolsa'!$B$1:$E$52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'[8]lista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[5]Empl!$BS$8:$BS$517</definedName>
    <definedName name="Bono_Ago">[5]Empl!$BW$8:$BW$517</definedName>
    <definedName name="Bono_Dic">[5]Empl!$CA$8:$CA$517</definedName>
    <definedName name="Bono_Ene">[5]Empl!$BP$8:$BP$517</definedName>
    <definedName name="Bono_Feb">[5]Empl!$BQ$8:$BQ$517</definedName>
    <definedName name="Bono_Jul">[5]Empl!$BV$8:$BV$517</definedName>
    <definedName name="Bono_Jun">[5]Empl!$BU$8:$BU$517</definedName>
    <definedName name="Bono_Mar">[5]Empl!$BR$8:$BR$517</definedName>
    <definedName name="Bono_May">[5]Empl!$BT$8:$BT$517</definedName>
    <definedName name="Bono_Nov">[5]Empl!$BZ$8:$BZ$517</definedName>
    <definedName name="Bono_Oct">[5]Empl!$BY$8:$BY$517</definedName>
    <definedName name="Bono_Sep">[5]Empl!$BX$8:$BX$517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[11]CAR04B!$U$2:$U$899</definedName>
    <definedName name="CC">[5]Empl!$Q$8:$Q$517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[12]Celular!#REF!</definedName>
    <definedName name="Cuadro_1_10">[12]Celular!#REF!</definedName>
    <definedName name="Cuadro_1_11">[12]Celular!#REF!</definedName>
    <definedName name="Cuadro_1_12">[12]Celular!#REF!</definedName>
    <definedName name="Cuadro_1_13">[12]Celular!#REF!</definedName>
    <definedName name="Cuadro_1_14">[12]Celular!#REF!</definedName>
    <definedName name="Cuadro_1_15">[12]Celular!#REF!</definedName>
    <definedName name="Cuadro_1_16">[12]Celular!#REF!</definedName>
    <definedName name="Cuadro_1_2">[12]Celular!#REF!</definedName>
    <definedName name="Cuadro_1_3">[12]Celular!#REF!</definedName>
    <definedName name="Cuadro_1_4">[12]Celular!#REF!</definedName>
    <definedName name="Cuadro_1_5">[12]Celular!#REF!</definedName>
    <definedName name="Cuadro_1_6">[12]Celular!#REF!</definedName>
    <definedName name="Cuadro_1_7">[12]Celular!#REF!</definedName>
    <definedName name="Cuadro_1_8">[12]Celular!#REF!</definedName>
    <definedName name="Cuadro_1_9">[12]Celular!#REF!</definedName>
    <definedName name="cuentas">#N/A</definedName>
    <definedName name="Currency">[13]Instructions!$C$16</definedName>
    <definedName name="DATA1">[2]E1!#REF!</definedName>
    <definedName name="DATA10">[2]E1!#REF!</definedName>
    <definedName name="DATA11">[2]E1!#REF!</definedName>
    <definedName name="DATA12">[2]E1!#REF!</definedName>
    <definedName name="DATA13">[2]E1!#REF!</definedName>
    <definedName name="DATA14">[2]E1!#REF!</definedName>
    <definedName name="DATA15">[2]E1!#REF!</definedName>
    <definedName name="DATA16">[2]E1!#REF!</definedName>
    <definedName name="DATA17">[2]E1!#REF!</definedName>
    <definedName name="DATA2">[2]E1!#REF!</definedName>
    <definedName name="DATA3">[2]E1!#REF!</definedName>
    <definedName name="DATA4">[2]E1!#REF!</definedName>
    <definedName name="DATA5">[2]E1!#REF!</definedName>
    <definedName name="DATA6">[2]E1!#REF!</definedName>
    <definedName name="DATA7">[2]E1!#REF!</definedName>
    <definedName name="DATA8">[2]E1!#REF!</definedName>
    <definedName name="DATA9">[2]E1!#REF!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 localSheetId="1">IF(Loan_Amount*Interest_Rate*Loan_Years*Loan_Start&gt;0,1,0)</definedName>
    <definedName name="dsads">IF(Loan_Amount*Interest_Rate*Loan_Years*Loan_Start&gt;0,1,0)</definedName>
    <definedName name="DYNASTY" localSheetId="1">#REF!</definedName>
    <definedName name="DYNASTY">#REF!</definedName>
    <definedName name="eeeeeeeee" localSheetId="1" hidden="1">{#N/A,#N/A,FALSE,"model"}</definedName>
    <definedName name="eeeeeeeee" hidden="1">{#N/A,#N/A,FALSE,"model"}</definedName>
    <definedName name="eeeeeeeeeee" localSheetId="1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'[16]Tabla de amortización'!$I$18:$I$377</definedName>
    <definedName name="escenarios">[17]Sensibilidad!$CD$10:$CD$93</definedName>
    <definedName name="F_Growth">'[18]Datos Financieros'!$C$78</definedName>
    <definedName name="F_Int_1">'[19]Datos Financieros'!#REF!</definedName>
    <definedName name="factor">#REF!</definedName>
    <definedName name="fede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1">#REF!</definedName>
    <definedName name="FIFTH_AVENUE">#REF!</definedName>
    <definedName name="Financiado">[11]CAR04B!$O$2:$O$899</definedName>
    <definedName name="Full_Print">'[16]Tabla de amortización'!$A$1:$I$377</definedName>
    <definedName name="FX">[20]Sensitivities!$C$20:$O$20</definedName>
    <definedName name="FXRate">[13]Instructions!$C$18</definedName>
    <definedName name="GastoFinancieroaOctubre">SUM(#REF!)</definedName>
    <definedName name="GastoFinancieroTotal">SUM(#REF!)</definedName>
    <definedName name="Gra_Abr">[5]Empl!$CF$8:$CF$517</definedName>
    <definedName name="Gra_Ago">[5]Empl!$CJ$8:$CJ$517</definedName>
    <definedName name="Gra_Dic">[5]Empl!$CN$8:$CN$517</definedName>
    <definedName name="Gra_Ene">[5]Empl!$CC$8:$CC$517</definedName>
    <definedName name="Gra_Feb">[5]Empl!$CD$8:$CD$517</definedName>
    <definedName name="Gra_Jul">[5]Empl!$CI$8:$CI$517</definedName>
    <definedName name="Gra_Jun">[5]Empl!$CH$8:$CH$517</definedName>
    <definedName name="Gra_Mar">[5]Empl!$CE$8:$CE$517</definedName>
    <definedName name="Gra_May">[5]Empl!$CG$8:$CG$517</definedName>
    <definedName name="Gra_Nov">[5]Empl!$CM$8:$CM$517</definedName>
    <definedName name="Gra_Oct">[5]Empl!$CL$8:$CL$517</definedName>
    <definedName name="Gra_Sep">[5]Empl!$CK$8:$CK$517</definedName>
    <definedName name="GtosReal">#REF!</definedName>
    <definedName name="GtosRealAcum">#REF!</definedName>
    <definedName name="HABER">#REF!</definedName>
    <definedName name="Header_Row" localSheetId="1">ROW('[16]Tabla de amortización'!$17:$17)</definedName>
    <definedName name="Header_Row">ROW('[16]Tabla de amortización'!$17:$17)</definedName>
    <definedName name="Hoja1" localSheetId="1" hidden="1">{#N/A,#N/A,FALSE,"model"}</definedName>
    <definedName name="Hoja1" hidden="1">{#N/A,#N/A,FALSE,"model"}</definedName>
    <definedName name="HojaB">#REF!</definedName>
    <definedName name="IMPERIAL" localSheetId="1">#REF!</definedName>
    <definedName name="IMPERIAL">#REF!</definedName>
    <definedName name="imprimir">#N/A</definedName>
    <definedName name="In_Abr">[5]Empl!$GF$8:$GF$517</definedName>
    <definedName name="In_Ago">[5]Empl!$GJ$8:$GJ$517</definedName>
    <definedName name="In_Dic">[5]Empl!$GN$8:$GN$517</definedName>
    <definedName name="In_Ene">[5]Empl!$GC$8:$GC$517</definedName>
    <definedName name="In_Feb">[5]Empl!$GD$8:$GD$517</definedName>
    <definedName name="In_Jul">[5]Empl!$GI$8:$GI$517</definedName>
    <definedName name="In_Jun">[5]Empl!$GH$8:$GH$517</definedName>
    <definedName name="In_Mar">[5]Empl!$GE$8:$GE$517</definedName>
    <definedName name="In_May">[5]Empl!$GG$8:$GG$517</definedName>
    <definedName name="In_Nov">[5]Empl!$GM$8:$GM$517</definedName>
    <definedName name="In_Oct">[5]Empl!$GL$8:$GL$517</definedName>
    <definedName name="In_Sep">[5]Empl!$GK$8:$GK$517</definedName>
    <definedName name="ind_Abr">[5]Empl!$ES$8:$ES$517</definedName>
    <definedName name="ind_Ago">[5]Empl!$EW$8:$EW$517</definedName>
    <definedName name="ind_Dic">[5]Empl!$FA$8:$FA$517</definedName>
    <definedName name="ind_Ene">[5]Empl!$EP$8:$EP$517</definedName>
    <definedName name="ind_Feb">[5]Empl!$EQ$8:$EQ$517</definedName>
    <definedName name="ind_Jul">[5]Empl!$EV$8:$EV$517</definedName>
    <definedName name="ind_Jun">[5]Empl!$EU$8:$EU$517</definedName>
    <definedName name="ind_Mar">[5]Empl!$ER$8:$ER$517</definedName>
    <definedName name="ind_May">[5]Empl!$ET$8:$ET$517</definedName>
    <definedName name="ind_Nov">[5]Empl!$EZ$8:$EZ$517</definedName>
    <definedName name="ind_Oct">[5]Empl!$EY$8:$EY$517</definedName>
    <definedName name="ind_Sep">[5]Empl!$EX$8:$EX$517</definedName>
    <definedName name="IngReal">#REF!</definedName>
    <definedName name="IngRealAcum">#REF!</definedName>
    <definedName name="ingresos" localSheetId="1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#N/A</definedName>
    <definedName name="Interest_Rate">'[16]Tabla de amortización'!$D$7</definedName>
    <definedName name="Interval_cutoff">#REF!</definedName>
    <definedName name="INVMAR">'[21]FISICO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[5]Empl!$FF$8:$FF$517</definedName>
    <definedName name="Isss_Ago">[5]Empl!$FJ$8:$FJ$517</definedName>
    <definedName name="Isss_Dic">[5]Empl!$FN$8:$FN$517</definedName>
    <definedName name="Isss_Ene">[5]Empl!$FC$8:$FC$517</definedName>
    <definedName name="Isss_Feb">[5]Empl!$FD$8:$FD$517</definedName>
    <definedName name="Isss_Jul">[5]Empl!$FI$8:$FI$517</definedName>
    <definedName name="Isss_Jun">[5]Empl!$FH$8:$FH$517</definedName>
    <definedName name="Isss_Mar">[5]Empl!$FE$8:$FE$517</definedName>
    <definedName name="Isss_May">[5]Empl!$FG$8:$FG$517</definedName>
    <definedName name="Isss_Nov">[5]Empl!$FM$8:$FM$517</definedName>
    <definedName name="Isss_Oct">[5]Empl!$FL$8:$FL$517</definedName>
    <definedName name="Isss_Sep">[5]Empl!$FK$8:$FK$517</definedName>
    <definedName name="J_cutoff">#REF!</definedName>
    <definedName name="Last_Row" localSheetId="1">IF('ER Bolsa'!Values_Entered,'ER Bolsa'!Header_Row+'ER Bolsa'!Number_of_Payments,'ER Bolsa'!Header_Row)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[22]Const!$G$1:$H$13</definedName>
    <definedName name="Loan_Amount">'[16]Tabla de amortización'!$D$6</definedName>
    <definedName name="Loan_Start">'[16]Tabla de amortización'!$D$10</definedName>
    <definedName name="Loan_Years">'[16]Tabla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[24]Recprop!$C$7:$L$7</definedName>
    <definedName name="MAñoA">#REF!</definedName>
    <definedName name="Marcas_GrupoQ">[11]CAR04B!$T$2:$T$899</definedName>
    <definedName name="MARGEN">'[8]MARG DE VENTAS'!$A$1:$R$22</definedName>
    <definedName name="MARGTRIMESTRES">#REF!</definedName>
    <definedName name="mes">[25]CONTRATO!$AE$1</definedName>
    <definedName name="MesA">#REF!</definedName>
    <definedName name="MesAA">#REF!</definedName>
    <definedName name="MesAAnt">[26]Const!$B$6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'[27]Summary ($)'!#REF!</definedName>
    <definedName name="Monetary_Precision">#REF!</definedName>
    <definedName name="NEW_YORKER" localSheetId="1">#REF!</definedName>
    <definedName name="NEW_YORKER">#REF!</definedName>
    <definedName name="Number_of_Payments" localSheetId="1">MATCH(0.01,End_Bal,-1)+1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 localSheetId="1">OFFSET(Full_Print,0,0,'ER Bolsa'!Last_Row)</definedName>
    <definedName name="Print_Area_Reset">OFFSET(Full_Print,0,0,Last_Row)</definedName>
    <definedName name="Print_Range">#REF!</definedName>
    <definedName name="Print_Titles_MI" localSheetId="1">#REF!</definedName>
    <definedName name="Print_Titles_MI">#REF!</definedName>
    <definedName name="proceso">#N/A</definedName>
    <definedName name="pseptiembre">#REF!</definedName>
    <definedName name="qqq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[21]INGRESOS!$A$1:$C$25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localSheetId="1" hidden="1">{"SECQ",#N/A,TRUE,"SE"}</definedName>
    <definedName name="rrrrr" hidden="1">{"SECQ",#N/A,TRUE,"SE"}</definedName>
    <definedName name="rseptiembre">#REF!</definedName>
    <definedName name="s">#N/A</definedName>
    <definedName name="sa">#N/A</definedName>
    <definedName name="SE_Abr">[5]Empl!$AS$8:$AS$517</definedName>
    <definedName name="SE_Ago">[5]Empl!$AW$8:$AW$517</definedName>
    <definedName name="SE_Dic">[5]Empl!$BA$8:$BA$517</definedName>
    <definedName name="SE_Ene">[5]Empl!$AP$8:$AP$517</definedName>
    <definedName name="SE_Feb">[5]Empl!$AQ$8:$AQ$517</definedName>
    <definedName name="SE_Jul">[5]Empl!$AV$8:$AV$517</definedName>
    <definedName name="SE_Jun">[5]Empl!$AU$8:$AU$517</definedName>
    <definedName name="SE_Mar">[5]Empl!$AR$8:$AR$517</definedName>
    <definedName name="SE_May">[5]Empl!$AT$8:$AT$517</definedName>
    <definedName name="SE_Nov">[5]Empl!$AZ$8:$AZ$517</definedName>
    <definedName name="SE_Oct">[5]Empl!$AY$8:$AY$517</definedName>
    <definedName name="SE_Sep">[5]Empl!$AX$8:$AX$517</definedName>
    <definedName name="SEMESAÑO">#REF!</definedName>
    <definedName name="sencount" hidden="1">1</definedName>
    <definedName name="SG_Abr">[5]Empl!$BF$8:$BF$517</definedName>
    <definedName name="SG_Ago">[5]Empl!$BJ$8:$BJ$517</definedName>
    <definedName name="SG_Dic">[5]Empl!$BN$8:$BN$517</definedName>
    <definedName name="SG_Ene">[5]Empl!$BC$8:$BC$517</definedName>
    <definedName name="SG_Feb">[5]Empl!$BD$8:$BD$517</definedName>
    <definedName name="SG_Jul">[5]Empl!$BI$8:$BI$517</definedName>
    <definedName name="SG_Jun">[5]Empl!$BH$8:$BH$517</definedName>
    <definedName name="SG_Mar">[5]Empl!$BE$8:$BE$517</definedName>
    <definedName name="SG_May">[5]Empl!$BG$8:$BG$517</definedName>
    <definedName name="SG_Nov">[5]Empl!$BM$8:$BM$517</definedName>
    <definedName name="SG_Oct">[5]Empl!$BL$8:$BL$517</definedName>
    <definedName name="SG_Sep">[5]Empl!$BK$8:$BK$517</definedName>
    <definedName name="SHADOW">#REF!</definedName>
    <definedName name="SisReal97">[31]SisReal97!$A$1:$M$770</definedName>
    <definedName name="SPIRIT">#REF!</definedName>
    <definedName name="SUNDANCE">#REF!</definedName>
    <definedName name="t_crediauto" localSheetId="1">[32]GUA!#REF!</definedName>
    <definedName name="t_crediauto">[32]GUA!#REF!</definedName>
    <definedName name="t_grupoq" localSheetId="1">[32]GUA!#REF!</definedName>
    <definedName name="t_grupoq">[32]GUA!#REF!</definedName>
    <definedName name="t_inter" localSheetId="1">[32]GUA!#REF!</definedName>
    <definedName name="t_inter">[32]GUA!#REF!</definedName>
    <definedName name="t_servicial" localSheetId="1">[32]GUA!#REF!</definedName>
    <definedName name="t_servicial">[32]GUA!#REF!</definedName>
    <definedName name="TALON" localSheetId="1">#REF!</definedName>
    <definedName name="TALON">#REF!</definedName>
    <definedName name="tc">[33]TMB!$F$87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[5]Empl!$O$8:$O$517</definedName>
    <definedName name="TIPOj">[5]Empl!$P$8:$P$517</definedName>
    <definedName name="_xlnm.Print_Titles" localSheetId="1">'ER Bolsa'!$5:$5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[5]Empl!$EF$8:$EF$517</definedName>
    <definedName name="Vac_Ago">[5]Empl!$EJ$8:$EJ$517</definedName>
    <definedName name="Vac_Dic">[5]Empl!$EN$8:$EN$517</definedName>
    <definedName name="Vac_Ene">[5]Empl!$EC$8:$EC$517</definedName>
    <definedName name="Vac_Feb">[5]Empl!$ED$8:$ED$517</definedName>
    <definedName name="Vac_Jul">[5]Empl!$EI$8:$EI$517</definedName>
    <definedName name="Vac_Jun">[5]Empl!$EH$8:$EH$517</definedName>
    <definedName name="Vac_Mar">[5]Empl!$EE$8:$EE$517</definedName>
    <definedName name="Vac_May">[5]Empl!$EG$8:$EG$517</definedName>
    <definedName name="Vac_Nov">[5]Empl!$EM$8:$EM$517</definedName>
    <definedName name="Vac_Oct">[5]Empl!$EL$8:$EL$517</definedName>
    <definedName name="Vac_Sep">[5]Empl!$EK$8:$EK$517</definedName>
    <definedName name="Values_Entered" localSheetId="1">IF(Loan_Amount*Interest_Rate*Loan_Years*Loan_Start&gt;0,1,0)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localSheetId="1" hidden="1">{#N/A,#N/A,FALSE,"BALANCE";#N/A,#N/A,FALSE,"CUENTA DE PYG";#N/A,#N/A,FALSE,"RATIOS"}</definedName>
    <definedName name="wrn.ANALISIS._.SENSIBILIDAD." hidden="1">{#N/A,#N/A,FALSE,"BALANCE";#N/A,#N/A,FALSE,"CUENTA DE PYG";#N/A,#N/A,FALSE,"RATIOS"}</definedName>
    <definedName name="wrn.forecast." localSheetId="1" hidden="1">{#N/A,#N/A,FALSE,"model"}</definedName>
    <definedName name="wrn.forecast." hidden="1">{#N/A,#N/A,FALSE,"model"}</definedName>
    <definedName name="wrn.forecast2" localSheetId="1" hidden="1">{#N/A,#N/A,FALSE,"model"}</definedName>
    <definedName name="wrn.forecast2" hidden="1">{#N/A,#N/A,FALSE,"model"}</definedName>
    <definedName name="wrn.forecastassumptions." localSheetId="1" hidden="1">{#N/A,#N/A,FALSE,"model"}</definedName>
    <definedName name="wrn.forecastassumptions." hidden="1">{#N/A,#N/A,FALSE,"model"}</definedName>
    <definedName name="wrn.forecastassumptions2" localSheetId="1" hidden="1">{#N/A,#N/A,FALSE,"model"}</definedName>
    <definedName name="wrn.forecastassumptions2" hidden="1">{#N/A,#N/A,FALSE,"model"}</definedName>
    <definedName name="wrn.forecastROIC." localSheetId="1" hidden="1">{#N/A,#N/A,FALSE,"model"}</definedName>
    <definedName name="wrn.forecastROIC." hidden="1">{#N/A,#N/A,FALSE,"model"}</definedName>
    <definedName name="wrn.forecastROIC2" localSheetId="1" hidden="1">{#N/A,#N/A,FALSE,"model"}</definedName>
    <definedName name="wrn.forecastROIC2" hidden="1">{#N/A,#N/A,FALSE,"model"}</definedName>
    <definedName name="wrn.GESTION." localSheetId="1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localSheetId="1" hidden="1">{#N/A,#N/A,FALSE,"model"}</definedName>
    <definedName name="wrn.history." hidden="1">{#N/A,#N/A,FALSE,"model"}</definedName>
    <definedName name="wrn.history2" localSheetId="1" hidden="1">{#N/A,#N/A,FALSE,"model"}</definedName>
    <definedName name="wrn.history2" hidden="1">{#N/A,#N/A,FALSE,"model"}</definedName>
    <definedName name="wrn.histROIC." localSheetId="1" hidden="1">{#N/A,#N/A,FALSE,"model"}</definedName>
    <definedName name="wrn.histROIC." hidden="1">{#N/A,#N/A,FALSE,"model"}</definedName>
    <definedName name="wrn.histROIC2" localSheetId="1" hidden="1">{#N/A,#N/A,FALSE,"model"}</definedName>
    <definedName name="wrn.histROIC2" hidden="1">{#N/A,#N/A,FALSE,"model"}</definedName>
    <definedName name="wrn.INFORME._.02." localSheetId="1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localSheetId="1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localSheetId="1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localSheetId="1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localSheetId="1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localSheetId="1" hidden="1">{"SECQ",#N/A,TRUE,"SE"}</definedName>
    <definedName name="wrn.P." hidden="1">{"SECQ",#N/A,TRUE,"SE"}</definedName>
    <definedName name="wrn.TOTAL." localSheetId="1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localSheetId="1" hidden="1">{#N/A,#N/A,FALSE,"model"}</definedName>
    <definedName name="wrn1.history" hidden="1">{#N/A,#N/A,FALSE,"model"}</definedName>
    <definedName name="wrn3.histroic" localSheetId="1" hidden="1">{#N/A,#N/A,FALSE,"model"}</definedName>
    <definedName name="wrn3.histroic" hidden="1">{#N/A,#N/A,FALSE,"model"}</definedName>
    <definedName name="x" localSheetId="1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6" i="2" l="1"/>
  <c r="E53" i="2"/>
  <c r="E51" i="2"/>
  <c r="E48" i="2"/>
  <c r="E44" i="2"/>
  <c r="E46" i="2" s="1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42" i="2" s="1"/>
  <c r="E23" i="2"/>
  <c r="E22" i="2"/>
  <c r="E21" i="2"/>
  <c r="E18" i="2"/>
  <c r="E17" i="2"/>
  <c r="E16" i="2"/>
  <c r="E19" i="2" s="1"/>
  <c r="E13" i="2"/>
  <c r="E12" i="2"/>
  <c r="E11" i="2"/>
  <c r="E10" i="2"/>
  <c r="E9" i="2"/>
  <c r="E8" i="2"/>
  <c r="E14" i="2" s="1"/>
  <c r="B5" i="2"/>
  <c r="B4" i="2"/>
  <c r="E71" i="1"/>
  <c r="E70" i="1"/>
  <c r="E69" i="1"/>
  <c r="E68" i="1"/>
  <c r="E67" i="1"/>
  <c r="E66" i="1"/>
  <c r="E65" i="1"/>
  <c r="E72" i="1" s="1"/>
  <c r="E58" i="1"/>
  <c r="E57" i="1"/>
  <c r="E56" i="1"/>
  <c r="E55" i="1"/>
  <c r="E54" i="1"/>
  <c r="E53" i="1"/>
  <c r="E60" i="1" s="1"/>
  <c r="E50" i="1"/>
  <c r="E49" i="1"/>
  <c r="E48" i="1"/>
  <c r="E47" i="1"/>
  <c r="E46" i="1"/>
  <c r="E45" i="1"/>
  <c r="E44" i="1"/>
  <c r="E43" i="1"/>
  <c r="E42" i="1"/>
  <c r="E41" i="1"/>
  <c r="E6" i="1" s="1"/>
  <c r="E32" i="1"/>
  <c r="E31" i="1"/>
  <c r="E30" i="1"/>
  <c r="E29" i="1"/>
  <c r="E28" i="1"/>
  <c r="E27" i="1"/>
  <c r="E26" i="1"/>
  <c r="E25" i="1"/>
  <c r="E24" i="1"/>
  <c r="E33" i="1" s="1"/>
  <c r="E35" i="1" s="1"/>
  <c r="E37" i="1" s="1"/>
  <c r="E23" i="1"/>
  <c r="E22" i="1"/>
  <c r="E19" i="1"/>
  <c r="E18" i="1"/>
  <c r="E17" i="1"/>
  <c r="E16" i="1"/>
  <c r="E15" i="1"/>
  <c r="E14" i="1"/>
  <c r="E13" i="1"/>
  <c r="E12" i="1"/>
  <c r="E11" i="1"/>
  <c r="E20" i="1" s="1"/>
  <c r="E7" i="1"/>
  <c r="E47" i="2" l="1"/>
  <c r="E49" i="2" s="1"/>
  <c r="E75" i="1"/>
  <c r="E85" i="1"/>
  <c r="E51" i="1"/>
  <c r="E62" i="1" s="1"/>
  <c r="E86" i="1" s="1"/>
  <c r="E74" i="1" l="1"/>
  <c r="E82" i="1" s="1"/>
</calcChain>
</file>

<file path=xl/sharedStrings.xml><?xml version="1.0" encoding="utf-8"?>
<sst xmlns="http://schemas.openxmlformats.org/spreadsheetml/2006/main" count="133" uniqueCount="109">
  <si>
    <t xml:space="preserve">CrediQ, S.A. de C.V. y subsidiarias </t>
  </si>
  <si>
    <t>(Compañía salvadoreña subsidiaria de Inversiones CrediQ Business, S.A.)</t>
  </si>
  <si>
    <t>Estados Consolidados de Situación Financiera (No auditados)</t>
  </si>
  <si>
    <t>Al 31 de Marzo 2020</t>
  </si>
  <si>
    <t>(Cifras expresadas en miles de dólares estadounidenses)</t>
  </si>
  <si>
    <t>Balance General</t>
  </si>
  <si>
    <t>Febrero 2019</t>
  </si>
  <si>
    <t>ACTIVO</t>
  </si>
  <si>
    <t>Activo Circulante</t>
  </si>
  <si>
    <t>Efectivo y Equivalentes de Efectivo</t>
  </si>
  <si>
    <t>$</t>
  </si>
  <si>
    <t>Inversiones y Depósitos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</si>
  <si>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</si>
  <si>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</si>
  <si>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</si>
  <si>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</si>
  <si>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</si>
  <si>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</si>
  <si>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</si>
  <si>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</si>
  <si>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</si>
  <si>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</si>
  <si>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</si>
  <si>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</si>
  <si>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</si>
  <si>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Obras en proceso</t>
  </si>
  <si>
    <t>Instrumentos financieros derivados</t>
  </si>
  <si>
    <t>Inversiones en sociedades</t>
  </si>
  <si>
    <t>Otros activos financieros</t>
  </si>
  <si>
    <t>Activo por impuesto sobre la renta diferido</t>
  </si>
  <si>
    <t>Activos no circulante disponibles para la venta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</si>
  <si>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</si>
  <si>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</si>
  <si>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</si>
  <si>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</si>
  <si>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</si>
  <si>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</si>
  <si>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</si>
  <si>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Obligacion contratos de arrendamiento CP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</si>
  <si>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</si>
  <si>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</si>
  <si>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</si>
  <si>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</si>
  <si>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</si>
  <si>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</si>
  <si>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</si>
  <si>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</si>
  <si>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</si>
  <si>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</si>
  <si>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Obligacion contratos de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</si>
  <si>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</si>
  <si>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</si>
  <si>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</si>
  <si>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</si>
  <si>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</si>
  <si>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</si>
  <si>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</si>
  <si>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</si>
  <si>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</si>
  <si>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</si>
  <si>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</si>
  <si>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</si>
  <si>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</si>
  <si>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Martha Romero</t>
  </si>
  <si>
    <t>Jefe Depto. Contabilidad</t>
  </si>
  <si>
    <t>Gerente Financiero</t>
  </si>
  <si>
    <t>Liquidity ratio</t>
  </si>
  <si>
    <t>Maximum total debt</t>
  </si>
  <si>
    <t>Estados Consolidados del Resultado Integral (No auditados)</t>
  </si>
  <si>
    <t>Intereses</t>
  </si>
  <si>
    <t>Seguros</t>
  </si>
  <si>
    <t>Ingresos por financiamiento y similares</t>
  </si>
  <si>
    <t>Ingresos por arrendamientos financieros y similares</t>
  </si>
  <si>
    <t>Otros Ingresos relacionadas</t>
  </si>
  <si>
    <t>Otros Ingresos de Operación</t>
  </si>
  <si>
    <t xml:space="preserve">Ingresos por intereses y servicios prestados </t>
  </si>
  <si>
    <t>Comisiones bancarias</t>
  </si>
  <si>
    <t>Costos de emision y estruturacion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</si>
  <si>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</si>
  <si>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</si>
  <si>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</si>
  <si>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</si>
  <si>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</si>
  <si>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</si>
  <si>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Mercadeo y publicidad</t>
  </si>
  <si>
    <t>Otros servicios con empresas relacionadas</t>
  </si>
  <si>
    <t>Gasto por liquidacion de cartera</t>
  </si>
  <si>
    <t>Servicios corporativos</t>
  </si>
  <si>
    <t>Gasto por liquidacion de cartera deducible</t>
  </si>
  <si>
    <t>Servicios Públicos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</si>
  <si>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</si>
  <si>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</si>
  <si>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</si>
  <si>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</si>
  <si>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</si>
  <si>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Obsolecencia de inventarios</t>
  </si>
  <si>
    <t>Otros Servicios subcontratados</t>
  </si>
  <si>
    <t>Personal subcontratado</t>
  </si>
  <si>
    <t>Otros Gastos</t>
  </si>
  <si>
    <t>Gastos Operativos</t>
  </si>
  <si>
    <t>Otros Ingresos de no Operación</t>
  </si>
  <si>
    <t>Otros Gastos de no Operación</t>
  </si>
  <si>
    <t>Gastos y/o Ingresos No operativos</t>
  </si>
  <si>
    <t>Utilidad de Operación</t>
  </si>
  <si>
    <t>Ingresos Financieros</t>
  </si>
  <si>
    <t xml:space="preserve">Utilidad antes de impuesto sobre la renta </t>
  </si>
  <si>
    <t xml:space="preserve">Impuesto sobre la renta </t>
  </si>
  <si>
    <t>RESERVA LEGAL</t>
  </si>
  <si>
    <t xml:space="preserve">Utilidad neta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</si>
</sst>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  <font>
      <sz val="10"/>
      <name val="Comic Sans MS"/>
    </font>
    <font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167" fontId="8" fillId="0" borderId="0" applyFont="0" applyFill="0" applyBorder="0" applyAlignment="0" applyProtection="0"/>
    <xf numFmtId="0" fontId="8" fillId="0" borderId="0">
      <alignment vertical="top"/>
    </xf>
    <xf numFmtId="0" fontId="15" fillId="0" borderId="0"/>
    <xf numFmtId="0" fontId="8" fillId="0" borderId="0"/>
  </cellStyleXfs>
  <cellXfs count="58">
    <xf numFmtId="0" fontId="0" fillId="0" borderId="0" xfId="0"/>
    <xf numFmtId="0" fontId="2" fillId="0" borderId="0" xfId="3" applyFont="1" applyAlignment="1">
      <alignment horizontal="left"/>
    </xf>
    <xf numFmtId="38" fontId="3" fillId="0" borderId="0" xfId="3" applyNumberFormat="1" applyFont="1"/>
    <xf numFmtId="0" fontId="4" fillId="0" borderId="0" xfId="3" applyFont="1" applyAlignment="1">
      <alignment horizontal="left"/>
    </xf>
    <xf numFmtId="0" fontId="2" fillId="0" borderId="0" xfId="3" applyFont="1" applyAlignment="1">
      <alignment horizontal="left"/>
    </xf>
    <xf numFmtId="38" fontId="5" fillId="0" borderId="0" xfId="3" applyNumberFormat="1" applyFont="1"/>
    <xf numFmtId="38" fontId="3" fillId="0" borderId="1" xfId="3" applyNumberFormat="1" applyFont="1" applyBorder="1"/>
    <xf numFmtId="38" fontId="6" fillId="2" borderId="0" xfId="3" applyNumberFormat="1" applyFont="1" applyFill="1" applyAlignment="1">
      <alignment horizontal="center"/>
    </xf>
    <xf numFmtId="38" fontId="6" fillId="2" borderId="0" xfId="3" applyNumberFormat="1" applyFont="1" applyFill="1"/>
    <xf numFmtId="49" fontId="6" fillId="2" borderId="0" xfId="3" applyNumberFormat="1" applyFont="1" applyFill="1" applyAlignment="1">
      <alignment horizontal="center"/>
    </xf>
    <xf numFmtId="38" fontId="7" fillId="0" borderId="0" xfId="3" applyNumberFormat="1" applyFont="1" applyAlignment="1">
      <alignment horizontal="left"/>
    </xf>
    <xf numFmtId="38" fontId="6" fillId="0" borderId="0" xfId="3" applyNumberFormat="1" applyFont="1"/>
    <xf numFmtId="49" fontId="6" fillId="0" borderId="0" xfId="3" applyNumberFormat="1" applyFont="1" applyAlignment="1">
      <alignment horizontal="center"/>
    </xf>
    <xf numFmtId="38" fontId="3" fillId="0" borderId="0" xfId="3" applyNumberFormat="1" applyFont="1" applyAlignment="1">
      <alignment horizontal="center"/>
    </xf>
    <xf numFmtId="165" fontId="3" fillId="0" borderId="0" xfId="1" applyNumberFormat="1" applyFont="1" applyFill="1"/>
    <xf numFmtId="38" fontId="7" fillId="0" borderId="0" xfId="3" applyNumberFormat="1" applyFont="1"/>
    <xf numFmtId="165" fontId="7" fillId="0" borderId="2" xfId="1" applyNumberFormat="1" applyFont="1" applyFill="1" applyBorder="1"/>
    <xf numFmtId="165" fontId="3" fillId="0" borderId="2" xfId="1" applyNumberFormat="1" applyFont="1" applyFill="1" applyBorder="1"/>
    <xf numFmtId="165" fontId="3" fillId="0" borderId="0" xfId="1" applyNumberFormat="1" applyFont="1" applyFill="1" applyBorder="1"/>
    <xf numFmtId="165" fontId="7" fillId="0" borderId="3" xfId="1" applyNumberFormat="1" applyFont="1" applyFill="1" applyBorder="1"/>
    <xf numFmtId="0" fontId="3" fillId="0" borderId="0" xfId="3" applyFont="1"/>
    <xf numFmtId="10" fontId="5" fillId="0" borderId="0" xfId="2" applyNumberFormat="1" applyFont="1" applyFill="1"/>
    <xf numFmtId="38" fontId="7" fillId="3" borderId="0" xfId="3" applyNumberFormat="1" applyFont="1" applyFill="1"/>
    <xf numFmtId="38" fontId="7" fillId="0" borderId="0" xfId="3" applyNumberFormat="1" applyFont="1" applyAlignment="1">
      <alignment horizontal="center"/>
    </xf>
    <xf numFmtId="40" fontId="9" fillId="4" borderId="0" xfId="3" applyNumberFormat="1" applyFont="1" applyFill="1"/>
    <xf numFmtId="166" fontId="3" fillId="0" borderId="0" xfId="2" applyNumberFormat="1" applyFont="1" applyFill="1"/>
    <xf numFmtId="164" fontId="3" fillId="0" borderId="0" xfId="1" applyFont="1"/>
    <xf numFmtId="0" fontId="10" fillId="0" borderId="0" xfId="3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1" fillId="0" borderId="0" xfId="3" applyNumberFormat="1" applyFont="1"/>
    <xf numFmtId="165" fontId="12" fillId="0" borderId="0" xfId="1" applyNumberFormat="1" applyFont="1"/>
    <xf numFmtId="38" fontId="11" fillId="0" borderId="1" xfId="3" applyNumberFormat="1" applyFont="1" applyBorder="1"/>
    <xf numFmtId="165" fontId="11" fillId="0" borderId="1" xfId="1" applyNumberFormat="1" applyFont="1" applyBorder="1"/>
    <xf numFmtId="38" fontId="11" fillId="0" borderId="0" xfId="3" applyNumberFormat="1" applyFont="1" applyAlignment="1">
      <alignment horizontal="left"/>
    </xf>
    <xf numFmtId="38" fontId="3" fillId="0" borderId="0" xfId="3" applyNumberFormat="1" applyFont="1" applyAlignment="1">
      <alignment horizontal="center" vertical="center"/>
    </xf>
    <xf numFmtId="0" fontId="11" fillId="0" borderId="0" xfId="3" applyFont="1"/>
    <xf numFmtId="165" fontId="11" fillId="0" borderId="0" xfId="1" applyNumberFormat="1" applyFont="1" applyBorder="1"/>
    <xf numFmtId="165" fontId="11" fillId="0" borderId="0" xfId="1" applyNumberFormat="1" applyFont="1" applyFill="1" applyBorder="1"/>
    <xf numFmtId="0" fontId="11" fillId="0" borderId="0" xfId="1" applyNumberFormat="1" applyFont="1" applyFill="1" applyBorder="1" applyAlignment="1">
      <alignment horizontal="left"/>
    </xf>
    <xf numFmtId="0" fontId="11" fillId="3" borderId="0" xfId="1" applyNumberFormat="1" applyFont="1" applyFill="1" applyBorder="1" applyAlignment="1">
      <alignment horizontal="left"/>
    </xf>
    <xf numFmtId="0" fontId="10" fillId="0" borderId="0" xfId="4" applyNumberFormat="1" applyFont="1" applyFill="1" applyBorder="1"/>
    <xf numFmtId="165" fontId="10" fillId="0" borderId="2" xfId="1" applyNumberFormat="1" applyFont="1" applyFill="1" applyBorder="1"/>
    <xf numFmtId="168" fontId="3" fillId="0" borderId="0" xfId="4" applyNumberFormat="1" applyFont="1"/>
    <xf numFmtId="0" fontId="13" fillId="0" borderId="0" xfId="3" applyFont="1" applyAlignment="1">
      <alignment horizontal="center"/>
    </xf>
    <xf numFmtId="165" fontId="13" fillId="0" borderId="0" xfId="1" applyNumberFormat="1" applyFont="1" applyFill="1" applyBorder="1"/>
    <xf numFmtId="38" fontId="14" fillId="0" borderId="0" xfId="3" applyNumberFormat="1" applyFont="1"/>
    <xf numFmtId="0" fontId="11" fillId="0" borderId="0" xfId="5" applyFont="1" applyAlignment="1"/>
    <xf numFmtId="0" fontId="16" fillId="0" borderId="0" xfId="6" applyFont="1" applyAlignment="1">
      <alignment horizontal="left"/>
    </xf>
    <xf numFmtId="0" fontId="11" fillId="0" borderId="0" xfId="7" applyFont="1"/>
    <xf numFmtId="165" fontId="10" fillId="0" borderId="0" xfId="1" applyNumberFormat="1" applyFont="1" applyFill="1" applyBorder="1"/>
    <xf numFmtId="0" fontId="10" fillId="0" borderId="0" xfId="3" applyFont="1"/>
    <xf numFmtId="165" fontId="10" fillId="0" borderId="3" xfId="1" applyNumberFormat="1" applyFont="1" applyFill="1" applyBorder="1"/>
    <xf numFmtId="0" fontId="11" fillId="0" borderId="0" xfId="3" applyFont="1" applyAlignment="1">
      <alignment horizontal="center"/>
    </xf>
    <xf numFmtId="38" fontId="10" fillId="3" borderId="0" xfId="3" applyNumberFormat="1" applyFont="1" applyFill="1"/>
    <xf numFmtId="38" fontId="10" fillId="0" borderId="0" xfId="3" applyNumberFormat="1" applyFont="1" applyAlignment="1">
      <alignment horizontal="center"/>
    </xf>
    <xf numFmtId="0" fontId="3" fillId="0" borderId="0" xfId="3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</cellXfs>
  <cellStyles count="8">
    <cellStyle name="Millares" xfId="1" builtinId="3"/>
    <cellStyle name="Moneda 2" xfId="4" xr:uid="{3DEDC193-09F5-42F2-B2AA-69D88DFEC3E4}"/>
    <cellStyle name="Normal" xfId="0" builtinId="0"/>
    <cellStyle name="Normal 2" xfId="5" xr:uid="{5BC4A730-8303-4CC6-ABAD-5406E2D6E3DC}"/>
    <cellStyle name="Normal_AAH Liquidity model Bain  v3 amend8 for 02-03 projs RAP" xfId="6" xr:uid="{524EFAAF-E731-4A46-A765-0F793EB77504}"/>
    <cellStyle name="Normal_Formatos de Reporte de Información General" xfId="7" xr:uid="{1AD2FBFF-7248-4BD5-AE47-1C257067D110}"/>
    <cellStyle name="Normal_Junio_03" xfId="3" xr:uid="{6B77CDFE-954A-454C-8BF4-849F0A562AD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ala/Desktop/CREDIQ,%20S.A.%20DE%20C.V/REPORTES/GAP/GAP%202020/GAP%20MARZO/03%20EEFF%20CQ%20Mar%20%202020%20Bco%20Consolidado%20Complet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mromero/LOCALS~1/Temp/_ZCTmp.Dir/Hoja%20mensual%20de%20indicadores%20CrediQ%2020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E:/C/ATENEA/2003/El%20Salvador/SV%20-%20Revisi&#243;n%20de%20Arpu%20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Rene-gonzalez/estados%20fiancieros/Mis%20Documentos%20(Ordenador%20Viejo%20-%20Unidad%20D)/Mis%20documentos/Presupuesto/Anexo%20ppto%20lata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10.34.8.66/prevision/WINDOWS/TEMP/Modelo%20de%20presupuesto%20CTC%2019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/Local%20Settings/Temporary%20Internet%20Files/OLK36/Presupuesto%20CREDIQ%20SAL_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.GRUPOQ01/Mis%20documentos/My%20Documents/ML/PRESUPUESTO%202005/PRESUPUESTO%20CREDIQ%20SALY%20NIC%2020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E:/Documents%20and%20Settings/mromero.GRUPOQ01/Mis%20documentos/My%20Documents/ML/PRESUPUESTO%202005/PRESUPUESTO%20CREDIQ%20SALY%20NIC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figueroa/Desktop/CREDIQ,%20S.A.%20DE%20C.V/2017/2.-%20Febrero/EEFF%20CQ%20Abanks%20%20Febrero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E:/Direccion%20Gral%20de%20Finanzas%20y%20C%20Gest/Dep.Contabilidad/conciliaciones%20intercompany/Mayo%2004/conciliaci&#243;n%20enviada%20a%20T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A:/Sonia/Informe%20Gestion/Septiembre99/Trafico%2099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"/>
      <sheetName val="P&amp;L"/>
      <sheetName val="ER"/>
      <sheetName val="Integ Ctas CQ"/>
      <sheetName val="Otros Ing-gas de Op"/>
      <sheetName val="BA CQ,CQL,QA"/>
      <sheetName val="MES"/>
      <sheetName val="deuda"/>
      <sheetName val="INTERCO"/>
      <sheetName val="BANCOS"/>
      <sheetName val="GAPS Consolidado"/>
      <sheetName val="GCQ"/>
      <sheetName val="GCQL"/>
      <sheetName val="GQA"/>
      <sheetName val="Resumen Flujos"/>
      <sheetName val="BG Bolsa"/>
      <sheetName val="ER Bolsa"/>
    </sheetNames>
    <sheetDataSet>
      <sheetData sheetId="0">
        <row r="5">
          <cell r="B5" t="str">
            <v>Al 31 de Marzo 2020</v>
          </cell>
        </row>
        <row r="11">
          <cell r="B11" t="str">
            <v>Efectivo y Equivalentes de Efectivo</v>
          </cell>
          <cell r="C11" t="str">
            <v>$</v>
          </cell>
          <cell r="E11">
            <v>10482096.52</v>
          </cell>
        </row>
        <row r="12">
          <cell r="B12" t="str">
            <v>Inversiones y Depósitos</v>
          </cell>
          <cell r="E12">
            <v>0</v>
          </cell>
        </row>
        <row r="13">
          <cell r="B13" t="str">
            <v>Documentos y cuentas por cobrar</v>
          </cell>
          <cell r="E13">
            <v>43224689.040000007</v>
          </cell>
        </row>
        <row r="14">
          <cell r="B14" t="str">
            <v>Estimación para cuentas incobrables</v>
          </cell>
          <cell r="E14">
            <v>-3429104.93</v>
          </cell>
        </row>
        <row r="15">
          <cell r="B15" t="str">
            <v>Arrendamientos por cobrar</v>
          </cell>
          <cell r="E15">
            <v>1567135.3299999998</v>
          </cell>
        </row>
        <row r="16">
          <cell r="B16" t="str">
            <v>Estimación para cuentas incobrables arrendamientos</v>
          </cell>
          <cell r="E16">
            <v>-55166.770000000004</v>
          </cell>
        </row>
        <row r="17">
          <cell r="B17" t="str">
            <v>Cuentas por cobrar a partes relacionadas</v>
          </cell>
          <cell r="E17">
            <v>19452.560000000056</v>
          </cell>
        </row>
        <row r="18">
          <cell r="B18" t="str">
            <v>Inventarios</v>
          </cell>
          <cell r="E18">
            <v>-48063.040000000008</v>
          </cell>
        </row>
        <row r="19">
          <cell r="B19" t="str">
            <v>Gastos Pagados por Anticipado</v>
          </cell>
          <cell r="E19">
            <v>467751.58000000031</v>
          </cell>
        </row>
        <row r="20">
          <cell r="B20" t="str">
            <v xml:space="preserve">Total Activo Circulante </v>
          </cell>
          <cell r="E20">
            <v>52228790.289999999</v>
          </cell>
        </row>
        <row r="22">
          <cell r="B22" t="str">
            <v>Documentos por cobrar a largo plazo</v>
          </cell>
          <cell r="E22">
            <v>137700064.25</v>
          </cell>
        </row>
        <row r="23">
          <cell r="B23" t="str">
            <v>Arrendamientos por cobrar a largo plazo</v>
          </cell>
          <cell r="E23">
            <v>2154056.25</v>
          </cell>
        </row>
        <row r="24">
          <cell r="B24" t="str">
            <v>Activos por derecho de uso</v>
          </cell>
          <cell r="E24">
            <v>1362114.03</v>
          </cell>
        </row>
        <row r="25">
          <cell r="B25" t="str">
            <v>Inmuebles, mobiliario, equipo y mejoras</v>
          </cell>
          <cell r="E25">
            <v>3602340.6600000006</v>
          </cell>
        </row>
        <row r="26">
          <cell r="B26" t="str">
            <v>Activos intangibles</v>
          </cell>
          <cell r="E26">
            <v>1772413.1899999997</v>
          </cell>
        </row>
        <row r="27">
          <cell r="B27" t="str">
            <v>Obras en proceso</v>
          </cell>
          <cell r="E27">
            <v>0</v>
          </cell>
        </row>
        <row r="28">
          <cell r="B28" t="str">
            <v>Instrumentos financieros derivados</v>
          </cell>
          <cell r="E28">
            <v>-60057</v>
          </cell>
        </row>
        <row r="29">
          <cell r="B29" t="str">
            <v>Inversiones en sociedades</v>
          </cell>
          <cell r="E29">
            <v>0</v>
          </cell>
        </row>
        <row r="30">
          <cell r="B30" t="str">
            <v>Otros activos financieros</v>
          </cell>
          <cell r="E30">
            <v>329806.71999999997</v>
          </cell>
        </row>
        <row r="31">
          <cell r="B31" t="str">
            <v>Activo por impuesto sobre la renta diferido</v>
          </cell>
          <cell r="E31">
            <v>123779.22999999997</v>
          </cell>
        </row>
        <row r="32">
          <cell r="B32" t="str">
            <v>Inversiones y Depósitos</v>
          </cell>
          <cell r="E32">
            <v>0</v>
          </cell>
        </row>
        <row r="33">
          <cell r="E33">
            <v>146984517.32999998</v>
          </cell>
        </row>
        <row r="34">
          <cell r="B34" t="str">
            <v>Activos no circulante disponibles para la venta</v>
          </cell>
          <cell r="E34">
            <v>0</v>
          </cell>
        </row>
        <row r="35">
          <cell r="B35" t="str">
            <v>Total Activo No Corriente</v>
          </cell>
          <cell r="E35">
            <v>146984517.32999998</v>
          </cell>
        </row>
        <row r="37">
          <cell r="B37" t="str">
            <v xml:space="preserve">Total del activo </v>
          </cell>
          <cell r="C37" t="str">
            <v>$</v>
          </cell>
          <cell r="E37">
            <v>199213307.61999997</v>
          </cell>
        </row>
        <row r="39">
          <cell r="B39" t="str">
            <v>PASIVO Y PATRIMONIO</v>
          </cell>
        </row>
        <row r="40">
          <cell r="B40" t="str">
            <v>Pasivo circulante</v>
          </cell>
        </row>
        <row r="41">
          <cell r="B41" t="str">
            <v>Titulos valores</v>
          </cell>
          <cell r="C41" t="str">
            <v>$</v>
          </cell>
          <cell r="E41">
            <v>9692038.2799999993</v>
          </cell>
        </row>
        <row r="42">
          <cell r="B42" t="str">
            <v>Préstamos por Pagar</v>
          </cell>
          <cell r="E42">
            <v>30250662.530000001</v>
          </cell>
        </row>
        <row r="43">
          <cell r="B43" t="str">
            <v xml:space="preserve">Documentos por pagar </v>
          </cell>
          <cell r="E43">
            <v>2178001.8999999994</v>
          </cell>
        </row>
        <row r="44">
          <cell r="B44" t="str">
            <v>Obligacion contratos de arrendamiento CP</v>
          </cell>
          <cell r="E44">
            <v>0</v>
          </cell>
        </row>
        <row r="45">
          <cell r="B45" t="str">
            <v>Intereses por Pagar</v>
          </cell>
          <cell r="E45">
            <v>345697.91</v>
          </cell>
        </row>
        <row r="46">
          <cell r="B46" t="str">
            <v>Dividendos por pagar</v>
          </cell>
          <cell r="E46">
            <v>843000.11</v>
          </cell>
        </row>
        <row r="47">
          <cell r="B47" t="str">
            <v xml:space="preserve">Cuentas por pagar comerciales </v>
          </cell>
          <cell r="E47">
            <v>310143.37999999995</v>
          </cell>
        </row>
        <row r="48">
          <cell r="B48" t="str">
            <v>Cuentas por Pagar a partes relacionadas</v>
          </cell>
          <cell r="E48">
            <v>327255.3200000003</v>
          </cell>
        </row>
        <row r="49">
          <cell r="B49" t="str">
            <v>Impuesto sobre la renta por pagar</v>
          </cell>
          <cell r="E49">
            <v>4756359.25</v>
          </cell>
        </row>
        <row r="50">
          <cell r="B50" t="str">
            <v xml:space="preserve">Gastos acumulados y otras cuentas por pagar </v>
          </cell>
          <cell r="E50">
            <v>3850656.2100000009</v>
          </cell>
        </row>
        <row r="51">
          <cell r="B51" t="str">
            <v>Total del Pasivo Circulante</v>
          </cell>
          <cell r="E51">
            <v>52553814.890000001</v>
          </cell>
        </row>
        <row r="53">
          <cell r="B53" t="str">
            <v>Beneficios post-empleo por pagar</v>
          </cell>
          <cell r="E53">
            <v>85216.76</v>
          </cell>
        </row>
        <row r="54">
          <cell r="B54" t="str">
            <v>Préstamos por pagar a Largo Plazo</v>
          </cell>
          <cell r="E54">
            <v>78442408.060000002</v>
          </cell>
        </row>
        <row r="55">
          <cell r="B55" t="str">
            <v xml:space="preserve">Documentos por pagar a largo plazo </v>
          </cell>
          <cell r="E55">
            <v>24269732.620000001</v>
          </cell>
        </row>
        <row r="56">
          <cell r="B56" t="str">
            <v>Obligacion contratos de arrendamiento LP</v>
          </cell>
          <cell r="E56">
            <v>0</v>
          </cell>
        </row>
        <row r="57">
          <cell r="B57" t="str">
            <v>Titulos valores</v>
          </cell>
          <cell r="E57">
            <v>8134000</v>
          </cell>
        </row>
        <row r="58">
          <cell r="B58" t="str">
            <v>Pasivos por impuesto diferido</v>
          </cell>
          <cell r="E58">
            <v>0</v>
          </cell>
        </row>
        <row r="60">
          <cell r="B60" t="str">
            <v>Total Pasivo No Corriente</v>
          </cell>
          <cell r="E60">
            <v>110931357.44000001</v>
          </cell>
        </row>
        <row r="62">
          <cell r="B62" t="str">
            <v xml:space="preserve">Total del Pasivo </v>
          </cell>
          <cell r="C62" t="str">
            <v>$</v>
          </cell>
          <cell r="E62">
            <v>163485172.33000001</v>
          </cell>
        </row>
        <row r="64">
          <cell r="B64" t="str">
            <v>Patrimonio</v>
          </cell>
        </row>
        <row r="65">
          <cell r="B65" t="str">
            <v>Capital Social</v>
          </cell>
          <cell r="C65" t="str">
            <v>$</v>
          </cell>
          <cell r="E65">
            <v>14700100</v>
          </cell>
        </row>
        <row r="66">
          <cell r="B66" t="str">
            <v>Reserva Legal</v>
          </cell>
          <cell r="E66">
            <v>3302574.43</v>
          </cell>
        </row>
        <row r="67">
          <cell r="B67" t="str">
            <v>Reserva patrimonial</v>
          </cell>
          <cell r="E67">
            <v>2666746.1199999996</v>
          </cell>
        </row>
        <row r="68">
          <cell r="B68" t="str">
            <v xml:space="preserve">Otros componentes del patrimonio </v>
          </cell>
          <cell r="E68">
            <v>-60057</v>
          </cell>
        </row>
        <row r="69">
          <cell r="B69" t="str">
            <v xml:space="preserve">Resultados acumulados </v>
          </cell>
          <cell r="E69">
            <v>13815044.449999999</v>
          </cell>
        </row>
        <row r="70">
          <cell r="B70" t="str">
            <v>Utilidad del Ejercicio</v>
          </cell>
          <cell r="E70">
            <v>1303727.2900000003</v>
          </cell>
        </row>
        <row r="72">
          <cell r="B72" t="str">
            <v>Total del Patrimonio</v>
          </cell>
          <cell r="E72">
            <v>35728135.289999999</v>
          </cell>
        </row>
        <row r="74">
          <cell r="B74" t="str">
            <v xml:space="preserve">Total del pasivo y del patrimonio </v>
          </cell>
          <cell r="C74" t="str">
            <v>$</v>
          </cell>
          <cell r="E74">
            <v>199213307.62</v>
          </cell>
        </row>
        <row r="75">
          <cell r="E75">
            <v>0.17934612760986596</v>
          </cell>
        </row>
        <row r="79">
          <cell r="B79" t="str">
            <v xml:space="preserve">     César Artiga                                      </v>
          </cell>
          <cell r="D79" t="str">
            <v>Martha Romero</v>
          </cell>
        </row>
        <row r="80">
          <cell r="B80" t="str">
            <v>Jefe Depto. Contabilidad</v>
          </cell>
          <cell r="C80" t="str">
            <v>Gerente Financiero</v>
          </cell>
        </row>
      </sheetData>
      <sheetData sheetId="1"/>
      <sheetData sheetId="2">
        <row r="8">
          <cell r="B8" t="str">
            <v>Intereses</v>
          </cell>
          <cell r="C8" t="str">
            <v>$</v>
          </cell>
          <cell r="E8">
            <v>5333304.57</v>
          </cell>
        </row>
        <row r="9">
          <cell r="B9" t="str">
            <v>Seguros</v>
          </cell>
          <cell r="E9">
            <v>1306954.6200000001</v>
          </cell>
        </row>
        <row r="10">
          <cell r="B10" t="str">
            <v>Ingresos por financiamiento y similares</v>
          </cell>
          <cell r="E10">
            <v>552135.67999999993</v>
          </cell>
        </row>
        <row r="11">
          <cell r="B11" t="str">
            <v>Ingresos por arrendamientos financieros y similares</v>
          </cell>
          <cell r="E11">
            <v>508489.57999999996</v>
          </cell>
        </row>
        <row r="12">
          <cell r="B12" t="str">
            <v>Otros Ingresos relacionadas</v>
          </cell>
          <cell r="E12">
            <v>0</v>
          </cell>
        </row>
        <row r="13">
          <cell r="B13" t="str">
            <v>Otros Ingresos de Operación</v>
          </cell>
          <cell r="E13">
            <v>671338.29</v>
          </cell>
        </row>
        <row r="14">
          <cell r="B14" t="str">
            <v xml:space="preserve">Ingresos por intereses y servicios prestados </v>
          </cell>
          <cell r="C14" t="str">
            <v>$</v>
          </cell>
          <cell r="E14">
            <v>8372222.7400000002</v>
          </cell>
        </row>
        <row r="16">
          <cell r="B16" t="str">
            <v>Intereses</v>
          </cell>
          <cell r="C16" t="str">
            <v>$</v>
          </cell>
          <cell r="E16">
            <v>2057897.0000000002</v>
          </cell>
        </row>
        <row r="17">
          <cell r="B17" t="str">
            <v>Comisiones bancarias</v>
          </cell>
          <cell r="E17">
            <v>92365.3</v>
          </cell>
        </row>
        <row r="18">
          <cell r="B18" t="str">
            <v>Costos de emision y estruturacion</v>
          </cell>
          <cell r="E18">
            <v>365164.05999999994</v>
          </cell>
        </row>
        <row r="19">
          <cell r="B19" t="str">
            <v xml:space="preserve">Costos de los intereses y servicios prestados </v>
          </cell>
          <cell r="C19" t="str">
            <v>$</v>
          </cell>
          <cell r="E19">
            <v>2515426.3600000003</v>
          </cell>
        </row>
        <row r="21">
          <cell r="B21" t="str">
            <v>Gastos de personal</v>
          </cell>
          <cell r="C21" t="str">
            <v>$</v>
          </cell>
          <cell r="E21">
            <v>980342.92999999993</v>
          </cell>
        </row>
        <row r="22">
          <cell r="B22" t="str">
            <v>Honorarios</v>
          </cell>
          <cell r="E22">
            <v>376401.58999999997</v>
          </cell>
        </row>
        <row r="23">
          <cell r="B23" t="str">
            <v>Comisiones de Ventas, incentivos y premios sobre ventas</v>
          </cell>
          <cell r="E23">
            <v>69497.710000000006</v>
          </cell>
        </row>
        <row r="24">
          <cell r="B24" t="str">
            <v>Suministros, Reparaciones y Mttos.</v>
          </cell>
          <cell r="E24">
            <v>561370.52</v>
          </cell>
        </row>
        <row r="25">
          <cell r="B25" t="str">
            <v>Alquileres</v>
          </cell>
          <cell r="E25">
            <v>41288.28</v>
          </cell>
        </row>
        <row r="26">
          <cell r="B26" t="str">
            <v>Mercadeo y publicidad</v>
          </cell>
          <cell r="E26">
            <v>46912.479999999996</v>
          </cell>
        </row>
        <row r="27">
          <cell r="B27" t="str">
            <v>Otros servicios con empresas relacionadas</v>
          </cell>
          <cell r="E27">
            <v>34334</v>
          </cell>
        </row>
        <row r="28">
          <cell r="B28" t="str">
            <v>Gasto por liquidacion de cartera</v>
          </cell>
          <cell r="E28">
            <v>35955.17</v>
          </cell>
        </row>
        <row r="29">
          <cell r="B29" t="str">
            <v>Servicios corporativos</v>
          </cell>
          <cell r="E29">
            <v>0</v>
          </cell>
        </row>
        <row r="30">
          <cell r="B30" t="str">
            <v>Gasto por liquidacion de cartera deducible</v>
          </cell>
          <cell r="E30">
            <v>0</v>
          </cell>
        </row>
        <row r="31">
          <cell r="B31" t="str">
            <v>Servicios Públicos</v>
          </cell>
          <cell r="E31">
            <v>0</v>
          </cell>
        </row>
        <row r="32">
          <cell r="B32" t="str">
            <v>Viajes, Estadias y Gtos. de Rep</v>
          </cell>
          <cell r="E32">
            <v>0</v>
          </cell>
        </row>
        <row r="33">
          <cell r="B33" t="str">
            <v>Deprec. Y Amortizaciones</v>
          </cell>
          <cell r="E33">
            <v>423804.66</v>
          </cell>
        </row>
        <row r="34">
          <cell r="B34" t="str">
            <v>Impuestos Municipales y Otros</v>
          </cell>
          <cell r="E34">
            <v>52807.070000000007</v>
          </cell>
        </row>
        <row r="35">
          <cell r="B35" t="str">
            <v>Gtos. no Deducibles</v>
          </cell>
          <cell r="E35">
            <v>0</v>
          </cell>
        </row>
        <row r="36">
          <cell r="B36" t="str">
            <v>Reservas para Cuentas Incobrables</v>
          </cell>
          <cell r="E36">
            <v>888963.05999999994</v>
          </cell>
        </row>
        <row r="37">
          <cell r="B37" t="str">
            <v>Obsolecencia de inventarios</v>
          </cell>
          <cell r="E37">
            <v>0</v>
          </cell>
        </row>
        <row r="38">
          <cell r="B38" t="str">
            <v>Otros Servicios subcontratados</v>
          </cell>
          <cell r="E38">
            <v>70274.459999999992</v>
          </cell>
        </row>
        <row r="39">
          <cell r="B39" t="str">
            <v>Personal subcontratado</v>
          </cell>
          <cell r="E39">
            <v>66753.159999999989</v>
          </cell>
        </row>
        <row r="40">
          <cell r="B40" t="str">
            <v>Seguros</v>
          </cell>
          <cell r="E40">
            <v>115830.20999999999</v>
          </cell>
        </row>
        <row r="41">
          <cell r="B41" t="str">
            <v>Otros Gastos</v>
          </cell>
          <cell r="E41">
            <v>16566.25</v>
          </cell>
        </row>
        <row r="42">
          <cell r="B42" t="str">
            <v>Gastos Operativos</v>
          </cell>
          <cell r="C42" t="str">
            <v>$</v>
          </cell>
          <cell r="E42">
            <v>3781101.55</v>
          </cell>
        </row>
        <row r="44">
          <cell r="B44" t="str">
            <v>Otros Ingresos de no Operación</v>
          </cell>
          <cell r="C44" t="str">
            <v>$</v>
          </cell>
          <cell r="E44">
            <v>225557.25</v>
          </cell>
        </row>
        <row r="45">
          <cell r="B45" t="str">
            <v>Otros Gastos de no Operación</v>
          </cell>
          <cell r="E45">
            <v>0</v>
          </cell>
        </row>
        <row r="46">
          <cell r="B46" t="str">
            <v>Gastos y/o Ingresos No operativos</v>
          </cell>
          <cell r="C46" t="str">
            <v>$</v>
          </cell>
          <cell r="E46">
            <v>225557.25</v>
          </cell>
        </row>
        <row r="47">
          <cell r="B47" t="str">
            <v>Utilidad de Operación</v>
          </cell>
          <cell r="E47">
            <v>4006658.8</v>
          </cell>
        </row>
        <row r="48">
          <cell r="B48" t="str">
            <v>Ingresos Financieros</v>
          </cell>
          <cell r="E48">
            <v>32592.949999999997</v>
          </cell>
        </row>
        <row r="49">
          <cell r="B49" t="str">
            <v xml:space="preserve">Utilidad antes de impuesto sobre la renta </v>
          </cell>
          <cell r="E49">
            <v>4039251.75</v>
          </cell>
        </row>
        <row r="51">
          <cell r="B51" t="str">
            <v xml:space="preserve">Impuesto sobre la renta </v>
          </cell>
          <cell r="C51" t="str">
            <v>$</v>
          </cell>
          <cell r="E51">
            <v>1030117.74</v>
          </cell>
        </row>
        <row r="53">
          <cell r="E53">
            <v>1303727.29</v>
          </cell>
        </row>
        <row r="54">
          <cell r="B54" t="str">
            <v>RESERVA LEGAL</v>
          </cell>
          <cell r="E54">
            <v>0</v>
          </cell>
        </row>
        <row r="56">
          <cell r="B56" t="str">
            <v xml:space="preserve">Utilidad neta </v>
          </cell>
          <cell r="E56">
            <v>1303727.29</v>
          </cell>
        </row>
        <row r="61">
          <cell r="B61" t="str">
            <v xml:space="preserve">     César Artiga                                      </v>
          </cell>
          <cell r="C61" t="str">
            <v>Martha Romero</v>
          </cell>
        </row>
        <row r="62">
          <cell r="B62" t="str">
            <v>Jefe Depto. Contabilidad</v>
          </cell>
          <cell r="C62" t="str">
            <v>Gerente Financiero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6">
          <cell r="B6" t="str">
            <v>(Cifras expresadas en miles de dólares estadounidenses)</v>
          </cell>
        </row>
      </sheetData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 (2)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P y G"/>
      <sheetName val="SaldosTM España"/>
      <sheetName val="P_y_G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PU SV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OF LATAM"/>
      <sheetName val="DATOSGRAFICOOF LATAM"/>
      <sheetName val="GRAFICOIFP LATAM"/>
      <sheetName val="DATOSGRAFICOIFP LATAM"/>
      <sheetName val="DATOSGRAFICOGRUPO LATAM"/>
      <sheetName val="GRAFICOGRUPO LATAM"/>
      <sheetName val="DATOSGRAFGPO+LATAM"/>
      <sheetName val="GRAFGPO+LATAM"/>
      <sheetName val="TELE LESTE"/>
      <sheetName val="CRT CELULAR"/>
      <sheetName val="TELESUDESTE"/>
      <sheetName val="TELESP"/>
      <sheetName val="DATA BRASIL"/>
      <sheetName val="REAL BRASIL"/>
      <sheetName val="BRASIL"/>
      <sheetName val="TDATAARGENTINA"/>
      <sheetName val="TASA"/>
      <sheetName val="TCP"/>
      <sheetName val="real argen"/>
      <sheetName val="ARGENTINA"/>
      <sheetName val="real perú"/>
      <sheetName val="PERÚ"/>
      <sheetName val="LAT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 grupo"/>
      <sheetName val="Operaciones grupo"/>
      <sheetName val="BAL+P&amp;L"/>
      <sheetName val="Plantilla"/>
      <sheetName val="Inversiones"/>
      <sheetName val="Otra Información"/>
      <sheetName val="Desinver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da Bancos (2)"/>
      <sheetName val="Deuda Bancos"/>
      <sheetName val="Amort Cart 2003"/>
      <sheetName val="Gener.Cart2004"/>
      <sheetName val="Proyecc"/>
      <sheetName val="Det Ing y Gastos"/>
      <sheetName val="FLUJ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CQ SAL (2)"/>
      <sheetName val="ER CQSAL 2005 (2)"/>
      <sheetName val="COMP. 2005-2004 (3)"/>
    </sheetNames>
    <sheetDataSet>
      <sheetData sheetId="0"/>
      <sheetData sheetId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CQ SAL (2)"/>
      <sheetName val="ER CQSAL 2005 (2)"/>
      <sheetName val="COMP. 2005-2004 (3)"/>
    </sheetNames>
    <sheetDataSet>
      <sheetData sheetId="0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/>
      <sheetData sheetId="4"/>
      <sheetData sheetId="5">
        <row r="8">
          <cell r="O8">
            <v>1</v>
          </cell>
          <cell r="P8"/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/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/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/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/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/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/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/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/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/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/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/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/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/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/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/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/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/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/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/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/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/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/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/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/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/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/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/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/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/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/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/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/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/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/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/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/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/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/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/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/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/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/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/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/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/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/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/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/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/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/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/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/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/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/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/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/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/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/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/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/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/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/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/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/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/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/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/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/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/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/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/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/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/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/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/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/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/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/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/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/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/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/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/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/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/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/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/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/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/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/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/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/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/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/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/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/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/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/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/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/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/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/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/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/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/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/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/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/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/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/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/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/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/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/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/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/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/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/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/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/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/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/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/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/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/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/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/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/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/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/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/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/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/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/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/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/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/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/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/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/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/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/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/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/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/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/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/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/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/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/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/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/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/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/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/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/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/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/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/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/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/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/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/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/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/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/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/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/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/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/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/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/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/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/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/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/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/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/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/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/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/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/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/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/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/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/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/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/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/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/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/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/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/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/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/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/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/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/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/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/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/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/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/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/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/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/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/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/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/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/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/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/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/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/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/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/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/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/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/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/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/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/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/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/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/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/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/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/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/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/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/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/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/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/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/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/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/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/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/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/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/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/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/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/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/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/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/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/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/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/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/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/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/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/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/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/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/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/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/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/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/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/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/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/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/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/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/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/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/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/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/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/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/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/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/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/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/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/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/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/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/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/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/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/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/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/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/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/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/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/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/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/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/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/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/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/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/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/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/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/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/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/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/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/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/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/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/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/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/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/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/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/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/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/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/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/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/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/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/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/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/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/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/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/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/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/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/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/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/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/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/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/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/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/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/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/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/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/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/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/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/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/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/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/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/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/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/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/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/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/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/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/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/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/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/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/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/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/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/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/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/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/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/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/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/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/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/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/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/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/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/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/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/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/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/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/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/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/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/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/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/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/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/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/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/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/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/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/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/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/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/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/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/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/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/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/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/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/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/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/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/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/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/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/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/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/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/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/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/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/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/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/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/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/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/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/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/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/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/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/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/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/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/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/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/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/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/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/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/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/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/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/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/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/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/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/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/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/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/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/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/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/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/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/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/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/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/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/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/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/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/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/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/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/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/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/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/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/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/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/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/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/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/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/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/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/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/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/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/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/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/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/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/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/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/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R Real Comparativo"/>
      <sheetName val="ISR12"/>
      <sheetName val="Ing Enero-Agosto"/>
      <sheetName val="Ing Sept-Dic"/>
      <sheetName val="1.75%"/>
      <sheetName val="Dic definitivo"/>
      <sheetName val="Enero"/>
      <sheetName val="Febrero"/>
      <sheetName val="BC Agosto"/>
      <sheetName val="Septiembre"/>
      <sheetName val="Octubre"/>
      <sheetName val="Nov"/>
      <sheetName val="Agost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"/>
      <sheetName val="Balance_TM_GTM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EFONICA Q"/>
      <sheetName val="TELEFONICA$"/>
      <sheetName val="TESA Q"/>
      <sheetName val="TESA $"/>
      <sheetName val="TCG Holding Q"/>
      <sheetName val="TCG Holding $"/>
      <sheetName val="tráfico total"/>
      <sheetName val="salida min"/>
      <sheetName val="salida $"/>
      <sheetName val="gastos salida"/>
      <sheetName val="entrada min y $ "/>
      <sheetName val="gastos de entrada"/>
      <sheetName val="gestión corres"/>
      <sheetName val="precios"/>
      <sheetName val="Cob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8D8BD-44B9-4A18-9CA9-21407007885A}">
  <sheetPr>
    <tabColor theme="5" tint="0.39997558519241921"/>
    <pageSetUpPr fitToPage="1"/>
  </sheetPr>
  <dimension ref="B2:E86"/>
  <sheetViews>
    <sheetView showGridLines="0" topLeftCell="A2" zoomScaleNormal="100" workbookViewId="0">
      <pane xSplit="5" ySplit="7" topLeftCell="F63" activePane="bottomRight" state="frozen"/>
      <selection activeCell="A2" sqref="A2"/>
      <selection pane="topRight" activeCell="F2" sqref="F2"/>
      <selection pane="bottomLeft" activeCell="A8" sqref="A8"/>
      <selection pane="bottomRight" activeCell="G65" sqref="G65"/>
    </sheetView>
  </sheetViews>
  <sheetFormatPr baseColWidth="10" defaultColWidth="20.140625" defaultRowHeight="12.75" x14ac:dyDescent="0.2"/>
  <cols>
    <col min="1" max="1" width="3" style="2" customWidth="1"/>
    <col min="2" max="2" width="45.140625" style="2" customWidth="1"/>
    <col min="3" max="3" width="2.28515625" style="2" bestFit="1" customWidth="1"/>
    <col min="4" max="4" width="2.7109375" style="2" customWidth="1"/>
    <col min="5" max="5" width="13.7109375" style="2" bestFit="1" customWidth="1"/>
    <col min="6" max="256" width="20.140625" style="2"/>
    <col min="257" max="257" width="3" style="2" customWidth="1"/>
    <col min="258" max="258" width="45.140625" style="2" customWidth="1"/>
    <col min="259" max="259" width="2.28515625" style="2" bestFit="1" customWidth="1"/>
    <col min="260" max="260" width="2.7109375" style="2" customWidth="1"/>
    <col min="261" max="261" width="13.7109375" style="2" bestFit="1" customWidth="1"/>
    <col min="262" max="512" width="20.140625" style="2"/>
    <col min="513" max="513" width="3" style="2" customWidth="1"/>
    <col min="514" max="514" width="45.140625" style="2" customWidth="1"/>
    <col min="515" max="515" width="2.28515625" style="2" bestFit="1" customWidth="1"/>
    <col min="516" max="516" width="2.7109375" style="2" customWidth="1"/>
    <col min="517" max="517" width="13.7109375" style="2" bestFit="1" customWidth="1"/>
    <col min="518" max="768" width="20.140625" style="2"/>
    <col min="769" max="769" width="3" style="2" customWidth="1"/>
    <col min="770" max="770" width="45.140625" style="2" customWidth="1"/>
    <col min="771" max="771" width="2.28515625" style="2" bestFit="1" customWidth="1"/>
    <col min="772" max="772" width="2.7109375" style="2" customWidth="1"/>
    <col min="773" max="773" width="13.7109375" style="2" bestFit="1" customWidth="1"/>
    <col min="774" max="1024" width="20.140625" style="2"/>
    <col min="1025" max="1025" width="3" style="2" customWidth="1"/>
    <col min="1026" max="1026" width="45.140625" style="2" customWidth="1"/>
    <col min="1027" max="1027" width="2.28515625" style="2" bestFit="1" customWidth="1"/>
    <col min="1028" max="1028" width="2.7109375" style="2" customWidth="1"/>
    <col min="1029" max="1029" width="13.7109375" style="2" bestFit="1" customWidth="1"/>
    <col min="1030" max="1280" width="20.140625" style="2"/>
    <col min="1281" max="1281" width="3" style="2" customWidth="1"/>
    <col min="1282" max="1282" width="45.140625" style="2" customWidth="1"/>
    <col min="1283" max="1283" width="2.28515625" style="2" bestFit="1" customWidth="1"/>
    <col min="1284" max="1284" width="2.7109375" style="2" customWidth="1"/>
    <col min="1285" max="1285" width="13.7109375" style="2" bestFit="1" customWidth="1"/>
    <col min="1286" max="1536" width="20.140625" style="2"/>
    <col min="1537" max="1537" width="3" style="2" customWidth="1"/>
    <col min="1538" max="1538" width="45.140625" style="2" customWidth="1"/>
    <col min="1539" max="1539" width="2.28515625" style="2" bestFit="1" customWidth="1"/>
    <col min="1540" max="1540" width="2.7109375" style="2" customWidth="1"/>
    <col min="1541" max="1541" width="13.7109375" style="2" bestFit="1" customWidth="1"/>
    <col min="1542" max="1792" width="20.140625" style="2"/>
    <col min="1793" max="1793" width="3" style="2" customWidth="1"/>
    <col min="1794" max="1794" width="45.140625" style="2" customWidth="1"/>
    <col min="1795" max="1795" width="2.28515625" style="2" bestFit="1" customWidth="1"/>
    <col min="1796" max="1796" width="2.7109375" style="2" customWidth="1"/>
    <col min="1797" max="1797" width="13.7109375" style="2" bestFit="1" customWidth="1"/>
    <col min="1798" max="2048" width="20.140625" style="2"/>
    <col min="2049" max="2049" width="3" style="2" customWidth="1"/>
    <col min="2050" max="2050" width="45.140625" style="2" customWidth="1"/>
    <col min="2051" max="2051" width="2.28515625" style="2" bestFit="1" customWidth="1"/>
    <col min="2052" max="2052" width="2.7109375" style="2" customWidth="1"/>
    <col min="2053" max="2053" width="13.7109375" style="2" bestFit="1" customWidth="1"/>
    <col min="2054" max="2304" width="20.140625" style="2"/>
    <col min="2305" max="2305" width="3" style="2" customWidth="1"/>
    <col min="2306" max="2306" width="45.140625" style="2" customWidth="1"/>
    <col min="2307" max="2307" width="2.28515625" style="2" bestFit="1" customWidth="1"/>
    <col min="2308" max="2308" width="2.7109375" style="2" customWidth="1"/>
    <col min="2309" max="2309" width="13.7109375" style="2" bestFit="1" customWidth="1"/>
    <col min="2310" max="2560" width="20.140625" style="2"/>
    <col min="2561" max="2561" width="3" style="2" customWidth="1"/>
    <col min="2562" max="2562" width="45.140625" style="2" customWidth="1"/>
    <col min="2563" max="2563" width="2.28515625" style="2" bestFit="1" customWidth="1"/>
    <col min="2564" max="2564" width="2.7109375" style="2" customWidth="1"/>
    <col min="2565" max="2565" width="13.7109375" style="2" bestFit="1" customWidth="1"/>
    <col min="2566" max="2816" width="20.140625" style="2"/>
    <col min="2817" max="2817" width="3" style="2" customWidth="1"/>
    <col min="2818" max="2818" width="45.140625" style="2" customWidth="1"/>
    <col min="2819" max="2819" width="2.28515625" style="2" bestFit="1" customWidth="1"/>
    <col min="2820" max="2820" width="2.7109375" style="2" customWidth="1"/>
    <col min="2821" max="2821" width="13.7109375" style="2" bestFit="1" customWidth="1"/>
    <col min="2822" max="3072" width="20.140625" style="2"/>
    <col min="3073" max="3073" width="3" style="2" customWidth="1"/>
    <col min="3074" max="3074" width="45.140625" style="2" customWidth="1"/>
    <col min="3075" max="3075" width="2.28515625" style="2" bestFit="1" customWidth="1"/>
    <col min="3076" max="3076" width="2.7109375" style="2" customWidth="1"/>
    <col min="3077" max="3077" width="13.7109375" style="2" bestFit="1" customWidth="1"/>
    <col min="3078" max="3328" width="20.140625" style="2"/>
    <col min="3329" max="3329" width="3" style="2" customWidth="1"/>
    <col min="3330" max="3330" width="45.140625" style="2" customWidth="1"/>
    <col min="3331" max="3331" width="2.28515625" style="2" bestFit="1" customWidth="1"/>
    <col min="3332" max="3332" width="2.7109375" style="2" customWidth="1"/>
    <col min="3333" max="3333" width="13.7109375" style="2" bestFit="1" customWidth="1"/>
    <col min="3334" max="3584" width="20.140625" style="2"/>
    <col min="3585" max="3585" width="3" style="2" customWidth="1"/>
    <col min="3586" max="3586" width="45.140625" style="2" customWidth="1"/>
    <col min="3587" max="3587" width="2.28515625" style="2" bestFit="1" customWidth="1"/>
    <col min="3588" max="3588" width="2.7109375" style="2" customWidth="1"/>
    <col min="3589" max="3589" width="13.7109375" style="2" bestFit="1" customWidth="1"/>
    <col min="3590" max="3840" width="20.140625" style="2"/>
    <col min="3841" max="3841" width="3" style="2" customWidth="1"/>
    <col min="3842" max="3842" width="45.140625" style="2" customWidth="1"/>
    <col min="3843" max="3843" width="2.28515625" style="2" bestFit="1" customWidth="1"/>
    <col min="3844" max="3844" width="2.7109375" style="2" customWidth="1"/>
    <col min="3845" max="3845" width="13.7109375" style="2" bestFit="1" customWidth="1"/>
    <col min="3846" max="4096" width="20.140625" style="2"/>
    <col min="4097" max="4097" width="3" style="2" customWidth="1"/>
    <col min="4098" max="4098" width="45.140625" style="2" customWidth="1"/>
    <col min="4099" max="4099" width="2.28515625" style="2" bestFit="1" customWidth="1"/>
    <col min="4100" max="4100" width="2.7109375" style="2" customWidth="1"/>
    <col min="4101" max="4101" width="13.7109375" style="2" bestFit="1" customWidth="1"/>
    <col min="4102" max="4352" width="20.140625" style="2"/>
    <col min="4353" max="4353" width="3" style="2" customWidth="1"/>
    <col min="4354" max="4354" width="45.140625" style="2" customWidth="1"/>
    <col min="4355" max="4355" width="2.28515625" style="2" bestFit="1" customWidth="1"/>
    <col min="4356" max="4356" width="2.7109375" style="2" customWidth="1"/>
    <col min="4357" max="4357" width="13.7109375" style="2" bestFit="1" customWidth="1"/>
    <col min="4358" max="4608" width="20.140625" style="2"/>
    <col min="4609" max="4609" width="3" style="2" customWidth="1"/>
    <col min="4610" max="4610" width="45.140625" style="2" customWidth="1"/>
    <col min="4611" max="4611" width="2.28515625" style="2" bestFit="1" customWidth="1"/>
    <col min="4612" max="4612" width="2.7109375" style="2" customWidth="1"/>
    <col min="4613" max="4613" width="13.7109375" style="2" bestFit="1" customWidth="1"/>
    <col min="4614" max="4864" width="20.140625" style="2"/>
    <col min="4865" max="4865" width="3" style="2" customWidth="1"/>
    <col min="4866" max="4866" width="45.140625" style="2" customWidth="1"/>
    <col min="4867" max="4867" width="2.28515625" style="2" bestFit="1" customWidth="1"/>
    <col min="4868" max="4868" width="2.7109375" style="2" customWidth="1"/>
    <col min="4869" max="4869" width="13.7109375" style="2" bestFit="1" customWidth="1"/>
    <col min="4870" max="5120" width="20.140625" style="2"/>
    <col min="5121" max="5121" width="3" style="2" customWidth="1"/>
    <col min="5122" max="5122" width="45.140625" style="2" customWidth="1"/>
    <col min="5123" max="5123" width="2.28515625" style="2" bestFit="1" customWidth="1"/>
    <col min="5124" max="5124" width="2.7109375" style="2" customWidth="1"/>
    <col min="5125" max="5125" width="13.7109375" style="2" bestFit="1" customWidth="1"/>
    <col min="5126" max="5376" width="20.140625" style="2"/>
    <col min="5377" max="5377" width="3" style="2" customWidth="1"/>
    <col min="5378" max="5378" width="45.140625" style="2" customWidth="1"/>
    <col min="5379" max="5379" width="2.28515625" style="2" bestFit="1" customWidth="1"/>
    <col min="5380" max="5380" width="2.7109375" style="2" customWidth="1"/>
    <col min="5381" max="5381" width="13.7109375" style="2" bestFit="1" customWidth="1"/>
    <col min="5382" max="5632" width="20.140625" style="2"/>
    <col min="5633" max="5633" width="3" style="2" customWidth="1"/>
    <col min="5634" max="5634" width="45.140625" style="2" customWidth="1"/>
    <col min="5635" max="5635" width="2.28515625" style="2" bestFit="1" customWidth="1"/>
    <col min="5636" max="5636" width="2.7109375" style="2" customWidth="1"/>
    <col min="5637" max="5637" width="13.7109375" style="2" bestFit="1" customWidth="1"/>
    <col min="5638" max="5888" width="20.140625" style="2"/>
    <col min="5889" max="5889" width="3" style="2" customWidth="1"/>
    <col min="5890" max="5890" width="45.140625" style="2" customWidth="1"/>
    <col min="5891" max="5891" width="2.28515625" style="2" bestFit="1" customWidth="1"/>
    <col min="5892" max="5892" width="2.7109375" style="2" customWidth="1"/>
    <col min="5893" max="5893" width="13.7109375" style="2" bestFit="1" customWidth="1"/>
    <col min="5894" max="6144" width="20.140625" style="2"/>
    <col min="6145" max="6145" width="3" style="2" customWidth="1"/>
    <col min="6146" max="6146" width="45.140625" style="2" customWidth="1"/>
    <col min="6147" max="6147" width="2.28515625" style="2" bestFit="1" customWidth="1"/>
    <col min="6148" max="6148" width="2.7109375" style="2" customWidth="1"/>
    <col min="6149" max="6149" width="13.7109375" style="2" bestFit="1" customWidth="1"/>
    <col min="6150" max="6400" width="20.140625" style="2"/>
    <col min="6401" max="6401" width="3" style="2" customWidth="1"/>
    <col min="6402" max="6402" width="45.140625" style="2" customWidth="1"/>
    <col min="6403" max="6403" width="2.28515625" style="2" bestFit="1" customWidth="1"/>
    <col min="6404" max="6404" width="2.7109375" style="2" customWidth="1"/>
    <col min="6405" max="6405" width="13.7109375" style="2" bestFit="1" customWidth="1"/>
    <col min="6406" max="6656" width="20.140625" style="2"/>
    <col min="6657" max="6657" width="3" style="2" customWidth="1"/>
    <col min="6658" max="6658" width="45.140625" style="2" customWidth="1"/>
    <col min="6659" max="6659" width="2.28515625" style="2" bestFit="1" customWidth="1"/>
    <col min="6660" max="6660" width="2.7109375" style="2" customWidth="1"/>
    <col min="6661" max="6661" width="13.7109375" style="2" bestFit="1" customWidth="1"/>
    <col min="6662" max="6912" width="20.140625" style="2"/>
    <col min="6913" max="6913" width="3" style="2" customWidth="1"/>
    <col min="6914" max="6914" width="45.140625" style="2" customWidth="1"/>
    <col min="6915" max="6915" width="2.28515625" style="2" bestFit="1" customWidth="1"/>
    <col min="6916" max="6916" width="2.7109375" style="2" customWidth="1"/>
    <col min="6917" max="6917" width="13.7109375" style="2" bestFit="1" customWidth="1"/>
    <col min="6918" max="7168" width="20.140625" style="2"/>
    <col min="7169" max="7169" width="3" style="2" customWidth="1"/>
    <col min="7170" max="7170" width="45.140625" style="2" customWidth="1"/>
    <col min="7171" max="7171" width="2.28515625" style="2" bestFit="1" customWidth="1"/>
    <col min="7172" max="7172" width="2.7109375" style="2" customWidth="1"/>
    <col min="7173" max="7173" width="13.7109375" style="2" bestFit="1" customWidth="1"/>
    <col min="7174" max="7424" width="20.140625" style="2"/>
    <col min="7425" max="7425" width="3" style="2" customWidth="1"/>
    <col min="7426" max="7426" width="45.140625" style="2" customWidth="1"/>
    <col min="7427" max="7427" width="2.28515625" style="2" bestFit="1" customWidth="1"/>
    <col min="7428" max="7428" width="2.7109375" style="2" customWidth="1"/>
    <col min="7429" max="7429" width="13.7109375" style="2" bestFit="1" customWidth="1"/>
    <col min="7430" max="7680" width="20.140625" style="2"/>
    <col min="7681" max="7681" width="3" style="2" customWidth="1"/>
    <col min="7682" max="7682" width="45.140625" style="2" customWidth="1"/>
    <col min="7683" max="7683" width="2.28515625" style="2" bestFit="1" customWidth="1"/>
    <col min="7684" max="7684" width="2.7109375" style="2" customWidth="1"/>
    <col min="7685" max="7685" width="13.7109375" style="2" bestFit="1" customWidth="1"/>
    <col min="7686" max="7936" width="20.140625" style="2"/>
    <col min="7937" max="7937" width="3" style="2" customWidth="1"/>
    <col min="7938" max="7938" width="45.140625" style="2" customWidth="1"/>
    <col min="7939" max="7939" width="2.28515625" style="2" bestFit="1" customWidth="1"/>
    <col min="7940" max="7940" width="2.7109375" style="2" customWidth="1"/>
    <col min="7941" max="7941" width="13.7109375" style="2" bestFit="1" customWidth="1"/>
    <col min="7942" max="8192" width="20.140625" style="2"/>
    <col min="8193" max="8193" width="3" style="2" customWidth="1"/>
    <col min="8194" max="8194" width="45.140625" style="2" customWidth="1"/>
    <col min="8195" max="8195" width="2.28515625" style="2" bestFit="1" customWidth="1"/>
    <col min="8196" max="8196" width="2.7109375" style="2" customWidth="1"/>
    <col min="8197" max="8197" width="13.7109375" style="2" bestFit="1" customWidth="1"/>
    <col min="8198" max="8448" width="20.140625" style="2"/>
    <col min="8449" max="8449" width="3" style="2" customWidth="1"/>
    <col min="8450" max="8450" width="45.140625" style="2" customWidth="1"/>
    <col min="8451" max="8451" width="2.28515625" style="2" bestFit="1" customWidth="1"/>
    <col min="8452" max="8452" width="2.7109375" style="2" customWidth="1"/>
    <col min="8453" max="8453" width="13.7109375" style="2" bestFit="1" customWidth="1"/>
    <col min="8454" max="8704" width="20.140625" style="2"/>
    <col min="8705" max="8705" width="3" style="2" customWidth="1"/>
    <col min="8706" max="8706" width="45.140625" style="2" customWidth="1"/>
    <col min="8707" max="8707" width="2.28515625" style="2" bestFit="1" customWidth="1"/>
    <col min="8708" max="8708" width="2.7109375" style="2" customWidth="1"/>
    <col min="8709" max="8709" width="13.7109375" style="2" bestFit="1" customWidth="1"/>
    <col min="8710" max="8960" width="20.140625" style="2"/>
    <col min="8961" max="8961" width="3" style="2" customWidth="1"/>
    <col min="8962" max="8962" width="45.140625" style="2" customWidth="1"/>
    <col min="8963" max="8963" width="2.28515625" style="2" bestFit="1" customWidth="1"/>
    <col min="8964" max="8964" width="2.7109375" style="2" customWidth="1"/>
    <col min="8965" max="8965" width="13.7109375" style="2" bestFit="1" customWidth="1"/>
    <col min="8966" max="9216" width="20.140625" style="2"/>
    <col min="9217" max="9217" width="3" style="2" customWidth="1"/>
    <col min="9218" max="9218" width="45.140625" style="2" customWidth="1"/>
    <col min="9219" max="9219" width="2.28515625" style="2" bestFit="1" customWidth="1"/>
    <col min="9220" max="9220" width="2.7109375" style="2" customWidth="1"/>
    <col min="9221" max="9221" width="13.7109375" style="2" bestFit="1" customWidth="1"/>
    <col min="9222" max="9472" width="20.140625" style="2"/>
    <col min="9473" max="9473" width="3" style="2" customWidth="1"/>
    <col min="9474" max="9474" width="45.140625" style="2" customWidth="1"/>
    <col min="9475" max="9475" width="2.28515625" style="2" bestFit="1" customWidth="1"/>
    <col min="9476" max="9476" width="2.7109375" style="2" customWidth="1"/>
    <col min="9477" max="9477" width="13.7109375" style="2" bestFit="1" customWidth="1"/>
    <col min="9478" max="9728" width="20.140625" style="2"/>
    <col min="9729" max="9729" width="3" style="2" customWidth="1"/>
    <col min="9730" max="9730" width="45.140625" style="2" customWidth="1"/>
    <col min="9731" max="9731" width="2.28515625" style="2" bestFit="1" customWidth="1"/>
    <col min="9732" max="9732" width="2.7109375" style="2" customWidth="1"/>
    <col min="9733" max="9733" width="13.7109375" style="2" bestFit="1" customWidth="1"/>
    <col min="9734" max="9984" width="20.140625" style="2"/>
    <col min="9985" max="9985" width="3" style="2" customWidth="1"/>
    <col min="9986" max="9986" width="45.140625" style="2" customWidth="1"/>
    <col min="9987" max="9987" width="2.28515625" style="2" bestFit="1" customWidth="1"/>
    <col min="9988" max="9988" width="2.7109375" style="2" customWidth="1"/>
    <col min="9989" max="9989" width="13.7109375" style="2" bestFit="1" customWidth="1"/>
    <col min="9990" max="10240" width="20.140625" style="2"/>
    <col min="10241" max="10241" width="3" style="2" customWidth="1"/>
    <col min="10242" max="10242" width="45.140625" style="2" customWidth="1"/>
    <col min="10243" max="10243" width="2.28515625" style="2" bestFit="1" customWidth="1"/>
    <col min="10244" max="10244" width="2.7109375" style="2" customWidth="1"/>
    <col min="10245" max="10245" width="13.7109375" style="2" bestFit="1" customWidth="1"/>
    <col min="10246" max="10496" width="20.140625" style="2"/>
    <col min="10497" max="10497" width="3" style="2" customWidth="1"/>
    <col min="10498" max="10498" width="45.140625" style="2" customWidth="1"/>
    <col min="10499" max="10499" width="2.28515625" style="2" bestFit="1" customWidth="1"/>
    <col min="10500" max="10500" width="2.7109375" style="2" customWidth="1"/>
    <col min="10501" max="10501" width="13.7109375" style="2" bestFit="1" customWidth="1"/>
    <col min="10502" max="10752" width="20.140625" style="2"/>
    <col min="10753" max="10753" width="3" style="2" customWidth="1"/>
    <col min="10754" max="10754" width="45.140625" style="2" customWidth="1"/>
    <col min="10755" max="10755" width="2.28515625" style="2" bestFit="1" customWidth="1"/>
    <col min="10756" max="10756" width="2.7109375" style="2" customWidth="1"/>
    <col min="10757" max="10757" width="13.7109375" style="2" bestFit="1" customWidth="1"/>
    <col min="10758" max="11008" width="20.140625" style="2"/>
    <col min="11009" max="11009" width="3" style="2" customWidth="1"/>
    <col min="11010" max="11010" width="45.140625" style="2" customWidth="1"/>
    <col min="11011" max="11011" width="2.28515625" style="2" bestFit="1" customWidth="1"/>
    <col min="11012" max="11012" width="2.7109375" style="2" customWidth="1"/>
    <col min="11013" max="11013" width="13.7109375" style="2" bestFit="1" customWidth="1"/>
    <col min="11014" max="11264" width="20.140625" style="2"/>
    <col min="11265" max="11265" width="3" style="2" customWidth="1"/>
    <col min="11266" max="11266" width="45.140625" style="2" customWidth="1"/>
    <col min="11267" max="11267" width="2.28515625" style="2" bestFit="1" customWidth="1"/>
    <col min="11268" max="11268" width="2.7109375" style="2" customWidth="1"/>
    <col min="11269" max="11269" width="13.7109375" style="2" bestFit="1" customWidth="1"/>
    <col min="11270" max="11520" width="20.140625" style="2"/>
    <col min="11521" max="11521" width="3" style="2" customWidth="1"/>
    <col min="11522" max="11522" width="45.140625" style="2" customWidth="1"/>
    <col min="11523" max="11523" width="2.28515625" style="2" bestFit="1" customWidth="1"/>
    <col min="11524" max="11524" width="2.7109375" style="2" customWidth="1"/>
    <col min="11525" max="11525" width="13.7109375" style="2" bestFit="1" customWidth="1"/>
    <col min="11526" max="11776" width="20.140625" style="2"/>
    <col min="11777" max="11777" width="3" style="2" customWidth="1"/>
    <col min="11778" max="11778" width="45.140625" style="2" customWidth="1"/>
    <col min="11779" max="11779" width="2.28515625" style="2" bestFit="1" customWidth="1"/>
    <col min="11780" max="11780" width="2.7109375" style="2" customWidth="1"/>
    <col min="11781" max="11781" width="13.7109375" style="2" bestFit="1" customWidth="1"/>
    <col min="11782" max="12032" width="20.140625" style="2"/>
    <col min="12033" max="12033" width="3" style="2" customWidth="1"/>
    <col min="12034" max="12034" width="45.140625" style="2" customWidth="1"/>
    <col min="12035" max="12035" width="2.28515625" style="2" bestFit="1" customWidth="1"/>
    <col min="12036" max="12036" width="2.7109375" style="2" customWidth="1"/>
    <col min="12037" max="12037" width="13.7109375" style="2" bestFit="1" customWidth="1"/>
    <col min="12038" max="12288" width="20.140625" style="2"/>
    <col min="12289" max="12289" width="3" style="2" customWidth="1"/>
    <col min="12290" max="12290" width="45.140625" style="2" customWidth="1"/>
    <col min="12291" max="12291" width="2.28515625" style="2" bestFit="1" customWidth="1"/>
    <col min="12292" max="12292" width="2.7109375" style="2" customWidth="1"/>
    <col min="12293" max="12293" width="13.7109375" style="2" bestFit="1" customWidth="1"/>
    <col min="12294" max="12544" width="20.140625" style="2"/>
    <col min="12545" max="12545" width="3" style="2" customWidth="1"/>
    <col min="12546" max="12546" width="45.140625" style="2" customWidth="1"/>
    <col min="12547" max="12547" width="2.28515625" style="2" bestFit="1" customWidth="1"/>
    <col min="12548" max="12548" width="2.7109375" style="2" customWidth="1"/>
    <col min="12549" max="12549" width="13.7109375" style="2" bestFit="1" customWidth="1"/>
    <col min="12550" max="12800" width="20.140625" style="2"/>
    <col min="12801" max="12801" width="3" style="2" customWidth="1"/>
    <col min="12802" max="12802" width="45.140625" style="2" customWidth="1"/>
    <col min="12803" max="12803" width="2.28515625" style="2" bestFit="1" customWidth="1"/>
    <col min="12804" max="12804" width="2.7109375" style="2" customWidth="1"/>
    <col min="12805" max="12805" width="13.7109375" style="2" bestFit="1" customWidth="1"/>
    <col min="12806" max="13056" width="20.140625" style="2"/>
    <col min="13057" max="13057" width="3" style="2" customWidth="1"/>
    <col min="13058" max="13058" width="45.140625" style="2" customWidth="1"/>
    <col min="13059" max="13059" width="2.28515625" style="2" bestFit="1" customWidth="1"/>
    <col min="13060" max="13060" width="2.7109375" style="2" customWidth="1"/>
    <col min="13061" max="13061" width="13.7109375" style="2" bestFit="1" customWidth="1"/>
    <col min="13062" max="13312" width="20.140625" style="2"/>
    <col min="13313" max="13313" width="3" style="2" customWidth="1"/>
    <col min="13314" max="13314" width="45.140625" style="2" customWidth="1"/>
    <col min="13315" max="13315" width="2.28515625" style="2" bestFit="1" customWidth="1"/>
    <col min="13316" max="13316" width="2.7109375" style="2" customWidth="1"/>
    <col min="13317" max="13317" width="13.7109375" style="2" bestFit="1" customWidth="1"/>
    <col min="13318" max="13568" width="20.140625" style="2"/>
    <col min="13569" max="13569" width="3" style="2" customWidth="1"/>
    <col min="13570" max="13570" width="45.140625" style="2" customWidth="1"/>
    <col min="13571" max="13571" width="2.28515625" style="2" bestFit="1" customWidth="1"/>
    <col min="13572" max="13572" width="2.7109375" style="2" customWidth="1"/>
    <col min="13573" max="13573" width="13.7109375" style="2" bestFit="1" customWidth="1"/>
    <col min="13574" max="13824" width="20.140625" style="2"/>
    <col min="13825" max="13825" width="3" style="2" customWidth="1"/>
    <col min="13826" max="13826" width="45.140625" style="2" customWidth="1"/>
    <col min="13827" max="13827" width="2.28515625" style="2" bestFit="1" customWidth="1"/>
    <col min="13828" max="13828" width="2.7109375" style="2" customWidth="1"/>
    <col min="13829" max="13829" width="13.7109375" style="2" bestFit="1" customWidth="1"/>
    <col min="13830" max="14080" width="20.140625" style="2"/>
    <col min="14081" max="14081" width="3" style="2" customWidth="1"/>
    <col min="14082" max="14082" width="45.140625" style="2" customWidth="1"/>
    <col min="14083" max="14083" width="2.28515625" style="2" bestFit="1" customWidth="1"/>
    <col min="14084" max="14084" width="2.7109375" style="2" customWidth="1"/>
    <col min="14085" max="14085" width="13.7109375" style="2" bestFit="1" customWidth="1"/>
    <col min="14086" max="14336" width="20.140625" style="2"/>
    <col min="14337" max="14337" width="3" style="2" customWidth="1"/>
    <col min="14338" max="14338" width="45.140625" style="2" customWidth="1"/>
    <col min="14339" max="14339" width="2.28515625" style="2" bestFit="1" customWidth="1"/>
    <col min="14340" max="14340" width="2.7109375" style="2" customWidth="1"/>
    <col min="14341" max="14341" width="13.7109375" style="2" bestFit="1" customWidth="1"/>
    <col min="14342" max="14592" width="20.140625" style="2"/>
    <col min="14593" max="14593" width="3" style="2" customWidth="1"/>
    <col min="14594" max="14594" width="45.140625" style="2" customWidth="1"/>
    <col min="14595" max="14595" width="2.28515625" style="2" bestFit="1" customWidth="1"/>
    <col min="14596" max="14596" width="2.7109375" style="2" customWidth="1"/>
    <col min="14597" max="14597" width="13.7109375" style="2" bestFit="1" customWidth="1"/>
    <col min="14598" max="14848" width="20.140625" style="2"/>
    <col min="14849" max="14849" width="3" style="2" customWidth="1"/>
    <col min="14850" max="14850" width="45.140625" style="2" customWidth="1"/>
    <col min="14851" max="14851" width="2.28515625" style="2" bestFit="1" customWidth="1"/>
    <col min="14852" max="14852" width="2.7109375" style="2" customWidth="1"/>
    <col min="14853" max="14853" width="13.7109375" style="2" bestFit="1" customWidth="1"/>
    <col min="14854" max="15104" width="20.140625" style="2"/>
    <col min="15105" max="15105" width="3" style="2" customWidth="1"/>
    <col min="15106" max="15106" width="45.140625" style="2" customWidth="1"/>
    <col min="15107" max="15107" width="2.28515625" style="2" bestFit="1" customWidth="1"/>
    <col min="15108" max="15108" width="2.7109375" style="2" customWidth="1"/>
    <col min="15109" max="15109" width="13.7109375" style="2" bestFit="1" customWidth="1"/>
    <col min="15110" max="15360" width="20.140625" style="2"/>
    <col min="15361" max="15361" width="3" style="2" customWidth="1"/>
    <col min="15362" max="15362" width="45.140625" style="2" customWidth="1"/>
    <col min="15363" max="15363" width="2.28515625" style="2" bestFit="1" customWidth="1"/>
    <col min="15364" max="15364" width="2.7109375" style="2" customWidth="1"/>
    <col min="15365" max="15365" width="13.7109375" style="2" bestFit="1" customWidth="1"/>
    <col min="15366" max="15616" width="20.140625" style="2"/>
    <col min="15617" max="15617" width="3" style="2" customWidth="1"/>
    <col min="15618" max="15618" width="45.140625" style="2" customWidth="1"/>
    <col min="15619" max="15619" width="2.28515625" style="2" bestFit="1" customWidth="1"/>
    <col min="15620" max="15620" width="2.7109375" style="2" customWidth="1"/>
    <col min="15621" max="15621" width="13.7109375" style="2" bestFit="1" customWidth="1"/>
    <col min="15622" max="15872" width="20.140625" style="2"/>
    <col min="15873" max="15873" width="3" style="2" customWidth="1"/>
    <col min="15874" max="15874" width="45.140625" style="2" customWidth="1"/>
    <col min="15875" max="15875" width="2.28515625" style="2" bestFit="1" customWidth="1"/>
    <col min="15876" max="15876" width="2.7109375" style="2" customWidth="1"/>
    <col min="15877" max="15877" width="13.7109375" style="2" bestFit="1" customWidth="1"/>
    <col min="15878" max="16128" width="20.140625" style="2"/>
    <col min="16129" max="16129" width="3" style="2" customWidth="1"/>
    <col min="16130" max="16130" width="45.140625" style="2" customWidth="1"/>
    <col min="16131" max="16131" width="2.28515625" style="2" bestFit="1" customWidth="1"/>
    <col min="16132" max="16132" width="2.7109375" style="2" customWidth="1"/>
    <col min="16133" max="16133" width="13.7109375" style="2" bestFit="1" customWidth="1"/>
    <col min="16134" max="16384" width="20.140625" style="2"/>
  </cols>
  <sheetData>
    <row r="2" spans="2:5" ht="15.75" x14ac:dyDescent="0.25">
      <c r="B2" s="1" t="s">
        <v>0</v>
      </c>
      <c r="C2" s="1"/>
      <c r="D2" s="1"/>
      <c r="E2" s="1"/>
    </row>
    <row r="3" spans="2:5" ht="15.75" x14ac:dyDescent="0.25">
      <c r="B3" s="3" t="s">
        <v>1</v>
      </c>
      <c r="C3" s="4"/>
      <c r="D3" s="4"/>
      <c r="E3" s="4"/>
    </row>
    <row r="4" spans="2:5" x14ac:dyDescent="0.2">
      <c r="B4" s="2" t="s">
        <v>2</v>
      </c>
      <c r="E4" s="5"/>
    </row>
    <row r="5" spans="2:5" ht="13.5" thickBot="1" x14ac:dyDescent="0.25">
      <c r="B5" s="6" t="s">
        <v>3</v>
      </c>
      <c r="C5" s="6"/>
      <c r="D5" s="6"/>
      <c r="E5" s="6"/>
    </row>
    <row r="6" spans="2:5" x14ac:dyDescent="0.2">
      <c r="B6" s="2" t="s">
        <v>4</v>
      </c>
      <c r="E6" s="5">
        <f>+E41+E42+E57+E54</f>
        <v>126519.10887</v>
      </c>
    </row>
    <row r="7" spans="2:5" hidden="1" x14ac:dyDescent="0.2">
      <c r="E7" s="5">
        <f>135535900.63+1400000</f>
        <v>136935900.63</v>
      </c>
    </row>
    <row r="8" spans="2:5" hidden="1" x14ac:dyDescent="0.2">
      <c r="B8" s="7" t="s">
        <v>5</v>
      </c>
      <c r="C8" s="8"/>
      <c r="D8" s="8"/>
      <c r="E8" s="9" t="s">
        <v>6</v>
      </c>
    </row>
    <row r="9" spans="2:5" x14ac:dyDescent="0.2">
      <c r="B9" s="10" t="s">
        <v>7</v>
      </c>
      <c r="C9" s="11"/>
      <c r="D9" s="11"/>
      <c r="E9" s="12"/>
    </row>
    <row r="10" spans="2:5" s="13" customFormat="1" x14ac:dyDescent="0.2">
      <c r="B10" s="10" t="s">
        <v>8</v>
      </c>
    </row>
    <row r="11" spans="2:5" x14ac:dyDescent="0.2">
      <c r="B11" s="2" t="s">
        <v>9</v>
      </c>
      <c r="C11" s="2" t="s">
        <v>10</v>
      </c>
      <c r="E11" s="14">
        <f>IFERROR(VLOOKUP(B11,[1]BG!$B$11:$E$80,4,FALSE),0)/1000</f>
        <v>10482.096519999999</v>
      </c>
    </row>
    <row r="12" spans="2:5" hidden="1" x14ac:dyDescent="0.2">
      <c r="B12" s="2" t="s">
        <v>11</v>
      </c>
      <c r="E12" s="14">
        <f>IFERROR(VLOOKUP(B12,[1]BG!$B$11:$E$80,4,FALSE),0)/1000</f>
        <v>0</v>
      </c>
    </row>
    <row r="13" spans="2:5" x14ac:dyDescent="0.2">
      <c r="B13" s="2" t="s">
        <v>12</v>
      </c>
      <c r="E13" s="14">
        <f>IFERROR(VLOOKUP(B13,[1]BG!$B$11:$E$80,4,FALSE),0)/1000</f>
        <v>43224.689040000005</v>
      </c>
    </row>
    <row r="14" spans="2:5" x14ac:dyDescent="0.2">
      <c r="B14" s="2" t="s">
        <v>13</v>
      </c>
      <c r="E14" s="14">
        <f>IFERROR(VLOOKUP(B14,[1]BG!$B$11:$E$80,4,FALSE),0)/1000</f>
        <v>-3429.10493</v>
      </c>
    </row>
    <row r="15" spans="2:5" x14ac:dyDescent="0.2">
      <c r="B15" s="2" t="s">
        <v>14</v>
      </c>
      <c r="E15" s="14">
        <f>IFERROR(VLOOKUP(B15,[1]BG!$B$11:$E$80,4,FALSE),0)/1000</f>
        <v>1567.1353299999998</v>
      </c>
    </row>
    <row r="16" spans="2:5" x14ac:dyDescent="0.2">
      <c r="B16" s="2" t="s">
        <v>15</v>
      </c>
      <c r="E16" s="14">
        <f>IFERROR(VLOOKUP(B16,[1]BG!$B$11:$E$80,4,FALSE),0)/1000</f>
        <v>-55.166770000000007</v>
      </c>
    </row>
    <row r="17" spans="2:5" x14ac:dyDescent="0.2">
      <c r="B17" s="2" t="s">
        <v>16</v>
      </c>
      <c r="E17" s="14">
        <f>IFERROR(VLOOKUP(B17,[1]BG!$B$11:$E$80,4,FALSE),0)/1000</f>
        <v>19.452560000000055</v>
      </c>
    </row>
    <row r="18" spans="2:5" x14ac:dyDescent="0.2">
      <c r="B18" s="2" t="s">
        <v>17</v>
      </c>
      <c r="E18" s="14">
        <f>IFERROR(VLOOKUP(B18,[1]BG!$B$11:$E$80,4,FALSE),0)/1000</f>
        <v>-48.063040000000008</v>
      </c>
    </row>
    <row r="19" spans="2:5" x14ac:dyDescent="0.2">
      <c r="B19" s="2" t="s">
        <v>18</v>
      </c>
      <c r="E19" s="14">
        <f>IFERROR(VLOOKUP(B19,[1]BG!$B$11:$E$80,4,FALSE),0)/1000</f>
        <v>467.75158000000033</v>
      </c>
    </row>
    <row r="20" spans="2:5" x14ac:dyDescent="0.2">
      <c r="B20" s="15" t="s">
        <v>19</v>
      </c>
      <c r="E20" s="16">
        <f>SUM(E11:E19)</f>
        <v>52228.790289999997</v>
      </c>
    </row>
    <row r="21" spans="2:5" ht="5.25" customHeight="1" x14ac:dyDescent="0.2">
      <c r="E21" s="14"/>
    </row>
    <row r="22" spans="2:5" x14ac:dyDescent="0.2">
      <c r="B22" s="2" t="s">
        <v>20</v>
      </c>
      <c r="E22" s="14">
        <f>IFERROR(VLOOKUP(B22,[1]BG!$B$11:$E$80,4,FALSE),0)/1000</f>
        <v>137700.06425</v>
      </c>
    </row>
    <row r="23" spans="2:5" x14ac:dyDescent="0.2">
      <c r="B23" s="2" t="s">
        <v>21</v>
      </c>
      <c r="E23" s="14">
        <f>IFERROR(VLOOKUP(B23,[1]BG!$B$11:$E$80,4,FALSE),0)/1000</f>
        <v>2154.0562500000001</v>
      </c>
    </row>
    <row r="24" spans="2:5" x14ac:dyDescent="0.2">
      <c r="B24" s="2" t="s">
        <v>22</v>
      </c>
      <c r="E24" s="14">
        <f>IFERROR(VLOOKUP(B24,[1]BG!$B$11:$E$80,4,FALSE),0)/1000</f>
        <v>1362.11403</v>
      </c>
    </row>
    <row r="25" spans="2:5" x14ac:dyDescent="0.2">
      <c r="B25" s="2" t="s">
        <v>23</v>
      </c>
      <c r="E25" s="14">
        <f>IFERROR(VLOOKUP(B25,[1]BG!$B$11:$E$80,4,FALSE),0)/1000</f>
        <v>3602.3406600000008</v>
      </c>
    </row>
    <row r="26" spans="2:5" x14ac:dyDescent="0.2">
      <c r="B26" s="2" t="s">
        <v>24</v>
      </c>
      <c r="E26" s="14">
        <f>IFERROR(VLOOKUP(B26,[1]BG!$B$11:$E$80,4,FALSE),0)/1000</f>
        <v>1772.4131899999998</v>
      </c>
    </row>
    <row r="27" spans="2:5" hidden="1" x14ac:dyDescent="0.2">
      <c r="B27" s="2" t="s">
        <v>25</v>
      </c>
      <c r="E27" s="14">
        <f>IFERROR(VLOOKUP(B27,[1]BG!$B$11:$E$80,4,FALSE),0)/1000</f>
        <v>0</v>
      </c>
    </row>
    <row r="28" spans="2:5" x14ac:dyDescent="0.2">
      <c r="B28" s="2" t="s">
        <v>26</v>
      </c>
      <c r="E28" s="14">
        <f>IFERROR(VLOOKUP(B28,[1]BG!$B$11:$E$80,4,FALSE),0)/1000</f>
        <v>-60.057000000000002</v>
      </c>
    </row>
    <row r="29" spans="2:5" hidden="1" x14ac:dyDescent="0.2">
      <c r="B29" s="2" t="s">
        <v>27</v>
      </c>
      <c r="E29" s="14">
        <f>IFERROR(VLOOKUP(B29,[1]BG!$B$11:$E$80,4,FALSE),0)/1000</f>
        <v>0</v>
      </c>
    </row>
    <row r="30" spans="2:5" x14ac:dyDescent="0.2">
      <c r="B30" s="2" t="s">
        <v>28</v>
      </c>
      <c r="E30" s="14">
        <f>IFERROR(VLOOKUP(B30,[1]BG!$B$11:$E$80,4,FALSE),0)/1000</f>
        <v>329.80671999999998</v>
      </c>
    </row>
    <row r="31" spans="2:5" x14ac:dyDescent="0.2">
      <c r="B31" s="2" t="s">
        <v>29</v>
      </c>
      <c r="E31" s="14">
        <f>IFERROR(VLOOKUP(B31,[1]BG!$B$11:$E$80,4,FALSE),0)/1000</f>
        <v>123.77922999999997</v>
      </c>
    </row>
    <row r="32" spans="2:5" hidden="1" x14ac:dyDescent="0.2">
      <c r="B32" s="2" t="s">
        <v>11</v>
      </c>
      <c r="E32" s="14">
        <f>IFERROR(VLOOKUP(B32,[1]BG!$B$11:$E$80,4,FALSE),0)/1000</f>
        <v>0</v>
      </c>
    </row>
    <row r="33" spans="2:5" x14ac:dyDescent="0.2">
      <c r="E33" s="17">
        <f>SUM(E22:E32)</f>
        <v>146984.51732999994</v>
      </c>
    </row>
    <row r="34" spans="2:5" hidden="1" x14ac:dyDescent="0.2">
      <c r="B34" s="2" t="s">
        <v>30</v>
      </c>
      <c r="E34" s="14">
        <v>0</v>
      </c>
    </row>
    <row r="35" spans="2:5" x14ac:dyDescent="0.2">
      <c r="B35" s="15" t="s">
        <v>31</v>
      </c>
      <c r="E35" s="16">
        <f>+E33+E34</f>
        <v>146984.51732999994</v>
      </c>
    </row>
    <row r="36" spans="2:5" ht="4.5" customHeight="1" x14ac:dyDescent="0.2">
      <c r="E36" s="18"/>
    </row>
    <row r="37" spans="2:5" ht="13.5" thickBot="1" x14ac:dyDescent="0.25">
      <c r="B37" s="15" t="s">
        <v>32</v>
      </c>
      <c r="C37" s="2" t="s">
        <v>10</v>
      </c>
      <c r="E37" s="19">
        <f>+E35+E20</f>
        <v>199213.30761999995</v>
      </c>
    </row>
    <row r="38" spans="2:5" ht="6" customHeight="1" thickTop="1" x14ac:dyDescent="0.2">
      <c r="E38" s="14"/>
    </row>
    <row r="39" spans="2:5" x14ac:dyDescent="0.2">
      <c r="B39" s="15" t="s">
        <v>33</v>
      </c>
      <c r="E39" s="14"/>
    </row>
    <row r="40" spans="2:5" ht="10.5" customHeight="1" x14ac:dyDescent="0.2">
      <c r="B40" s="15" t="s">
        <v>34</v>
      </c>
      <c r="E40" s="14"/>
    </row>
    <row r="41" spans="2:5" x14ac:dyDescent="0.2">
      <c r="B41" s="2" t="s">
        <v>35</v>
      </c>
      <c r="C41" s="2" t="s">
        <v>10</v>
      </c>
      <c r="E41" s="14">
        <f>IFERROR(VLOOKUP(B41,[1]BG!$B$11:$E$80,4,FALSE),0)/1000</f>
        <v>9692.0382799999988</v>
      </c>
    </row>
    <row r="42" spans="2:5" x14ac:dyDescent="0.2">
      <c r="B42" s="2" t="s">
        <v>36</v>
      </c>
      <c r="E42" s="14">
        <f>IFERROR(VLOOKUP(B42,[1]BG!$B$11:$E$80,4,FALSE),0)/1000</f>
        <v>30250.662530000001</v>
      </c>
    </row>
    <row r="43" spans="2:5" x14ac:dyDescent="0.2">
      <c r="B43" s="2" t="s">
        <v>37</v>
      </c>
      <c r="E43" s="14">
        <f>IFERROR(VLOOKUP(B43,[1]BG!$B$11:$E$80,4,FALSE),0)/1000</f>
        <v>2178.0018999999993</v>
      </c>
    </row>
    <row r="44" spans="2:5" hidden="1" x14ac:dyDescent="0.2">
      <c r="B44" s="2" t="s">
        <v>38</v>
      </c>
      <c r="E44" s="14">
        <f>IFERROR(VLOOKUP(B44,[1]BG!$B$11:$E$80,4,FALSE),0)/1000</f>
        <v>0</v>
      </c>
    </row>
    <row r="45" spans="2:5" x14ac:dyDescent="0.2">
      <c r="B45" s="2" t="s">
        <v>39</v>
      </c>
      <c r="E45" s="14">
        <f>IFERROR(VLOOKUP(B45,[1]BG!$B$11:$E$80,4,FALSE),0)/1000</f>
        <v>345.69790999999998</v>
      </c>
    </row>
    <row r="46" spans="2:5" x14ac:dyDescent="0.2">
      <c r="B46" s="2" t="s">
        <v>40</v>
      </c>
      <c r="E46" s="14">
        <f>IFERROR(VLOOKUP(B46,[1]BG!$B$11:$E$80,4,FALSE),0)/1000</f>
        <v>843.00010999999995</v>
      </c>
    </row>
    <row r="47" spans="2:5" x14ac:dyDescent="0.2">
      <c r="B47" s="2" t="s">
        <v>41</v>
      </c>
      <c r="E47" s="14">
        <f>IFERROR(VLOOKUP(B47,[1]BG!$B$11:$E$80,4,FALSE),0)/1000</f>
        <v>310.14337999999992</v>
      </c>
    </row>
    <row r="48" spans="2:5" x14ac:dyDescent="0.2">
      <c r="B48" s="2" t="s">
        <v>42</v>
      </c>
      <c r="E48" s="14">
        <f>IFERROR(VLOOKUP(B48,[1]BG!$B$11:$E$80,4,FALSE),0)/1000</f>
        <v>327.25532000000032</v>
      </c>
    </row>
    <row r="49" spans="2:5" x14ac:dyDescent="0.2">
      <c r="B49" s="2" t="s">
        <v>43</v>
      </c>
      <c r="E49" s="14">
        <f>IFERROR(VLOOKUP(B49,[1]BG!$B$11:$E$80,4,FALSE),0)/1000</f>
        <v>4756.3592500000004</v>
      </c>
    </row>
    <row r="50" spans="2:5" x14ac:dyDescent="0.2">
      <c r="B50" s="2" t="s">
        <v>44</v>
      </c>
      <c r="E50" s="14">
        <f>IFERROR(VLOOKUP(B50,[1]BG!$B$11:$E$80,4,FALSE),0)/1000</f>
        <v>3850.656210000001</v>
      </c>
    </row>
    <row r="51" spans="2:5" x14ac:dyDescent="0.2">
      <c r="B51" s="15" t="s">
        <v>45</v>
      </c>
      <c r="E51" s="16">
        <f>SUM(E41:E50)</f>
        <v>52553.814890000009</v>
      </c>
    </row>
    <row r="52" spans="2:5" ht="6" customHeight="1" x14ac:dyDescent="0.2">
      <c r="E52" s="14"/>
    </row>
    <row r="53" spans="2:5" ht="12" customHeight="1" x14ac:dyDescent="0.2">
      <c r="B53" s="20" t="s">
        <v>46</v>
      </c>
      <c r="E53" s="14">
        <f>IFERROR(VLOOKUP(B53,[1]BG!$B$11:$E$80,4,FALSE),0)/1000</f>
        <v>85.216759999999994</v>
      </c>
    </row>
    <row r="54" spans="2:5" x14ac:dyDescent="0.2">
      <c r="B54" s="20" t="s">
        <v>47</v>
      </c>
      <c r="E54" s="14">
        <f>IFERROR(VLOOKUP(B54,[1]BG!$B$11:$E$80,4,FALSE),0)/1000</f>
        <v>78442.408060000002</v>
      </c>
    </row>
    <row r="55" spans="2:5" x14ac:dyDescent="0.2">
      <c r="B55" s="20" t="s">
        <v>48</v>
      </c>
      <c r="E55" s="14">
        <f>IFERROR(VLOOKUP(B55,[1]BG!$B$11:$E$80,4,FALSE),0)/1000</f>
        <v>24269.732620000002</v>
      </c>
    </row>
    <row r="56" spans="2:5" hidden="1" x14ac:dyDescent="0.2">
      <c r="B56" s="20" t="s">
        <v>49</v>
      </c>
      <c r="E56" s="14">
        <f>IFERROR(VLOOKUP(B56,[1]BG!$B$11:$E$80,4,FALSE),0)/1000</f>
        <v>0</v>
      </c>
    </row>
    <row r="57" spans="2:5" x14ac:dyDescent="0.2">
      <c r="B57" s="20" t="s">
        <v>35</v>
      </c>
      <c r="E57" s="14">
        <f>+[1]BG!E57/1000</f>
        <v>8134</v>
      </c>
    </row>
    <row r="58" spans="2:5" hidden="1" x14ac:dyDescent="0.2">
      <c r="B58" s="20" t="s">
        <v>50</v>
      </c>
      <c r="E58" s="14">
        <f>IFERROR(VLOOKUP(B58,[1]BG!$B$11:$E$80,4,FALSE),0)/1000</f>
        <v>0</v>
      </c>
    </row>
    <row r="59" spans="2:5" ht="5.25" customHeight="1" x14ac:dyDescent="0.2">
      <c r="E59" s="14"/>
    </row>
    <row r="60" spans="2:5" ht="14.25" customHeight="1" x14ac:dyDescent="0.2">
      <c r="B60" s="15" t="s">
        <v>51</v>
      </c>
      <c r="E60" s="16">
        <f>SUM(E53:E58)</f>
        <v>110931.35743999999</v>
      </c>
    </row>
    <row r="61" spans="2:5" ht="4.5" customHeight="1" x14ac:dyDescent="0.2">
      <c r="E61" s="14"/>
    </row>
    <row r="62" spans="2:5" ht="16.5" customHeight="1" x14ac:dyDescent="0.2">
      <c r="B62" s="15" t="s">
        <v>52</v>
      </c>
      <c r="C62" s="2" t="s">
        <v>10</v>
      </c>
      <c r="E62" s="16">
        <f>+E51+SUM(E53:E58)</f>
        <v>163485.17233</v>
      </c>
    </row>
    <row r="63" spans="2:5" ht="16.5" customHeight="1" x14ac:dyDescent="0.2">
      <c r="E63" s="14"/>
    </row>
    <row r="64" spans="2:5" ht="16.5" customHeight="1" x14ac:dyDescent="0.2">
      <c r="B64" s="15" t="s">
        <v>53</v>
      </c>
      <c r="E64" s="14"/>
    </row>
    <row r="65" spans="2:5" ht="16.5" customHeight="1" x14ac:dyDescent="0.2">
      <c r="B65" s="2" t="s">
        <v>54</v>
      </c>
      <c r="C65" s="2" t="s">
        <v>10</v>
      </c>
      <c r="E65" s="14">
        <f>IFERROR(VLOOKUP(B65,[1]BG!$B$11:$E$80,4,FALSE),0)/1000</f>
        <v>14700.1</v>
      </c>
    </row>
    <row r="66" spans="2:5" x14ac:dyDescent="0.2">
      <c r="B66" s="2" t="s">
        <v>55</v>
      </c>
      <c r="E66" s="14">
        <f>IFERROR(VLOOKUP(B66,[1]BG!$B$11:$E$80,4,FALSE),0)/1000</f>
        <v>3302.5744300000001</v>
      </c>
    </row>
    <row r="67" spans="2:5" x14ac:dyDescent="0.2">
      <c r="B67" s="2" t="s">
        <v>56</v>
      </c>
      <c r="E67" s="14">
        <f>IFERROR(VLOOKUP(B67,[1]BG!$B$11:$E$80,4,FALSE),0)/1000</f>
        <v>2666.7461199999998</v>
      </c>
    </row>
    <row r="68" spans="2:5" x14ac:dyDescent="0.2">
      <c r="B68" s="2" t="s">
        <v>57</v>
      </c>
      <c r="E68" s="14">
        <f>IFERROR(VLOOKUP(B68,[1]BG!$B$11:$E$80,4,FALSE),0)/1000</f>
        <v>-60.057000000000002</v>
      </c>
    </row>
    <row r="69" spans="2:5" x14ac:dyDescent="0.2">
      <c r="B69" s="2" t="s">
        <v>58</v>
      </c>
      <c r="E69" s="14">
        <f>IFERROR(VLOOKUP(B69,[1]BG!$B$11:$E$80,4,FALSE),0)/1000</f>
        <v>13815.044449999999</v>
      </c>
    </row>
    <row r="70" spans="2:5" x14ac:dyDescent="0.2">
      <c r="B70" s="2" t="s">
        <v>59</v>
      </c>
      <c r="E70" s="14">
        <f>IFERROR(VLOOKUP(B70,[1]BG!$B$11:$E$80,4,FALSE),0)/1000</f>
        <v>1303.7272900000003</v>
      </c>
    </row>
    <row r="71" spans="2:5" hidden="1" x14ac:dyDescent="0.2">
      <c r="E71" s="14">
        <f>IFERROR(VLOOKUP(B71,[1]BG!$B$11:$E$80,4,FALSE),0)/1000</f>
        <v>0</v>
      </c>
    </row>
    <row r="72" spans="2:5" x14ac:dyDescent="0.2">
      <c r="B72" s="15" t="s">
        <v>60</v>
      </c>
      <c r="E72" s="16">
        <f>SUM(E65:E71)</f>
        <v>35728.135289999998</v>
      </c>
    </row>
    <row r="73" spans="2:5" x14ac:dyDescent="0.2">
      <c r="E73" s="14"/>
    </row>
    <row r="74" spans="2:5" ht="13.5" thickBot="1" x14ac:dyDescent="0.25">
      <c r="B74" s="15" t="s">
        <v>61</v>
      </c>
      <c r="C74" s="2" t="s">
        <v>10</v>
      </c>
      <c r="E74" s="19">
        <f>+E72+E62</f>
        <v>199213.30762000001</v>
      </c>
    </row>
    <row r="75" spans="2:5" ht="13.5" thickTop="1" x14ac:dyDescent="0.2">
      <c r="E75" s="21">
        <f>+E72/E37</f>
        <v>0.17934612760986599</v>
      </c>
    </row>
    <row r="76" spans="2:5" ht="39" customHeight="1" x14ac:dyDescent="0.2">
      <c r="E76" s="21"/>
    </row>
    <row r="77" spans="2:5" ht="34.5" customHeight="1" x14ac:dyDescent="0.2"/>
    <row r="78" spans="2:5" ht="26.25" customHeight="1" x14ac:dyDescent="0.2"/>
    <row r="79" spans="2:5" x14ac:dyDescent="0.2">
      <c r="B79" s="22" t="s">
        <v>62</v>
      </c>
      <c r="D79" s="23" t="s">
        <v>63</v>
      </c>
      <c r="E79" s="23"/>
    </row>
    <row r="80" spans="2:5" x14ac:dyDescent="0.2">
      <c r="B80" s="22" t="s">
        <v>64</v>
      </c>
      <c r="C80" s="23" t="s">
        <v>65</v>
      </c>
      <c r="D80" s="23"/>
      <c r="E80" s="23"/>
    </row>
    <row r="82" spans="2:5" x14ac:dyDescent="0.2">
      <c r="E82" s="24">
        <f>+E37-E74</f>
        <v>0</v>
      </c>
    </row>
    <row r="85" spans="2:5" x14ac:dyDescent="0.2">
      <c r="B85" s="2" t="s">
        <v>66</v>
      </c>
      <c r="E85" s="25">
        <f>+(E12+E11)/E37</f>
        <v>5.2617451340121482E-2</v>
      </c>
    </row>
    <row r="86" spans="2:5" x14ac:dyDescent="0.2">
      <c r="B86" s="2" t="s">
        <v>67</v>
      </c>
      <c r="E86" s="26">
        <f>+E62/(E72-E26)</f>
        <v>4.8146575074602822</v>
      </c>
    </row>
  </sheetData>
  <mergeCells count="3">
    <mergeCell ref="B2:E2"/>
    <mergeCell ref="D79:E79"/>
    <mergeCell ref="C80:E80"/>
  </mergeCells>
  <printOptions horizontalCentered="1"/>
  <pageMargins left="0.78740157480314965" right="0.78740157480314965" top="0.43307086614173229" bottom="0.27559055118110237" header="0.39370078740157483" footer="0.15748031496062992"/>
  <pageSetup scale="7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3308C-82FB-4312-94AD-57AF8A9CFABA}">
  <sheetPr>
    <tabColor theme="5" tint="0.39997558519241921"/>
  </sheetPr>
  <dimension ref="B1:E104"/>
  <sheetViews>
    <sheetView showGridLines="0" tabSelected="1" zoomScaleNormal="100" workbookViewId="0">
      <pane xSplit="5" ySplit="5" topLeftCell="F55" activePane="bottomRight" state="frozen"/>
      <selection pane="topRight" activeCell="E1" sqref="E1"/>
      <selection pane="bottomLeft" activeCell="A6" sqref="A6"/>
      <selection pane="bottomRight" activeCell="H12" sqref="H12"/>
    </sheetView>
  </sheetViews>
  <sheetFormatPr baseColWidth="10" defaultColWidth="9.140625" defaultRowHeight="12.75" x14ac:dyDescent="0.2"/>
  <cols>
    <col min="1" max="1" width="1.85546875" style="2" customWidth="1"/>
    <col min="2" max="2" width="45.5703125" style="20" customWidth="1"/>
    <col min="3" max="3" width="2.7109375" style="20" customWidth="1"/>
    <col min="4" max="4" width="0.140625" style="20" customWidth="1"/>
    <col min="5" max="5" width="9.140625" style="57" customWidth="1"/>
    <col min="6" max="256" width="9.140625" style="2"/>
    <col min="257" max="257" width="1.85546875" style="2" customWidth="1"/>
    <col min="258" max="258" width="45.5703125" style="2" customWidth="1"/>
    <col min="259" max="259" width="2.7109375" style="2" customWidth="1"/>
    <col min="260" max="260" width="0.140625" style="2" customWidth="1"/>
    <col min="261" max="512" width="9.140625" style="2"/>
    <col min="513" max="513" width="1.85546875" style="2" customWidth="1"/>
    <col min="514" max="514" width="45.5703125" style="2" customWidth="1"/>
    <col min="515" max="515" width="2.7109375" style="2" customWidth="1"/>
    <col min="516" max="516" width="0.140625" style="2" customWidth="1"/>
    <col min="517" max="768" width="9.140625" style="2"/>
    <col min="769" max="769" width="1.85546875" style="2" customWidth="1"/>
    <col min="770" max="770" width="45.5703125" style="2" customWidth="1"/>
    <col min="771" max="771" width="2.7109375" style="2" customWidth="1"/>
    <col min="772" max="772" width="0.140625" style="2" customWidth="1"/>
    <col min="773" max="1024" width="9.140625" style="2"/>
    <col min="1025" max="1025" width="1.85546875" style="2" customWidth="1"/>
    <col min="1026" max="1026" width="45.5703125" style="2" customWidth="1"/>
    <col min="1027" max="1027" width="2.7109375" style="2" customWidth="1"/>
    <col min="1028" max="1028" width="0.140625" style="2" customWidth="1"/>
    <col min="1029" max="1280" width="9.140625" style="2"/>
    <col min="1281" max="1281" width="1.85546875" style="2" customWidth="1"/>
    <col min="1282" max="1282" width="45.5703125" style="2" customWidth="1"/>
    <col min="1283" max="1283" width="2.7109375" style="2" customWidth="1"/>
    <col min="1284" max="1284" width="0.140625" style="2" customWidth="1"/>
    <col min="1285" max="1536" width="9.140625" style="2"/>
    <col min="1537" max="1537" width="1.85546875" style="2" customWidth="1"/>
    <col min="1538" max="1538" width="45.5703125" style="2" customWidth="1"/>
    <col min="1539" max="1539" width="2.7109375" style="2" customWidth="1"/>
    <col min="1540" max="1540" width="0.140625" style="2" customWidth="1"/>
    <col min="1541" max="1792" width="9.140625" style="2"/>
    <col min="1793" max="1793" width="1.85546875" style="2" customWidth="1"/>
    <col min="1794" max="1794" width="45.5703125" style="2" customWidth="1"/>
    <col min="1795" max="1795" width="2.7109375" style="2" customWidth="1"/>
    <col min="1796" max="1796" width="0.140625" style="2" customWidth="1"/>
    <col min="1797" max="2048" width="9.140625" style="2"/>
    <col min="2049" max="2049" width="1.85546875" style="2" customWidth="1"/>
    <col min="2050" max="2050" width="45.5703125" style="2" customWidth="1"/>
    <col min="2051" max="2051" width="2.7109375" style="2" customWidth="1"/>
    <col min="2052" max="2052" width="0.140625" style="2" customWidth="1"/>
    <col min="2053" max="2304" width="9.140625" style="2"/>
    <col min="2305" max="2305" width="1.85546875" style="2" customWidth="1"/>
    <col min="2306" max="2306" width="45.5703125" style="2" customWidth="1"/>
    <col min="2307" max="2307" width="2.7109375" style="2" customWidth="1"/>
    <col min="2308" max="2308" width="0.140625" style="2" customWidth="1"/>
    <col min="2309" max="2560" width="9.140625" style="2"/>
    <col min="2561" max="2561" width="1.85546875" style="2" customWidth="1"/>
    <col min="2562" max="2562" width="45.5703125" style="2" customWidth="1"/>
    <col min="2563" max="2563" width="2.7109375" style="2" customWidth="1"/>
    <col min="2564" max="2564" width="0.140625" style="2" customWidth="1"/>
    <col min="2565" max="2816" width="9.140625" style="2"/>
    <col min="2817" max="2817" width="1.85546875" style="2" customWidth="1"/>
    <col min="2818" max="2818" width="45.5703125" style="2" customWidth="1"/>
    <col min="2819" max="2819" width="2.7109375" style="2" customWidth="1"/>
    <col min="2820" max="2820" width="0.140625" style="2" customWidth="1"/>
    <col min="2821" max="3072" width="9.140625" style="2"/>
    <col min="3073" max="3073" width="1.85546875" style="2" customWidth="1"/>
    <col min="3074" max="3074" width="45.5703125" style="2" customWidth="1"/>
    <col min="3075" max="3075" width="2.7109375" style="2" customWidth="1"/>
    <col min="3076" max="3076" width="0.140625" style="2" customWidth="1"/>
    <col min="3077" max="3328" width="9.140625" style="2"/>
    <col min="3329" max="3329" width="1.85546875" style="2" customWidth="1"/>
    <col min="3330" max="3330" width="45.5703125" style="2" customWidth="1"/>
    <col min="3331" max="3331" width="2.7109375" style="2" customWidth="1"/>
    <col min="3332" max="3332" width="0.140625" style="2" customWidth="1"/>
    <col min="3333" max="3584" width="9.140625" style="2"/>
    <col min="3585" max="3585" width="1.85546875" style="2" customWidth="1"/>
    <col min="3586" max="3586" width="45.5703125" style="2" customWidth="1"/>
    <col min="3587" max="3587" width="2.7109375" style="2" customWidth="1"/>
    <col min="3588" max="3588" width="0.140625" style="2" customWidth="1"/>
    <col min="3589" max="3840" width="9.140625" style="2"/>
    <col min="3841" max="3841" width="1.85546875" style="2" customWidth="1"/>
    <col min="3842" max="3842" width="45.5703125" style="2" customWidth="1"/>
    <col min="3843" max="3843" width="2.7109375" style="2" customWidth="1"/>
    <col min="3844" max="3844" width="0.140625" style="2" customWidth="1"/>
    <col min="3845" max="4096" width="9.140625" style="2"/>
    <col min="4097" max="4097" width="1.85546875" style="2" customWidth="1"/>
    <col min="4098" max="4098" width="45.5703125" style="2" customWidth="1"/>
    <col min="4099" max="4099" width="2.7109375" style="2" customWidth="1"/>
    <col min="4100" max="4100" width="0.140625" style="2" customWidth="1"/>
    <col min="4101" max="4352" width="9.140625" style="2"/>
    <col min="4353" max="4353" width="1.85546875" style="2" customWidth="1"/>
    <col min="4354" max="4354" width="45.5703125" style="2" customWidth="1"/>
    <col min="4355" max="4355" width="2.7109375" style="2" customWidth="1"/>
    <col min="4356" max="4356" width="0.140625" style="2" customWidth="1"/>
    <col min="4357" max="4608" width="9.140625" style="2"/>
    <col min="4609" max="4609" width="1.85546875" style="2" customWidth="1"/>
    <col min="4610" max="4610" width="45.5703125" style="2" customWidth="1"/>
    <col min="4611" max="4611" width="2.7109375" style="2" customWidth="1"/>
    <col min="4612" max="4612" width="0.140625" style="2" customWidth="1"/>
    <col min="4613" max="4864" width="9.140625" style="2"/>
    <col min="4865" max="4865" width="1.85546875" style="2" customWidth="1"/>
    <col min="4866" max="4866" width="45.5703125" style="2" customWidth="1"/>
    <col min="4867" max="4867" width="2.7109375" style="2" customWidth="1"/>
    <col min="4868" max="4868" width="0.140625" style="2" customWidth="1"/>
    <col min="4869" max="5120" width="9.140625" style="2"/>
    <col min="5121" max="5121" width="1.85546875" style="2" customWidth="1"/>
    <col min="5122" max="5122" width="45.5703125" style="2" customWidth="1"/>
    <col min="5123" max="5123" width="2.7109375" style="2" customWidth="1"/>
    <col min="5124" max="5124" width="0.140625" style="2" customWidth="1"/>
    <col min="5125" max="5376" width="9.140625" style="2"/>
    <col min="5377" max="5377" width="1.85546875" style="2" customWidth="1"/>
    <col min="5378" max="5378" width="45.5703125" style="2" customWidth="1"/>
    <col min="5379" max="5379" width="2.7109375" style="2" customWidth="1"/>
    <col min="5380" max="5380" width="0.140625" style="2" customWidth="1"/>
    <col min="5381" max="5632" width="9.140625" style="2"/>
    <col min="5633" max="5633" width="1.85546875" style="2" customWidth="1"/>
    <col min="5634" max="5634" width="45.5703125" style="2" customWidth="1"/>
    <col min="5635" max="5635" width="2.7109375" style="2" customWidth="1"/>
    <col min="5636" max="5636" width="0.140625" style="2" customWidth="1"/>
    <col min="5637" max="5888" width="9.140625" style="2"/>
    <col min="5889" max="5889" width="1.85546875" style="2" customWidth="1"/>
    <col min="5890" max="5890" width="45.5703125" style="2" customWidth="1"/>
    <col min="5891" max="5891" width="2.7109375" style="2" customWidth="1"/>
    <col min="5892" max="5892" width="0.140625" style="2" customWidth="1"/>
    <col min="5893" max="6144" width="9.140625" style="2"/>
    <col min="6145" max="6145" width="1.85546875" style="2" customWidth="1"/>
    <col min="6146" max="6146" width="45.5703125" style="2" customWidth="1"/>
    <col min="6147" max="6147" width="2.7109375" style="2" customWidth="1"/>
    <col min="6148" max="6148" width="0.140625" style="2" customWidth="1"/>
    <col min="6149" max="6400" width="9.140625" style="2"/>
    <col min="6401" max="6401" width="1.85546875" style="2" customWidth="1"/>
    <col min="6402" max="6402" width="45.5703125" style="2" customWidth="1"/>
    <col min="6403" max="6403" width="2.7109375" style="2" customWidth="1"/>
    <col min="6404" max="6404" width="0.140625" style="2" customWidth="1"/>
    <col min="6405" max="6656" width="9.140625" style="2"/>
    <col min="6657" max="6657" width="1.85546875" style="2" customWidth="1"/>
    <col min="6658" max="6658" width="45.5703125" style="2" customWidth="1"/>
    <col min="6659" max="6659" width="2.7109375" style="2" customWidth="1"/>
    <col min="6660" max="6660" width="0.140625" style="2" customWidth="1"/>
    <col min="6661" max="6912" width="9.140625" style="2"/>
    <col min="6913" max="6913" width="1.85546875" style="2" customWidth="1"/>
    <col min="6914" max="6914" width="45.5703125" style="2" customWidth="1"/>
    <col min="6915" max="6915" width="2.7109375" style="2" customWidth="1"/>
    <col min="6916" max="6916" width="0.140625" style="2" customWidth="1"/>
    <col min="6917" max="7168" width="9.140625" style="2"/>
    <col min="7169" max="7169" width="1.85546875" style="2" customWidth="1"/>
    <col min="7170" max="7170" width="45.5703125" style="2" customWidth="1"/>
    <col min="7171" max="7171" width="2.7109375" style="2" customWidth="1"/>
    <col min="7172" max="7172" width="0.140625" style="2" customWidth="1"/>
    <col min="7173" max="7424" width="9.140625" style="2"/>
    <col min="7425" max="7425" width="1.85546875" style="2" customWidth="1"/>
    <col min="7426" max="7426" width="45.5703125" style="2" customWidth="1"/>
    <col min="7427" max="7427" width="2.7109375" style="2" customWidth="1"/>
    <col min="7428" max="7428" width="0.140625" style="2" customWidth="1"/>
    <col min="7429" max="7680" width="9.140625" style="2"/>
    <col min="7681" max="7681" width="1.85546875" style="2" customWidth="1"/>
    <col min="7682" max="7682" width="45.5703125" style="2" customWidth="1"/>
    <col min="7683" max="7683" width="2.7109375" style="2" customWidth="1"/>
    <col min="7684" max="7684" width="0.140625" style="2" customWidth="1"/>
    <col min="7685" max="7936" width="9.140625" style="2"/>
    <col min="7937" max="7937" width="1.85546875" style="2" customWidth="1"/>
    <col min="7938" max="7938" width="45.5703125" style="2" customWidth="1"/>
    <col min="7939" max="7939" width="2.7109375" style="2" customWidth="1"/>
    <col min="7940" max="7940" width="0.140625" style="2" customWidth="1"/>
    <col min="7941" max="8192" width="9.140625" style="2"/>
    <col min="8193" max="8193" width="1.85546875" style="2" customWidth="1"/>
    <col min="8194" max="8194" width="45.5703125" style="2" customWidth="1"/>
    <col min="8195" max="8195" width="2.7109375" style="2" customWidth="1"/>
    <col min="8196" max="8196" width="0.140625" style="2" customWidth="1"/>
    <col min="8197" max="8448" width="9.140625" style="2"/>
    <col min="8449" max="8449" width="1.85546875" style="2" customWidth="1"/>
    <col min="8450" max="8450" width="45.5703125" style="2" customWidth="1"/>
    <col min="8451" max="8451" width="2.7109375" style="2" customWidth="1"/>
    <col min="8452" max="8452" width="0.140625" style="2" customWidth="1"/>
    <col min="8453" max="8704" width="9.140625" style="2"/>
    <col min="8705" max="8705" width="1.85546875" style="2" customWidth="1"/>
    <col min="8706" max="8706" width="45.5703125" style="2" customWidth="1"/>
    <col min="8707" max="8707" width="2.7109375" style="2" customWidth="1"/>
    <col min="8708" max="8708" width="0.140625" style="2" customWidth="1"/>
    <col min="8709" max="8960" width="9.140625" style="2"/>
    <col min="8961" max="8961" width="1.85546875" style="2" customWidth="1"/>
    <col min="8962" max="8962" width="45.5703125" style="2" customWidth="1"/>
    <col min="8963" max="8963" width="2.7109375" style="2" customWidth="1"/>
    <col min="8964" max="8964" width="0.140625" style="2" customWidth="1"/>
    <col min="8965" max="9216" width="9.140625" style="2"/>
    <col min="9217" max="9217" width="1.85546875" style="2" customWidth="1"/>
    <col min="9218" max="9218" width="45.5703125" style="2" customWidth="1"/>
    <col min="9219" max="9219" width="2.7109375" style="2" customWidth="1"/>
    <col min="9220" max="9220" width="0.140625" style="2" customWidth="1"/>
    <col min="9221" max="9472" width="9.140625" style="2"/>
    <col min="9473" max="9473" width="1.85546875" style="2" customWidth="1"/>
    <col min="9474" max="9474" width="45.5703125" style="2" customWidth="1"/>
    <col min="9475" max="9475" width="2.7109375" style="2" customWidth="1"/>
    <col min="9476" max="9476" width="0.140625" style="2" customWidth="1"/>
    <col min="9477" max="9728" width="9.140625" style="2"/>
    <col min="9729" max="9729" width="1.85546875" style="2" customWidth="1"/>
    <col min="9730" max="9730" width="45.5703125" style="2" customWidth="1"/>
    <col min="9731" max="9731" width="2.7109375" style="2" customWidth="1"/>
    <col min="9732" max="9732" width="0.140625" style="2" customWidth="1"/>
    <col min="9733" max="9984" width="9.140625" style="2"/>
    <col min="9985" max="9985" width="1.85546875" style="2" customWidth="1"/>
    <col min="9986" max="9986" width="45.5703125" style="2" customWidth="1"/>
    <col min="9987" max="9987" width="2.7109375" style="2" customWidth="1"/>
    <col min="9988" max="9988" width="0.140625" style="2" customWidth="1"/>
    <col min="9989" max="10240" width="9.140625" style="2"/>
    <col min="10241" max="10241" width="1.85546875" style="2" customWidth="1"/>
    <col min="10242" max="10242" width="45.5703125" style="2" customWidth="1"/>
    <col min="10243" max="10243" width="2.7109375" style="2" customWidth="1"/>
    <col min="10244" max="10244" width="0.140625" style="2" customWidth="1"/>
    <col min="10245" max="10496" width="9.140625" style="2"/>
    <col min="10497" max="10497" width="1.85546875" style="2" customWidth="1"/>
    <col min="10498" max="10498" width="45.5703125" style="2" customWidth="1"/>
    <col min="10499" max="10499" width="2.7109375" style="2" customWidth="1"/>
    <col min="10500" max="10500" width="0.140625" style="2" customWidth="1"/>
    <col min="10501" max="10752" width="9.140625" style="2"/>
    <col min="10753" max="10753" width="1.85546875" style="2" customWidth="1"/>
    <col min="10754" max="10754" width="45.5703125" style="2" customWidth="1"/>
    <col min="10755" max="10755" width="2.7109375" style="2" customWidth="1"/>
    <col min="10756" max="10756" width="0.140625" style="2" customWidth="1"/>
    <col min="10757" max="11008" width="9.140625" style="2"/>
    <col min="11009" max="11009" width="1.85546875" style="2" customWidth="1"/>
    <col min="11010" max="11010" width="45.5703125" style="2" customWidth="1"/>
    <col min="11011" max="11011" width="2.7109375" style="2" customWidth="1"/>
    <col min="11012" max="11012" width="0.140625" style="2" customWidth="1"/>
    <col min="11013" max="11264" width="9.140625" style="2"/>
    <col min="11265" max="11265" width="1.85546875" style="2" customWidth="1"/>
    <col min="11266" max="11266" width="45.5703125" style="2" customWidth="1"/>
    <col min="11267" max="11267" width="2.7109375" style="2" customWidth="1"/>
    <col min="11268" max="11268" width="0.140625" style="2" customWidth="1"/>
    <col min="11269" max="11520" width="9.140625" style="2"/>
    <col min="11521" max="11521" width="1.85546875" style="2" customWidth="1"/>
    <col min="11522" max="11522" width="45.5703125" style="2" customWidth="1"/>
    <col min="11523" max="11523" width="2.7109375" style="2" customWidth="1"/>
    <col min="11524" max="11524" width="0.140625" style="2" customWidth="1"/>
    <col min="11525" max="11776" width="9.140625" style="2"/>
    <col min="11777" max="11777" width="1.85546875" style="2" customWidth="1"/>
    <col min="11778" max="11778" width="45.5703125" style="2" customWidth="1"/>
    <col min="11779" max="11779" width="2.7109375" style="2" customWidth="1"/>
    <col min="11780" max="11780" width="0.140625" style="2" customWidth="1"/>
    <col min="11781" max="12032" width="9.140625" style="2"/>
    <col min="12033" max="12033" width="1.85546875" style="2" customWidth="1"/>
    <col min="12034" max="12034" width="45.5703125" style="2" customWidth="1"/>
    <col min="12035" max="12035" width="2.7109375" style="2" customWidth="1"/>
    <col min="12036" max="12036" width="0.140625" style="2" customWidth="1"/>
    <col min="12037" max="12288" width="9.140625" style="2"/>
    <col min="12289" max="12289" width="1.85546875" style="2" customWidth="1"/>
    <col min="12290" max="12290" width="45.5703125" style="2" customWidth="1"/>
    <col min="12291" max="12291" width="2.7109375" style="2" customWidth="1"/>
    <col min="12292" max="12292" width="0.140625" style="2" customWidth="1"/>
    <col min="12293" max="12544" width="9.140625" style="2"/>
    <col min="12545" max="12545" width="1.85546875" style="2" customWidth="1"/>
    <col min="12546" max="12546" width="45.5703125" style="2" customWidth="1"/>
    <col min="12547" max="12547" width="2.7109375" style="2" customWidth="1"/>
    <col min="12548" max="12548" width="0.140625" style="2" customWidth="1"/>
    <col min="12549" max="12800" width="9.140625" style="2"/>
    <col min="12801" max="12801" width="1.85546875" style="2" customWidth="1"/>
    <col min="12802" max="12802" width="45.5703125" style="2" customWidth="1"/>
    <col min="12803" max="12803" width="2.7109375" style="2" customWidth="1"/>
    <col min="12804" max="12804" width="0.140625" style="2" customWidth="1"/>
    <col min="12805" max="13056" width="9.140625" style="2"/>
    <col min="13057" max="13057" width="1.85546875" style="2" customWidth="1"/>
    <col min="13058" max="13058" width="45.5703125" style="2" customWidth="1"/>
    <col min="13059" max="13059" width="2.7109375" style="2" customWidth="1"/>
    <col min="13060" max="13060" width="0.140625" style="2" customWidth="1"/>
    <col min="13061" max="13312" width="9.140625" style="2"/>
    <col min="13313" max="13313" width="1.85546875" style="2" customWidth="1"/>
    <col min="13314" max="13314" width="45.5703125" style="2" customWidth="1"/>
    <col min="13315" max="13315" width="2.7109375" style="2" customWidth="1"/>
    <col min="13316" max="13316" width="0.140625" style="2" customWidth="1"/>
    <col min="13317" max="13568" width="9.140625" style="2"/>
    <col min="13569" max="13569" width="1.85546875" style="2" customWidth="1"/>
    <col min="13570" max="13570" width="45.5703125" style="2" customWidth="1"/>
    <col min="13571" max="13571" width="2.7109375" style="2" customWidth="1"/>
    <col min="13572" max="13572" width="0.140625" style="2" customWidth="1"/>
    <col min="13573" max="13824" width="9.140625" style="2"/>
    <col min="13825" max="13825" width="1.85546875" style="2" customWidth="1"/>
    <col min="13826" max="13826" width="45.5703125" style="2" customWidth="1"/>
    <col min="13827" max="13827" width="2.7109375" style="2" customWidth="1"/>
    <col min="13828" max="13828" width="0.140625" style="2" customWidth="1"/>
    <col min="13829" max="14080" width="9.140625" style="2"/>
    <col min="14081" max="14081" width="1.85546875" style="2" customWidth="1"/>
    <col min="14082" max="14082" width="45.5703125" style="2" customWidth="1"/>
    <col min="14083" max="14083" width="2.7109375" style="2" customWidth="1"/>
    <col min="14084" max="14084" width="0.140625" style="2" customWidth="1"/>
    <col min="14085" max="14336" width="9.140625" style="2"/>
    <col min="14337" max="14337" width="1.85546875" style="2" customWidth="1"/>
    <col min="14338" max="14338" width="45.5703125" style="2" customWidth="1"/>
    <col min="14339" max="14339" width="2.7109375" style="2" customWidth="1"/>
    <col min="14340" max="14340" width="0.140625" style="2" customWidth="1"/>
    <col min="14341" max="14592" width="9.140625" style="2"/>
    <col min="14593" max="14593" width="1.85546875" style="2" customWidth="1"/>
    <col min="14594" max="14594" width="45.5703125" style="2" customWidth="1"/>
    <col min="14595" max="14595" width="2.7109375" style="2" customWidth="1"/>
    <col min="14596" max="14596" width="0.140625" style="2" customWidth="1"/>
    <col min="14597" max="14848" width="9.140625" style="2"/>
    <col min="14849" max="14849" width="1.85546875" style="2" customWidth="1"/>
    <col min="14850" max="14850" width="45.5703125" style="2" customWidth="1"/>
    <col min="14851" max="14851" width="2.7109375" style="2" customWidth="1"/>
    <col min="14852" max="14852" width="0.140625" style="2" customWidth="1"/>
    <col min="14853" max="15104" width="9.140625" style="2"/>
    <col min="15105" max="15105" width="1.85546875" style="2" customWidth="1"/>
    <col min="15106" max="15106" width="45.5703125" style="2" customWidth="1"/>
    <col min="15107" max="15107" width="2.7109375" style="2" customWidth="1"/>
    <col min="15108" max="15108" width="0.140625" style="2" customWidth="1"/>
    <col min="15109" max="15360" width="9.140625" style="2"/>
    <col min="15361" max="15361" width="1.85546875" style="2" customWidth="1"/>
    <col min="15362" max="15362" width="45.5703125" style="2" customWidth="1"/>
    <col min="15363" max="15363" width="2.7109375" style="2" customWidth="1"/>
    <col min="15364" max="15364" width="0.140625" style="2" customWidth="1"/>
    <col min="15365" max="15616" width="9.140625" style="2"/>
    <col min="15617" max="15617" width="1.85546875" style="2" customWidth="1"/>
    <col min="15618" max="15618" width="45.5703125" style="2" customWidth="1"/>
    <col min="15619" max="15619" width="2.7109375" style="2" customWidth="1"/>
    <col min="15620" max="15620" width="0.140625" style="2" customWidth="1"/>
    <col min="15621" max="15872" width="9.140625" style="2"/>
    <col min="15873" max="15873" width="1.85546875" style="2" customWidth="1"/>
    <col min="15874" max="15874" width="45.5703125" style="2" customWidth="1"/>
    <col min="15875" max="15875" width="2.7109375" style="2" customWidth="1"/>
    <col min="15876" max="15876" width="0.140625" style="2" customWidth="1"/>
    <col min="15877" max="16128" width="9.140625" style="2"/>
    <col min="16129" max="16129" width="1.85546875" style="2" customWidth="1"/>
    <col min="16130" max="16130" width="45.5703125" style="2" customWidth="1"/>
    <col min="16131" max="16131" width="2.7109375" style="2" customWidth="1"/>
    <col min="16132" max="16132" width="0.140625" style="2" customWidth="1"/>
    <col min="16133" max="16384" width="9.140625" style="2"/>
  </cols>
  <sheetData>
    <row r="1" spans="2:5" ht="15.75" x14ac:dyDescent="0.25">
      <c r="B1" s="1" t="s">
        <v>0</v>
      </c>
      <c r="C1" s="1"/>
      <c r="D1" s="1"/>
      <c r="E1" s="1"/>
    </row>
    <row r="2" spans="2:5" ht="15.75" x14ac:dyDescent="0.25">
      <c r="B2" s="27" t="s">
        <v>1</v>
      </c>
      <c r="C2" s="4"/>
      <c r="D2" s="4"/>
      <c r="E2" s="28"/>
    </row>
    <row r="3" spans="2:5" x14ac:dyDescent="0.2">
      <c r="B3" s="29" t="s">
        <v>68</v>
      </c>
      <c r="C3" s="29"/>
      <c r="D3" s="29"/>
      <c r="E3" s="30"/>
    </row>
    <row r="4" spans="2:5" s="13" customFormat="1" ht="13.5" thickBot="1" x14ac:dyDescent="0.25">
      <c r="B4" s="31" t="str">
        <f>+[1]BG!B5</f>
        <v>Al 31 de Marzo 2020</v>
      </c>
      <c r="C4" s="31"/>
      <c r="D4" s="29"/>
      <c r="E4" s="32"/>
    </row>
    <row r="5" spans="2:5" s="34" customFormat="1" x14ac:dyDescent="0.2">
      <c r="B5" s="33" t="str">
        <f>+'[1]BG Bolsa'!B6</f>
        <v>(Cifras expresadas en miles de dólares estadounidenses)</v>
      </c>
      <c r="C5" s="33"/>
      <c r="D5" s="33"/>
      <c r="E5" s="33"/>
    </row>
    <row r="6" spans="2:5" hidden="1" x14ac:dyDescent="0.2">
      <c r="B6" s="35"/>
      <c r="C6" s="35"/>
      <c r="D6" s="35"/>
      <c r="E6" s="36"/>
    </row>
    <row r="7" spans="2:5" hidden="1" x14ac:dyDescent="0.2">
      <c r="B7" s="35"/>
      <c r="C7" s="35"/>
      <c r="D7" s="35"/>
      <c r="E7" s="36"/>
    </row>
    <row r="8" spans="2:5" ht="14.25" customHeight="1" x14ac:dyDescent="0.2">
      <c r="B8" s="35" t="s">
        <v>69</v>
      </c>
      <c r="C8" s="35" t="s">
        <v>10</v>
      </c>
      <c r="D8" s="35"/>
      <c r="E8" s="37">
        <f>IFERROR(VLOOKUP(B8,[1]ER!$B$8:$E$62,4,FALSE),0)/1000</f>
        <v>5333.3045700000002</v>
      </c>
    </row>
    <row r="9" spans="2:5" x14ac:dyDescent="0.2">
      <c r="B9" s="38" t="s">
        <v>70</v>
      </c>
      <c r="C9" s="39"/>
      <c r="D9" s="39"/>
      <c r="E9" s="37">
        <f>IFERROR(VLOOKUP(B9,[1]ER!$B$8:$E$62,4,FALSE),0)/1000</f>
        <v>1306.9546200000002</v>
      </c>
    </row>
    <row r="10" spans="2:5" x14ac:dyDescent="0.2">
      <c r="B10" s="38" t="s">
        <v>71</v>
      </c>
      <c r="C10" s="39"/>
      <c r="D10" s="39"/>
      <c r="E10" s="37">
        <f>IFERROR(VLOOKUP(B10,[1]ER!$B$8:$E$62,4,FALSE),0)/1000</f>
        <v>552.13567999999998</v>
      </c>
    </row>
    <row r="11" spans="2:5" x14ac:dyDescent="0.2">
      <c r="B11" s="38" t="s">
        <v>72</v>
      </c>
      <c r="C11" s="38"/>
      <c r="D11" s="38"/>
      <c r="E11" s="37">
        <f>IFERROR(VLOOKUP(B11,[1]ER!$B$8:$E$62,4,FALSE),0)/1000</f>
        <v>508.48957999999993</v>
      </c>
    </row>
    <row r="12" spans="2:5" x14ac:dyDescent="0.2">
      <c r="B12" s="35" t="s">
        <v>73</v>
      </c>
      <c r="C12" s="35"/>
      <c r="D12" s="35"/>
      <c r="E12" s="37">
        <f>IFERROR(VLOOKUP(B12,[1]ER!$B$8:$E$62,4,FALSE),0)/1000</f>
        <v>0</v>
      </c>
    </row>
    <row r="13" spans="2:5" x14ac:dyDescent="0.2">
      <c r="B13" s="35" t="s">
        <v>74</v>
      </c>
      <c r="C13" s="35"/>
      <c r="D13" s="35"/>
      <c r="E13" s="37">
        <f>IFERROR(VLOOKUP(B13,[1]ER!$B$8:$E$62,4,FALSE),0)/1000</f>
        <v>671.33829000000003</v>
      </c>
    </row>
    <row r="14" spans="2:5" s="42" customFormat="1" x14ac:dyDescent="0.2">
      <c r="B14" s="40" t="s">
        <v>75</v>
      </c>
      <c r="C14" s="40" t="s">
        <v>10</v>
      </c>
      <c r="D14" s="40"/>
      <c r="E14" s="41">
        <f>SUM(D8:E13)</f>
        <v>8372.2227400000011</v>
      </c>
    </row>
    <row r="15" spans="2:5" ht="4.5" customHeight="1" x14ac:dyDescent="0.2">
      <c r="B15" s="35"/>
      <c r="C15" s="35"/>
      <c r="D15" s="35"/>
      <c r="E15" s="37"/>
    </row>
    <row r="16" spans="2:5" x14ac:dyDescent="0.2">
      <c r="B16" s="35" t="s">
        <v>69</v>
      </c>
      <c r="C16" s="35" t="s">
        <v>10</v>
      </c>
      <c r="D16" s="35"/>
      <c r="E16" s="37">
        <f>IFERROR(VLOOKUP(B16,[1]ER!$B$8:$E$62,4,FALSE),0)/1000</f>
        <v>5333.3045700000002</v>
      </c>
    </row>
    <row r="17" spans="2:5" x14ac:dyDescent="0.2">
      <c r="B17" s="35" t="s">
        <v>76</v>
      </c>
      <c r="C17" s="35"/>
      <c r="D17" s="35"/>
      <c r="E17" s="37">
        <f>IFERROR(VLOOKUP(B17,[1]ER!$B$8:$E$62,4,FALSE),0)/1000</f>
        <v>92.365300000000005</v>
      </c>
    </row>
    <row r="18" spans="2:5" x14ac:dyDescent="0.2">
      <c r="B18" s="35" t="s">
        <v>77</v>
      </c>
      <c r="C18" s="35"/>
      <c r="D18" s="35"/>
      <c r="E18" s="37">
        <f>IFERROR(VLOOKUP(B18,[1]ER!$B$8:$E$62,4,FALSE),0)/1000</f>
        <v>365.16405999999995</v>
      </c>
    </row>
    <row r="19" spans="2:5" s="42" customFormat="1" x14ac:dyDescent="0.2">
      <c r="B19" s="40" t="s">
        <v>78</v>
      </c>
      <c r="C19" s="40" t="s">
        <v>10</v>
      </c>
      <c r="D19" s="40"/>
      <c r="E19" s="41">
        <f>SUM(E16:E18)</f>
        <v>5790.8339300000007</v>
      </c>
    </row>
    <row r="20" spans="2:5" s="45" customFormat="1" ht="4.5" customHeight="1" x14ac:dyDescent="0.2">
      <c r="B20" s="43"/>
      <c r="C20" s="43"/>
      <c r="D20" s="43"/>
      <c r="E20" s="44"/>
    </row>
    <row r="21" spans="2:5" x14ac:dyDescent="0.2">
      <c r="B21" s="35" t="s">
        <v>79</v>
      </c>
      <c r="C21" s="35" t="s">
        <v>10</v>
      </c>
      <c r="D21" s="35"/>
      <c r="E21" s="37">
        <f>IFERROR(VLOOKUP(B21,[1]ER!$B$8:$E$62,4,FALSE),0)/1000</f>
        <v>980.34292999999991</v>
      </c>
    </row>
    <row r="22" spans="2:5" x14ac:dyDescent="0.2">
      <c r="B22" s="35" t="s">
        <v>80</v>
      </c>
      <c r="C22" s="35"/>
      <c r="D22" s="35"/>
      <c r="E22" s="37">
        <f>IFERROR(VLOOKUP(B22,[1]ER!$B$8:$E$62,4,FALSE),0)/1000</f>
        <v>376.40158999999994</v>
      </c>
    </row>
    <row r="23" spans="2:5" x14ac:dyDescent="0.2">
      <c r="B23" s="35" t="s">
        <v>81</v>
      </c>
      <c r="C23" s="35"/>
      <c r="D23" s="35"/>
      <c r="E23" s="37">
        <f>IFERROR(VLOOKUP(B23,[1]ER!$B$8:$E$62,4,FALSE),0)/1000</f>
        <v>69.497710000000012</v>
      </c>
    </row>
    <row r="24" spans="2:5" x14ac:dyDescent="0.2">
      <c r="B24" s="46" t="s">
        <v>82</v>
      </c>
      <c r="C24" s="46"/>
      <c r="D24" s="46"/>
      <c r="E24" s="37">
        <f>IFERROR(VLOOKUP(B24,[1]ER!$B$8:$E$62,4,FALSE),0)/1000</f>
        <v>561.37052000000006</v>
      </c>
    </row>
    <row r="25" spans="2:5" x14ac:dyDescent="0.2">
      <c r="B25" s="46" t="s">
        <v>83</v>
      </c>
      <c r="C25" s="46"/>
      <c r="D25" s="46"/>
      <c r="E25" s="37">
        <f>IFERROR(VLOOKUP(B25,[1]ER!$B$8:$E$62,4,FALSE),0)/1000</f>
        <v>41.28828</v>
      </c>
    </row>
    <row r="26" spans="2:5" x14ac:dyDescent="0.2">
      <c r="B26" s="46" t="s">
        <v>84</v>
      </c>
      <c r="C26" s="46"/>
      <c r="D26" s="46"/>
      <c r="E26" s="37">
        <f>IFERROR(VLOOKUP(B26,[1]ER!$B$8:$E$62,4,FALSE),0)/1000</f>
        <v>46.912479999999995</v>
      </c>
    </row>
    <row r="27" spans="2:5" x14ac:dyDescent="0.2">
      <c r="B27" s="46" t="s">
        <v>85</v>
      </c>
      <c r="C27" s="46"/>
      <c r="D27" s="46"/>
      <c r="E27" s="37">
        <f>IFERROR(VLOOKUP(B27,[1]ER!$B$8:$E$62,4,FALSE),0)/1000</f>
        <v>34.334000000000003</v>
      </c>
    </row>
    <row r="28" spans="2:5" x14ac:dyDescent="0.2">
      <c r="B28" s="46" t="s">
        <v>86</v>
      </c>
      <c r="C28" s="46"/>
      <c r="D28" s="46"/>
      <c r="E28" s="37">
        <f>IFERROR(VLOOKUP(B28,[1]ER!$B$8:$E$62,4,FALSE),0)/1000</f>
        <v>35.955169999999995</v>
      </c>
    </row>
    <row r="29" spans="2:5" hidden="1" x14ac:dyDescent="0.2">
      <c r="B29" s="46" t="s">
        <v>87</v>
      </c>
      <c r="C29" s="46"/>
      <c r="D29" s="46"/>
      <c r="E29" s="37">
        <f>IFERROR(VLOOKUP(B29,[1]ER!$B$8:$E$62,4,FALSE),0)/1000</f>
        <v>0</v>
      </c>
    </row>
    <row r="30" spans="2:5" hidden="1" x14ac:dyDescent="0.2">
      <c r="B30" s="46" t="s">
        <v>88</v>
      </c>
      <c r="C30" s="46"/>
      <c r="D30" s="46"/>
      <c r="E30" s="37">
        <f>IFERROR(VLOOKUP(B30,[1]ER!$B$8:$E$62,4,FALSE),0)/1000</f>
        <v>0</v>
      </c>
    </row>
    <row r="31" spans="2:5" hidden="1" x14ac:dyDescent="0.2">
      <c r="B31" s="46" t="s">
        <v>89</v>
      </c>
      <c r="C31" s="46"/>
      <c r="D31" s="46"/>
      <c r="E31" s="37">
        <f>IFERROR(VLOOKUP(B31,[1]ER!$B$8:$E$62,4,FALSE),0)/1000</f>
        <v>0</v>
      </c>
    </row>
    <row r="32" spans="2:5" hidden="1" x14ac:dyDescent="0.2">
      <c r="B32" s="47" t="s">
        <v>90</v>
      </c>
      <c r="C32" s="47"/>
      <c r="D32" s="47"/>
      <c r="E32" s="37">
        <f>IFERROR(VLOOKUP(B32,[1]ER!$B$8:$E$62,4,FALSE),0)/1000</f>
        <v>0</v>
      </c>
    </row>
    <row r="33" spans="2:5" x14ac:dyDescent="0.2">
      <c r="B33" s="47" t="s">
        <v>91</v>
      </c>
      <c r="C33" s="47"/>
      <c r="D33" s="47"/>
      <c r="E33" s="37">
        <f>IFERROR(VLOOKUP(B33,[1]ER!$B$8:$E$62,4,FALSE),0)/1000</f>
        <v>423.80465999999996</v>
      </c>
    </row>
    <row r="34" spans="2:5" x14ac:dyDescent="0.2">
      <c r="B34" s="46" t="s">
        <v>92</v>
      </c>
      <c r="C34" s="46"/>
      <c r="D34" s="46"/>
      <c r="E34" s="37">
        <f>IFERROR(VLOOKUP(B34,[1]ER!$B$8:$E$62,4,FALSE),0)/1000</f>
        <v>52.80707000000001</v>
      </c>
    </row>
    <row r="35" spans="2:5" hidden="1" x14ac:dyDescent="0.2">
      <c r="B35" s="46" t="s">
        <v>93</v>
      </c>
      <c r="C35" s="46"/>
      <c r="D35" s="46"/>
      <c r="E35" s="37">
        <f>IFERROR(VLOOKUP(B35,[1]ER!$B$8:$E$62,4,FALSE),0)/1000</f>
        <v>0</v>
      </c>
    </row>
    <row r="36" spans="2:5" x14ac:dyDescent="0.2">
      <c r="B36" s="48" t="s">
        <v>94</v>
      </c>
      <c r="C36" s="48"/>
      <c r="D36" s="48"/>
      <c r="E36" s="37">
        <f>IFERROR(VLOOKUP(B36,[1]ER!$B$8:$E$62,4,FALSE),0)/1000</f>
        <v>888.96305999999993</v>
      </c>
    </row>
    <row r="37" spans="2:5" hidden="1" x14ac:dyDescent="0.2">
      <c r="B37" s="48" t="s">
        <v>95</v>
      </c>
      <c r="C37" s="48"/>
      <c r="D37" s="48"/>
      <c r="E37" s="37">
        <f>IFERROR(VLOOKUP(B37,[1]ER!$B$8:$E$62,4,FALSE),0)/1000</f>
        <v>0</v>
      </c>
    </row>
    <row r="38" spans="2:5" x14ac:dyDescent="0.2">
      <c r="B38" s="46" t="s">
        <v>96</v>
      </c>
      <c r="C38" s="48"/>
      <c r="D38" s="48"/>
      <c r="E38" s="37">
        <f>IFERROR(VLOOKUP(B38,[1]ER!$B$8:$E$62,4,FALSE),0)/1000</f>
        <v>70.274459999999991</v>
      </c>
    </row>
    <row r="39" spans="2:5" x14ac:dyDescent="0.2">
      <c r="B39" s="48" t="s">
        <v>97</v>
      </c>
      <c r="C39" s="48"/>
      <c r="D39" s="48"/>
      <c r="E39" s="37">
        <f>IFERROR(VLOOKUP(B39,[1]ER!$B$8:$E$62,4,FALSE),0)/1000</f>
        <v>66.753159999999994</v>
      </c>
    </row>
    <row r="40" spans="2:5" x14ac:dyDescent="0.2">
      <c r="B40" s="48" t="s">
        <v>70</v>
      </c>
      <c r="C40" s="48"/>
      <c r="D40" s="48"/>
      <c r="E40" s="37">
        <f>IFERROR(VLOOKUP(B40,[1]ER!$B$8:$E$62,4,FALSE),0)/1000</f>
        <v>1306.9546200000002</v>
      </c>
    </row>
    <row r="41" spans="2:5" x14ac:dyDescent="0.2">
      <c r="B41" s="46" t="s">
        <v>98</v>
      </c>
      <c r="C41" s="46"/>
      <c r="D41" s="46"/>
      <c r="E41" s="37">
        <f>IFERROR(VLOOKUP(B41,[1]ER!$B$8:$E$62,4,FALSE),0)/1000</f>
        <v>16.56625</v>
      </c>
    </row>
    <row r="42" spans="2:5" s="42" customFormat="1" x14ac:dyDescent="0.2">
      <c r="B42" s="40" t="s">
        <v>99</v>
      </c>
      <c r="C42" s="40" t="s">
        <v>10</v>
      </c>
      <c r="D42" s="40"/>
      <c r="E42" s="49">
        <f>SUM(E21:E41)</f>
        <v>4972.2259599999998</v>
      </c>
    </row>
    <row r="43" spans="2:5" x14ac:dyDescent="0.2">
      <c r="B43" s="46"/>
      <c r="C43" s="46"/>
      <c r="D43" s="46"/>
      <c r="E43" s="37"/>
    </row>
    <row r="44" spans="2:5" x14ac:dyDescent="0.2">
      <c r="B44" s="35" t="s">
        <v>100</v>
      </c>
      <c r="C44" s="35" t="s">
        <v>10</v>
      </c>
      <c r="D44" s="35"/>
      <c r="E44" s="37">
        <f>IFERROR(VLOOKUP(B44,[1]ER!$B$8:$E$62,4,FALSE),0)/1000</f>
        <v>225.55725000000001</v>
      </c>
    </row>
    <row r="45" spans="2:5" hidden="1" x14ac:dyDescent="0.2">
      <c r="B45" s="35" t="s">
        <v>101</v>
      </c>
      <c r="C45" s="35"/>
      <c r="D45" s="35"/>
      <c r="E45" s="37">
        <v>0</v>
      </c>
    </row>
    <row r="46" spans="2:5" s="42" customFormat="1" x14ac:dyDescent="0.2">
      <c r="B46" s="40" t="s">
        <v>102</v>
      </c>
      <c r="C46" s="40" t="s">
        <v>10</v>
      </c>
      <c r="D46" s="40"/>
      <c r="E46" s="49">
        <f>SUM(E44:E45)</f>
        <v>225.55725000000001</v>
      </c>
    </row>
    <row r="47" spans="2:5" s="42" customFormat="1" x14ac:dyDescent="0.2">
      <c r="B47" s="40" t="s">
        <v>103</v>
      </c>
      <c r="C47" s="40"/>
      <c r="D47" s="40"/>
      <c r="E47" s="49">
        <f>+E42+E46</f>
        <v>5197.7832099999996</v>
      </c>
    </row>
    <row r="48" spans="2:5" s="42" customFormat="1" x14ac:dyDescent="0.2">
      <c r="B48" s="35" t="s">
        <v>104</v>
      </c>
      <c r="C48" s="40"/>
      <c r="D48" s="40"/>
      <c r="E48" s="37">
        <f>IFERROR(VLOOKUP(B48,[1]ER!$B$8:$E$62,4,FALSE),0)/1000</f>
        <v>32.592949999999995</v>
      </c>
    </row>
    <row r="49" spans="2:5" x14ac:dyDescent="0.2">
      <c r="B49" s="50" t="s">
        <v>105</v>
      </c>
      <c r="C49" s="35"/>
      <c r="D49" s="35"/>
      <c r="E49" s="49">
        <f>SUM(E47:E48)</f>
        <v>5230.3761599999998</v>
      </c>
    </row>
    <row r="50" spans="2:5" hidden="1" x14ac:dyDescent="0.2">
      <c r="B50" s="35"/>
      <c r="C50" s="35"/>
      <c r="D50" s="35"/>
      <c r="E50" s="37"/>
    </row>
    <row r="51" spans="2:5" x14ac:dyDescent="0.2">
      <c r="B51" s="40" t="s">
        <v>106</v>
      </c>
      <c r="C51" s="40" t="s">
        <v>10</v>
      </c>
      <c r="D51" s="40"/>
      <c r="E51" s="37">
        <f>IFERROR(VLOOKUP(B51,[1]ER!$B$8:$E$62,4,FALSE),0)/1000</f>
        <v>1030.1177399999999</v>
      </c>
    </row>
    <row r="52" spans="2:5" hidden="1" x14ac:dyDescent="0.2">
      <c r="B52" s="35"/>
      <c r="C52" s="35"/>
      <c r="D52" s="35"/>
      <c r="E52" s="37"/>
    </row>
    <row r="53" spans="2:5" hidden="1" x14ac:dyDescent="0.2">
      <c r="B53" s="35"/>
      <c r="C53" s="35"/>
      <c r="D53" s="35"/>
      <c r="E53" s="2" t="e">
        <f>+#REF!</f>
        <v>#REF!</v>
      </c>
    </row>
    <row r="54" spans="2:5" hidden="1" x14ac:dyDescent="0.2">
      <c r="B54" s="50" t="s">
        <v>107</v>
      </c>
      <c r="C54" s="35"/>
      <c r="D54" s="35"/>
      <c r="E54" s="37">
        <v>0</v>
      </c>
    </row>
    <row r="55" spans="2:5" x14ac:dyDescent="0.2">
      <c r="B55" s="35"/>
      <c r="C55" s="35"/>
      <c r="D55" s="35"/>
      <c r="E55" s="37"/>
    </row>
    <row r="56" spans="2:5" ht="13.5" thickBot="1" x14ac:dyDescent="0.25">
      <c r="B56" s="50" t="s">
        <v>108</v>
      </c>
      <c r="C56" s="35"/>
      <c r="D56" s="35"/>
      <c r="E56" s="51">
        <f>IFERROR(VLOOKUP(B56,[1]ER!$B$8:$E$62,4,FALSE),0)/1000</f>
        <v>1303.72729</v>
      </c>
    </row>
    <row r="57" spans="2:5" ht="13.5" thickTop="1" x14ac:dyDescent="0.2">
      <c r="B57" s="35"/>
      <c r="C57" s="35"/>
      <c r="D57" s="35"/>
      <c r="E57" s="37"/>
    </row>
    <row r="58" spans="2:5" ht="10.5" customHeight="1" x14ac:dyDescent="0.2">
      <c r="B58" s="35"/>
      <c r="C58" s="35"/>
      <c r="D58" s="35"/>
      <c r="E58" s="37"/>
    </row>
    <row r="59" spans="2:5" ht="51" customHeight="1" x14ac:dyDescent="0.2">
      <c r="B59" s="35"/>
      <c r="C59" s="35"/>
      <c r="D59" s="35"/>
      <c r="E59" s="37"/>
    </row>
    <row r="60" spans="2:5" ht="22.5" customHeight="1" x14ac:dyDescent="0.2">
      <c r="B60" s="52"/>
      <c r="C60" s="52"/>
      <c r="D60" s="52"/>
      <c r="E60" s="37"/>
    </row>
    <row r="61" spans="2:5" x14ac:dyDescent="0.2">
      <c r="B61" s="53" t="s">
        <v>62</v>
      </c>
      <c r="C61" s="54" t="s">
        <v>63</v>
      </c>
      <c r="D61" s="54"/>
      <c r="E61" s="54"/>
    </row>
    <row r="62" spans="2:5" x14ac:dyDescent="0.2">
      <c r="B62" s="53" t="s">
        <v>64</v>
      </c>
      <c r="C62" s="54" t="s">
        <v>65</v>
      </c>
      <c r="D62" s="54"/>
      <c r="E62" s="54"/>
    </row>
    <row r="63" spans="2:5" x14ac:dyDescent="0.2">
      <c r="E63" s="18"/>
    </row>
    <row r="64" spans="2:5" x14ac:dyDescent="0.2">
      <c r="E64" s="18"/>
    </row>
    <row r="65" spans="2:5" x14ac:dyDescent="0.2">
      <c r="E65" s="18"/>
    </row>
    <row r="66" spans="2:5" x14ac:dyDescent="0.2">
      <c r="E66" s="18"/>
    </row>
    <row r="67" spans="2:5" x14ac:dyDescent="0.2">
      <c r="E67" s="18"/>
    </row>
    <row r="68" spans="2:5" x14ac:dyDescent="0.2">
      <c r="E68" s="18"/>
    </row>
    <row r="69" spans="2:5" x14ac:dyDescent="0.2">
      <c r="E69" s="18"/>
    </row>
    <row r="70" spans="2:5" x14ac:dyDescent="0.2">
      <c r="E70" s="18"/>
    </row>
    <row r="71" spans="2:5" x14ac:dyDescent="0.2">
      <c r="E71" s="18"/>
    </row>
    <row r="72" spans="2:5" x14ac:dyDescent="0.2">
      <c r="B72" s="55"/>
      <c r="C72" s="55"/>
      <c r="D72" s="55"/>
      <c r="E72" s="18"/>
    </row>
    <row r="73" spans="2:5" x14ac:dyDescent="0.2">
      <c r="E73" s="18"/>
    </row>
    <row r="74" spans="2:5" x14ac:dyDescent="0.2">
      <c r="E74" s="18"/>
    </row>
    <row r="75" spans="2:5" x14ac:dyDescent="0.2">
      <c r="E75" s="56"/>
    </row>
    <row r="76" spans="2:5" x14ac:dyDescent="0.2">
      <c r="E76" s="56"/>
    </row>
    <row r="77" spans="2:5" x14ac:dyDescent="0.2">
      <c r="E77" s="56"/>
    </row>
    <row r="78" spans="2:5" x14ac:dyDescent="0.2">
      <c r="E78" s="56"/>
    </row>
    <row r="79" spans="2:5" x14ac:dyDescent="0.2">
      <c r="E79" s="56"/>
    </row>
    <row r="80" spans="2:5" x14ac:dyDescent="0.2">
      <c r="B80" s="55"/>
      <c r="C80" s="55"/>
      <c r="D80" s="55"/>
      <c r="E80" s="56"/>
    </row>
    <row r="81" spans="5:5" x14ac:dyDescent="0.2">
      <c r="E81" s="56"/>
    </row>
    <row r="82" spans="5:5" x14ac:dyDescent="0.2">
      <c r="E82" s="56"/>
    </row>
    <row r="83" spans="5:5" x14ac:dyDescent="0.2">
      <c r="E83" s="56"/>
    </row>
    <row r="84" spans="5:5" x14ac:dyDescent="0.2">
      <c r="E84" s="56"/>
    </row>
    <row r="85" spans="5:5" x14ac:dyDescent="0.2">
      <c r="E85" s="56"/>
    </row>
    <row r="86" spans="5:5" x14ac:dyDescent="0.2">
      <c r="E86" s="56"/>
    </row>
    <row r="87" spans="5:5" x14ac:dyDescent="0.2">
      <c r="E87" s="56"/>
    </row>
    <row r="88" spans="5:5" x14ac:dyDescent="0.2">
      <c r="E88" s="56"/>
    </row>
    <row r="89" spans="5:5" x14ac:dyDescent="0.2">
      <c r="E89" s="56"/>
    </row>
    <row r="90" spans="5:5" x14ac:dyDescent="0.2">
      <c r="E90" s="56"/>
    </row>
    <row r="91" spans="5:5" x14ac:dyDescent="0.2">
      <c r="E91" s="56"/>
    </row>
    <row r="92" spans="5:5" x14ac:dyDescent="0.2">
      <c r="E92" s="56"/>
    </row>
    <row r="93" spans="5:5" x14ac:dyDescent="0.2">
      <c r="E93" s="56"/>
    </row>
    <row r="94" spans="5:5" x14ac:dyDescent="0.2">
      <c r="E94" s="56"/>
    </row>
    <row r="95" spans="5:5" x14ac:dyDescent="0.2">
      <c r="E95" s="56"/>
    </row>
    <row r="96" spans="5:5" x14ac:dyDescent="0.2">
      <c r="E96" s="56"/>
    </row>
    <row r="97" spans="5:5" x14ac:dyDescent="0.2">
      <c r="E97" s="56"/>
    </row>
    <row r="98" spans="5:5" x14ac:dyDescent="0.2">
      <c r="E98" s="56"/>
    </row>
    <row r="99" spans="5:5" x14ac:dyDescent="0.2">
      <c r="E99" s="56"/>
    </row>
    <row r="100" spans="5:5" x14ac:dyDescent="0.2">
      <c r="E100" s="56"/>
    </row>
    <row r="101" spans="5:5" x14ac:dyDescent="0.2">
      <c r="E101" s="56"/>
    </row>
    <row r="102" spans="5:5" x14ac:dyDescent="0.2">
      <c r="E102" s="56"/>
    </row>
    <row r="103" spans="5:5" x14ac:dyDescent="0.2">
      <c r="E103" s="56"/>
    </row>
    <row r="104" spans="5:5" x14ac:dyDescent="0.2">
      <c r="E104" s="56"/>
    </row>
  </sheetData>
  <mergeCells count="4">
    <mergeCell ref="B1:E1"/>
    <mergeCell ref="B5:E5"/>
    <mergeCell ref="C61:E61"/>
    <mergeCell ref="C62:E62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 Bolsa</vt:lpstr>
      <vt:lpstr>ER Bolsa</vt:lpstr>
      <vt:lpstr>'BG Bolsa'!Área_de_impresión</vt:lpstr>
      <vt:lpstr>'ER Bolsa'!Área_de_impresión</vt:lpstr>
      <vt:lpstr>'ER Bolsa'!Títulos_a_imprimir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dcterms:created xsi:type="dcterms:W3CDTF">2020-04-28T22:33:49Z</dcterms:created>
  <dcterms:modified xsi:type="dcterms:W3CDTF">2020-04-28T22:36:38Z</dcterms:modified>
</cp:coreProperties>
</file>