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20\2020-web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BALANCE!$A$1:$G$79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G17" i="2"/>
  <c r="C17" i="2"/>
  <c r="C12" i="2"/>
  <c r="G12" i="2"/>
  <c r="G5" i="2"/>
  <c r="G58" i="2" s="1"/>
  <c r="C5" i="2"/>
  <c r="G69" i="1"/>
  <c r="H67" i="1" s="1"/>
  <c r="C69" i="1"/>
  <c r="G63" i="1"/>
  <c r="C63" i="1"/>
  <c r="H61" i="1" s="1"/>
  <c r="G53" i="1"/>
  <c r="G50" i="1"/>
  <c r="G47" i="1"/>
  <c r="G60" i="1" s="1"/>
  <c r="G43" i="1"/>
  <c r="G41" i="1"/>
  <c r="C40" i="1"/>
  <c r="G38" i="1"/>
  <c r="C35" i="1"/>
  <c r="G33" i="1"/>
  <c r="C31" i="1"/>
  <c r="G30" i="1"/>
  <c r="G27" i="1"/>
  <c r="C25" i="1"/>
  <c r="G23" i="1"/>
  <c r="C20" i="1"/>
  <c r="G18" i="1"/>
  <c r="C13" i="1"/>
  <c r="G12" i="1"/>
  <c r="H13" i="1" s="1"/>
  <c r="C9" i="1"/>
  <c r="G9" i="1"/>
  <c r="G45" i="1" s="1"/>
  <c r="G61" i="1" l="1"/>
  <c r="C61" i="1"/>
  <c r="H52" i="1" s="1"/>
  <c r="C58" i="2"/>
  <c r="H10" i="2"/>
  <c r="C59" i="2" l="1"/>
  <c r="A59" i="2" s="1"/>
  <c r="G59" i="2"/>
  <c r="K61" i="1"/>
  <c r="E59" i="2" l="1"/>
  <c r="G60" i="2"/>
  <c r="C60" i="2"/>
</calcChain>
</file>

<file path=xl/sharedStrings.xml><?xml version="1.0" encoding="utf-8"?>
<sst xmlns="http://schemas.openxmlformats.org/spreadsheetml/2006/main" count="173" uniqueCount="146">
  <si>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</si>
  <si>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</si>
  <si>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</si>
  <si>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</si>
  <si>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</si>
  <si>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</si>
  <si>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</si>
  <si>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</si>
  <si>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</si>
  <si>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</si>
  <si>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</si>
  <si>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</si>
  <si>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</si>
  <si>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</si>
  <si>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</si>
  <si>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</si>
  <si>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</si>
  <si>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</si>
  <si>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</si>
  <si>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</si>
  <si>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</si>
  <si>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</si>
  <si>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</si>
  <si>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</si>
  <si>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</si>
  <si>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</si>
  <si>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</si>
  <si>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</si>
  <si>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</si>
  <si>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</si>
  <si>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</si>
  <si>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</si>
  <si>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</si>
  <si>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</si>
  <si>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</si>
  <si>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</si>
  <si>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</si>
  <si>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</si>
  <si>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</si>
  <si>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</si>
  <si>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</si>
  <si>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</si>
  <si>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</si>
  <si>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</si>
  <si>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</si>
  <si>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</si>
  <si>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</si>
  <si>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</si>
  <si>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</si>
  <si>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</si>
  <si>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</si>
  <si>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</si>
  <si>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</si>
  <si>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</si>
  <si>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</si>
  <si>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</si>
  <si>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</si>
  <si>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</si>
  <si>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</si>
  <si>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</si>
  <si>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</si>
  <si>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</si>
  <si>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</si>
  <si>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</si>
  <si>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</si>
  <si>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</si>
  <si>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</si>
  <si>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</si>
  <si>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</si>
  <si>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</si>
  <si>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</si>
  <si>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</si>
  <si>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</si>
  <si>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</si>
  <si>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</si>
  <si>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</si>
  <si>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</si>
  <si>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</si>
  <si>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</si>
  <si>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</si>
  <si>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</si>
  <si>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</si>
  <si>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</si>
  <si>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</si>
  <si>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</si>
  <si>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</si>
  <si>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</si>
  <si>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</si>
  <si>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</si>
  <si>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</si>
  <si>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</si>
  <si>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</si>
  <si>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</si>
  <si>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</si>
  <si>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</si>
  <si>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</si>
  <si>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</si>
  <si>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</si>
  <si>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</si>
  <si>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</si>
  <si>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</si>
  <si>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</si>
  <si>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</si>
  <si>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</si>
  <si>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</si>
  <si>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</si>
  <si>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</si>
  <si>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</si>
  <si>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</si>
  <si>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</si>
  <si>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</si>
  <si>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</si>
  <si>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</si>
  <si>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</si>
  <si>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</si>
  <si>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</si>
  <si>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</si>
  <si>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29 DE FEBRERO DE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</si>
  <si>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</si>
  <si>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</si>
  <si>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</si>
  <si>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</si>
  <si>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</si>
  <si>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</si>
  <si>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</si>
  <si>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</si>
  <si>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</si>
  <si>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</si>
  <si>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</si>
  <si>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</si>
  <si>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</si>
  <si>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</si>
  <si>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</si>
  <si>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</si>
  <si>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</si>
  <si>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</si>
  <si>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</si>
  <si>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</si>
  <si>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</si>
  <si>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Director y Apoderado General</t>
  </si>
  <si>
    <t>JORGE MAURICIO RAMIREZ MIRANDA</t>
  </si>
  <si>
    <t>Contador General</t>
  </si>
  <si>
    <t>ESTADO DE PERDIDAS Y GANANCIAS DEL 01 DE ENERO AL 29 DE FEBRERO DE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</si>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</sst>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 applyBorder="1"/>
    <xf numFmtId="0" fontId="0" fillId="0" borderId="0" xfId="0" applyFill="1" applyBorder="1"/>
    <xf numFmtId="43" fontId="7" fillId="0" borderId="0" xfId="3" applyFont="1" applyFill="1"/>
    <xf numFmtId="43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43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43" fontId="7" fillId="0" borderId="0" xfId="0" applyNumberFormat="1" applyFont="1" applyFill="1"/>
    <xf numFmtId="43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43" fontId="8" fillId="2" borderId="0" xfId="3" applyFont="1" applyFill="1" applyBorder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10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10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0</xdr:col>
      <xdr:colOff>2543174</xdr:colOff>
      <xdr:row>77</xdr:row>
      <xdr:rowOff>174251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74B508FF-0413-4CF2-BBC1-C44A80B1504D}"/>
            </a:ext>
          </a:extLst>
        </xdr:cNvPr>
        <xdr:cNvSpPr/>
      </xdr:nvSpPr>
      <xdr:spPr>
        <a:xfrm>
          <a:off x="0" y="12649200"/>
          <a:ext cx="2543174" cy="5743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RUFINO GARAY AYALA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4474508</xdr:colOff>
      <xdr:row>74</xdr:row>
      <xdr:rowOff>178174</xdr:rowOff>
    </xdr:from>
    <xdr:to>
      <xdr:col>2</xdr:col>
      <xdr:colOff>360268</xdr:colOff>
      <xdr:row>78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A62E1297-1552-4637-BEAB-BC4443020AD9}"/>
            </a:ext>
          </a:extLst>
        </xdr:cNvPr>
        <xdr:cNvSpPr/>
      </xdr:nvSpPr>
      <xdr:spPr>
        <a:xfrm>
          <a:off x="4474508" y="12636874"/>
          <a:ext cx="3029510" cy="6124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Director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1057834</xdr:colOff>
      <xdr:row>75</xdr:row>
      <xdr:rowOff>11205</xdr:rowOff>
    </xdr:from>
    <xdr:to>
      <xdr:col>5</xdr:col>
      <xdr:colOff>209549</xdr:colOff>
      <xdr:row>79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987A443-560C-404A-BB69-F56802D608D0}"/>
            </a:ext>
          </a:extLst>
        </xdr:cNvPr>
        <xdr:cNvSpPr/>
      </xdr:nvSpPr>
      <xdr:spPr>
        <a:xfrm>
          <a:off x="9382684" y="12660405"/>
          <a:ext cx="3599890" cy="7507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Contador General</a:t>
          </a:r>
        </a:p>
        <a:p>
          <a:pPr algn="ctr"/>
          <a:r>
            <a:rPr lang="es-SV" sz="1100" u="none" baseline="0">
              <a:solidFill>
                <a:schemeClr val="tx1"/>
              </a:solidFill>
            </a:rPr>
            <a:t>Inscripción CVPCPA No. 7388</a:t>
          </a:r>
        </a:p>
        <a:p>
          <a:pPr algn="ctr"/>
          <a:endParaRPr lang="es-SV" sz="1400" u="none" baseline="0">
            <a:solidFill>
              <a:schemeClr val="tx1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1647824</xdr:colOff>
      <xdr:row>3</xdr:row>
      <xdr:rowOff>9524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600199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0</xdr:col>
      <xdr:colOff>2543174</xdr:colOff>
      <xdr:row>68</xdr:row>
      <xdr:rowOff>15688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90AA796C-394B-4167-B0F9-3D26C87D59DB}"/>
            </a:ext>
          </a:extLst>
        </xdr:cNvPr>
        <xdr:cNvSpPr/>
      </xdr:nvSpPr>
      <xdr:spPr>
        <a:xfrm>
          <a:off x="0" y="10353675"/>
          <a:ext cx="2543174" cy="5776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RUFINO GARAY AYALA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2582955</xdr:colOff>
      <xdr:row>65</xdr:row>
      <xdr:rowOff>11205</xdr:rowOff>
    </xdr:from>
    <xdr:to>
      <xdr:col>7</xdr:col>
      <xdr:colOff>96930</xdr:colOff>
      <xdr:row>70</xdr:row>
      <xdr:rowOff>79001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1CD12214-C577-4AF5-B527-D658D6D52D77}"/>
            </a:ext>
          </a:extLst>
        </xdr:cNvPr>
        <xdr:cNvSpPr/>
      </xdr:nvSpPr>
      <xdr:spPr>
        <a:xfrm>
          <a:off x="9383805" y="10364880"/>
          <a:ext cx="3600450" cy="9917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Contador General</a:t>
          </a:r>
        </a:p>
        <a:p>
          <a:pPr algn="ctr"/>
          <a:r>
            <a:rPr lang="es-SV" sz="1100" u="none" baseline="0">
              <a:solidFill>
                <a:schemeClr val="tx1"/>
              </a:solidFill>
            </a:rPr>
            <a:t>Inscripción CVPCPA No. 7388</a:t>
          </a:r>
        </a:p>
        <a:p>
          <a:pPr algn="ctr"/>
          <a:endParaRPr lang="es-SV" sz="1400" u="none" baseline="0">
            <a:solidFill>
              <a:schemeClr val="tx1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38101</xdr:colOff>
      <xdr:row>0</xdr:row>
      <xdr:rowOff>1</xdr:rowOff>
    </xdr:from>
    <xdr:to>
      <xdr:col>0</xdr:col>
      <xdr:colOff>1638300</xdr:colOff>
      <xdr:row>2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BE392E5-78C0-4A11-9D85-B6634A5E6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"/>
          <a:ext cx="1600199" cy="542924"/>
        </a:xfrm>
        <a:prstGeom prst="rect">
          <a:avLst/>
        </a:prstGeom>
      </xdr:spPr>
    </xdr:pic>
    <xdr:clientData/>
  </xdr:twoCellAnchor>
  <xdr:twoCellAnchor>
    <xdr:from>
      <xdr:col>1</xdr:col>
      <xdr:colOff>752475</xdr:colOff>
      <xdr:row>64</xdr:row>
      <xdr:rowOff>133350</xdr:rowOff>
    </xdr:from>
    <xdr:to>
      <xdr:col>4</xdr:col>
      <xdr:colOff>1038785</xdr:colOff>
      <xdr:row>68</xdr:row>
      <xdr:rowOff>21851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F037DF42-8B5E-42B6-BA7E-FFA29A3CFF89}"/>
            </a:ext>
          </a:extLst>
        </xdr:cNvPr>
        <xdr:cNvSpPr/>
      </xdr:nvSpPr>
      <xdr:spPr>
        <a:xfrm>
          <a:off x="4810125" y="10325100"/>
          <a:ext cx="3029510" cy="6124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chemeClr val="tx1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chemeClr val="tx1"/>
              </a:solidFill>
            </a:rPr>
            <a:t>Director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20/2020%2002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Normal="100" zoomScaleSheetLayoutView="85" workbookViewId="0">
      <pane ySplit="7" topLeftCell="A8" activePane="bottomLeft" state="frozen"/>
      <selection activeCell="A8" sqref="A8"/>
      <selection pane="bottomLeft" activeCell="B14" sqref="B14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117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224330.59</v>
      </c>
      <c r="D9" s="11"/>
      <c r="E9" s="12" t="s">
        <v>7</v>
      </c>
      <c r="F9" s="13"/>
      <c r="G9" s="14">
        <f>SUM(F10)</f>
        <v>67682.070000000007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67682.070000000007</v>
      </c>
      <c r="G10" s="18"/>
    </row>
    <row r="11" spans="1:11" s="7" customFormat="1" ht="15" x14ac:dyDescent="0.35">
      <c r="A11" s="16" t="s">
        <v>10</v>
      </c>
      <c r="B11" s="19">
        <v>223230.59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2515471.65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6540156.3200000003</v>
      </c>
      <c r="E13" s="16" t="s">
        <v>13</v>
      </c>
      <c r="F13" s="20">
        <v>26676.21</v>
      </c>
      <c r="G13" s="14"/>
      <c r="H13" s="11">
        <f>+G12-F13</f>
        <v>2488795.44</v>
      </c>
    </row>
    <row r="14" spans="1:11" s="7" customFormat="1" x14ac:dyDescent="0.2">
      <c r="A14" s="7" t="s">
        <v>14</v>
      </c>
      <c r="B14" s="10">
        <v>650000</v>
      </c>
      <c r="E14" s="7" t="s">
        <v>126</v>
      </c>
      <c r="F14" s="21">
        <v>353904.35</v>
      </c>
    </row>
    <row r="15" spans="1:11" s="7" customFormat="1" x14ac:dyDescent="0.2">
      <c r="A15" s="7" t="s">
        <v>15</v>
      </c>
      <c r="B15" s="8">
        <v>5867639.6500000004</v>
      </c>
      <c r="D15" s="9"/>
      <c r="E15" s="16" t="s">
        <v>127</v>
      </c>
      <c r="F15" s="21">
        <v>2103096.2599999998</v>
      </c>
      <c r="G15" s="14"/>
      <c r="K15" s="21"/>
    </row>
    <row r="16" spans="1:11" s="7" customFormat="1" ht="15" x14ac:dyDescent="0.35">
      <c r="A16" s="7" t="s">
        <v>16</v>
      </c>
      <c r="B16" s="19">
        <v>22516.67</v>
      </c>
      <c r="D16" s="9"/>
      <c r="E16" s="7" t="s">
        <v>17</v>
      </c>
      <c r="F16" s="17">
        <v>31794.83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2215072.13</v>
      </c>
    </row>
    <row r="19" spans="1:15" s="7" customFormat="1" ht="15" x14ac:dyDescent="0.35">
      <c r="A19" s="12" t="s">
        <v>118</v>
      </c>
      <c r="B19" s="19"/>
      <c r="E19" s="16" t="s">
        <v>20</v>
      </c>
      <c r="F19" s="21">
        <v>1664023.35</v>
      </c>
    </row>
    <row r="20" spans="1:15" s="7" customFormat="1" ht="15" x14ac:dyDescent="0.35">
      <c r="A20" s="7" t="s">
        <v>119</v>
      </c>
      <c r="B20" s="10">
        <v>11471.51</v>
      </c>
      <c r="C20" s="21">
        <f>+B20+B21+B22+B23</f>
        <v>4400.8299999999981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19435.95</v>
      </c>
      <c r="E21" s="16"/>
      <c r="F21" s="17"/>
    </row>
    <row r="22" spans="1:15" s="7" customFormat="1" x14ac:dyDescent="0.2">
      <c r="A22" s="25" t="s">
        <v>23</v>
      </c>
      <c r="B22" s="10">
        <v>4401.0600000000004</v>
      </c>
    </row>
    <row r="23" spans="1:15" s="7" customFormat="1" ht="15" x14ac:dyDescent="0.35">
      <c r="A23" s="7" t="s">
        <v>120</v>
      </c>
      <c r="B23" s="19">
        <v>-30907.69</v>
      </c>
      <c r="E23" s="26" t="s">
        <v>24</v>
      </c>
      <c r="F23" s="27"/>
      <c r="G23" s="14">
        <f>SUM(F24)+F25</f>
        <v>450334.36</v>
      </c>
    </row>
    <row r="24" spans="1:15" s="7" customFormat="1" x14ac:dyDescent="0.2">
      <c r="E24" s="16" t="s">
        <v>25</v>
      </c>
      <c r="F24" s="28">
        <v>450334.36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3221232.02</v>
      </c>
      <c r="F25" s="17"/>
    </row>
    <row r="26" spans="1:15" s="7" customFormat="1" x14ac:dyDescent="0.2">
      <c r="A26" s="25" t="s">
        <v>27</v>
      </c>
      <c r="B26" s="10">
        <v>586173.09</v>
      </c>
    </row>
    <row r="27" spans="1:15" s="7" customFormat="1" x14ac:dyDescent="0.2">
      <c r="A27" s="25" t="s">
        <v>28</v>
      </c>
      <c r="B27" s="21">
        <v>2010638.71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121</v>
      </c>
      <c r="B28" s="11">
        <v>660828.78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122</v>
      </c>
      <c r="B29" s="30">
        <v>-36408.559999999998</v>
      </c>
    </row>
    <row r="30" spans="1:15" s="7" customFormat="1" x14ac:dyDescent="0.2">
      <c r="E30" s="26" t="s">
        <v>128</v>
      </c>
      <c r="F30" s="27"/>
      <c r="G30" s="14">
        <f>SUM(F31)</f>
        <v>367504.39</v>
      </c>
    </row>
    <row r="31" spans="1:15" s="7" customFormat="1" ht="15" x14ac:dyDescent="0.35">
      <c r="A31" s="9" t="s">
        <v>123</v>
      </c>
      <c r="B31" s="8"/>
      <c r="C31" s="21">
        <f>+B32+B33</f>
        <v>252716.61</v>
      </c>
      <c r="E31" s="29" t="s">
        <v>129</v>
      </c>
      <c r="F31" s="17">
        <v>367504.39</v>
      </c>
      <c r="G31" s="14"/>
    </row>
    <row r="32" spans="1:15" s="7" customFormat="1" x14ac:dyDescent="0.2">
      <c r="A32" s="7" t="s">
        <v>124</v>
      </c>
      <c r="B32" s="31">
        <v>252716.61</v>
      </c>
      <c r="L32" s="32"/>
      <c r="O32" s="32"/>
    </row>
    <row r="33" spans="1:11" s="7" customFormat="1" x14ac:dyDescent="0.2">
      <c r="A33" s="33" t="s">
        <v>125</v>
      </c>
      <c r="B33" s="34">
        <v>0</v>
      </c>
      <c r="C33" s="33"/>
      <c r="E33" s="9" t="s">
        <v>31</v>
      </c>
      <c r="F33" s="8"/>
      <c r="G33" s="11">
        <f>SUM(F34+F35+F36)</f>
        <v>118302.97</v>
      </c>
    </row>
    <row r="34" spans="1:11" s="7" customFormat="1" x14ac:dyDescent="0.2">
      <c r="B34" s="18"/>
      <c r="E34" s="7" t="s">
        <v>32</v>
      </c>
      <c r="F34" s="20">
        <v>58361.86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29385.100000000093</v>
      </c>
      <c r="E35" s="25" t="s">
        <v>34</v>
      </c>
      <c r="F35" s="35">
        <v>59941.11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547058.07000000007</v>
      </c>
      <c r="E37" s="37"/>
      <c r="F37" s="17"/>
    </row>
    <row r="38" spans="1:11" s="7" customFormat="1" ht="15" x14ac:dyDescent="0.35">
      <c r="A38" s="7" t="s">
        <v>37</v>
      </c>
      <c r="B38" s="35">
        <v>-517672.97</v>
      </c>
      <c r="E38" s="26" t="s">
        <v>38</v>
      </c>
      <c r="F38" s="17"/>
      <c r="G38" s="11">
        <f>SUM(F39:F39)</f>
        <v>33000.1</v>
      </c>
    </row>
    <row r="39" spans="1:11" s="7" customFormat="1" ht="15" x14ac:dyDescent="0.35">
      <c r="B39" s="10"/>
      <c r="E39" s="7" t="s">
        <v>39</v>
      </c>
      <c r="F39" s="17">
        <v>33000.1</v>
      </c>
    </row>
    <row r="40" spans="1:11" s="7" customFormat="1" ht="15" x14ac:dyDescent="0.35">
      <c r="A40" s="12" t="s">
        <v>40</v>
      </c>
      <c r="B40" s="8"/>
      <c r="C40" s="11">
        <f>SUM(B41+B42+B43+B44)</f>
        <v>1285253.0099999998</v>
      </c>
      <c r="E40" s="37"/>
      <c r="F40" s="17"/>
      <c r="G40" s="18"/>
    </row>
    <row r="41" spans="1:11" s="7" customFormat="1" x14ac:dyDescent="0.2">
      <c r="A41" s="29" t="s">
        <v>41</v>
      </c>
      <c r="B41" s="38">
        <v>264273.07</v>
      </c>
      <c r="C41" s="11"/>
      <c r="E41" s="9" t="s">
        <v>130</v>
      </c>
      <c r="G41" s="21">
        <f>+F42</f>
        <v>64097.02</v>
      </c>
    </row>
    <row r="42" spans="1:11" s="7" customFormat="1" ht="15" x14ac:dyDescent="0.35">
      <c r="A42" s="29" t="s">
        <v>42</v>
      </c>
      <c r="B42" s="39">
        <v>239091.84999999998</v>
      </c>
      <c r="C42" s="11"/>
      <c r="E42" s="21" t="s">
        <v>131</v>
      </c>
      <c r="F42" s="17">
        <v>64097.02</v>
      </c>
      <c r="H42" s="21"/>
    </row>
    <row r="43" spans="1:11" s="7" customFormat="1" ht="15" x14ac:dyDescent="0.35">
      <c r="A43" s="40" t="s">
        <v>43</v>
      </c>
      <c r="B43" s="41">
        <v>908974.40999999992</v>
      </c>
      <c r="C43" s="11"/>
      <c r="E43" s="21" t="s">
        <v>44</v>
      </c>
      <c r="F43" s="17"/>
      <c r="G43" s="11">
        <f>+SUM(F44:F44)</f>
        <v>144935.79</v>
      </c>
    </row>
    <row r="44" spans="1:11" s="7" customFormat="1" ht="15" x14ac:dyDescent="0.35">
      <c r="A44" s="40" t="s">
        <v>45</v>
      </c>
      <c r="B44" s="42">
        <v>-127086.32</v>
      </c>
      <c r="E44" s="21" t="s">
        <v>46</v>
      </c>
      <c r="F44" s="17">
        <v>144935.79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5976400.4799999986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132</v>
      </c>
      <c r="G53" s="20">
        <f>+F54+F56+F55+F57</f>
        <v>-318926.00000000041</v>
      </c>
      <c r="H53" s="11"/>
      <c r="L53" s="11"/>
    </row>
    <row r="54" spans="1:14" s="7" customFormat="1" x14ac:dyDescent="0.2">
      <c r="E54" s="25" t="s">
        <v>133</v>
      </c>
      <c r="F54" s="20">
        <v>6215.41</v>
      </c>
      <c r="H54" s="11"/>
      <c r="K54" s="20"/>
    </row>
    <row r="55" spans="1:14" s="7" customFormat="1" x14ac:dyDescent="0.2">
      <c r="E55" s="45" t="s">
        <v>134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135</v>
      </c>
      <c r="F56" s="20">
        <v>-330569.92000000039</v>
      </c>
      <c r="H56" s="11"/>
    </row>
    <row r="57" spans="1:14" s="7" customFormat="1" ht="15" x14ac:dyDescent="0.35">
      <c r="E57" s="7" t="s">
        <v>136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5581074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11557474.479999999</v>
      </c>
      <c r="E61" s="43" t="s">
        <v>54</v>
      </c>
      <c r="F61" s="10"/>
      <c r="G61" s="48">
        <f>G45+G60</f>
        <v>11557474.479999999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1275209626</v>
      </c>
      <c r="E63" s="50" t="s">
        <v>56</v>
      </c>
      <c r="F63" s="8"/>
      <c r="G63" s="49">
        <f>SUM(F64)</f>
        <v>1275209626</v>
      </c>
      <c r="H63" s="51" t="s">
        <v>0</v>
      </c>
      <c r="K63" s="51"/>
    </row>
    <row r="64" spans="1:14" ht="15" x14ac:dyDescent="0.35">
      <c r="A64" s="25" t="s">
        <v>57</v>
      </c>
      <c r="B64" s="10">
        <v>1092718249.6800001</v>
      </c>
      <c r="C64" s="46"/>
      <c r="D64" s="52"/>
      <c r="E64" s="25" t="s">
        <v>58</v>
      </c>
      <c r="F64" s="19">
        <v>1275209626</v>
      </c>
      <c r="G64" s="46"/>
    </row>
    <row r="65" spans="1:11" x14ac:dyDescent="0.2">
      <c r="A65" t="s">
        <v>137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158953871.26999998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801639.54999999993</v>
      </c>
      <c r="D69" s="52"/>
      <c r="E69" s="12" t="s">
        <v>62</v>
      </c>
      <c r="G69" s="58">
        <f>+F70</f>
        <v>801639.55</v>
      </c>
      <c r="K69" s="51"/>
    </row>
    <row r="70" spans="1:11" x14ac:dyDescent="0.2">
      <c r="A70" s="16" t="s">
        <v>63</v>
      </c>
      <c r="B70" s="60">
        <v>797546.34</v>
      </c>
      <c r="C70" s="52"/>
      <c r="D70" s="52"/>
      <c r="E70" s="16" t="s">
        <v>62</v>
      </c>
      <c r="F70" s="61">
        <v>801639.55</v>
      </c>
    </row>
    <row r="71" spans="1:11" ht="15" x14ac:dyDescent="0.35">
      <c r="A71" s="62" t="s">
        <v>138</v>
      </c>
      <c r="B71" s="57">
        <v>4093.21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</row>
    <row r="76" spans="1:11" ht="15.75" x14ac:dyDescent="0.25">
      <c r="A76" s="64">
        <v>0</v>
      </c>
      <c r="C76" s="65"/>
      <c r="F76" s="64" t="s">
        <v>140</v>
      </c>
      <c r="G76" s="66"/>
    </row>
    <row r="77" spans="1:11" ht="15.75" x14ac:dyDescent="0.25">
      <c r="A77" s="64" t="s">
        <v>139</v>
      </c>
      <c r="C77" s="65"/>
      <c r="F77" s="64" t="s">
        <v>141</v>
      </c>
      <c r="G77" s="66"/>
    </row>
    <row r="78" spans="1:11" ht="15.75" x14ac:dyDescent="0.25">
      <c r="C78" s="52"/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100" workbookViewId="0">
      <pane ySplit="4" topLeftCell="A5" activePane="bottomLeft" state="frozen"/>
      <selection activeCell="B14" sqref="B14"/>
      <selection pane="bottomLeft" activeCell="B14" sqref="B14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ht="19.5" customHeight="1" x14ac:dyDescent="0.2">
      <c r="A2" s="69" t="s">
        <v>142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1480848.63</v>
      </c>
      <c r="D5" s="71"/>
      <c r="E5" s="73" t="s">
        <v>67</v>
      </c>
      <c r="F5" s="74"/>
      <c r="G5" s="74">
        <f>+F6+F7</f>
        <v>1230933.7</v>
      </c>
      <c r="H5" s="71"/>
      <c r="J5" s="7"/>
      <c r="K5" s="7"/>
    </row>
    <row r="6" spans="1:11" x14ac:dyDescent="0.2">
      <c r="A6" s="7" t="s">
        <v>68</v>
      </c>
      <c r="B6" s="21">
        <v>214219.95</v>
      </c>
      <c r="C6" s="21"/>
      <c r="E6" s="75" t="s">
        <v>68</v>
      </c>
      <c r="F6" s="74">
        <v>339241.73</v>
      </c>
      <c r="G6" s="74"/>
      <c r="H6" s="71"/>
      <c r="J6" s="7"/>
      <c r="K6" s="7"/>
    </row>
    <row r="7" spans="1:11" ht="15" x14ac:dyDescent="0.35">
      <c r="A7" s="7" t="s">
        <v>69</v>
      </c>
      <c r="B7" s="76">
        <v>1266628.68</v>
      </c>
      <c r="E7" s="75" t="s">
        <v>70</v>
      </c>
      <c r="F7" s="17">
        <v>891691.97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1123301.6199999999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68281.08</v>
      </c>
      <c r="E12" s="9" t="s">
        <v>72</v>
      </c>
      <c r="G12" s="21">
        <f>+F13+F14+F15</f>
        <v>718601.62999999989</v>
      </c>
      <c r="J12" s="7"/>
      <c r="K12" s="7"/>
    </row>
    <row r="13" spans="1:11" x14ac:dyDescent="0.2">
      <c r="A13" s="75" t="s">
        <v>68</v>
      </c>
      <c r="B13" s="78">
        <v>68281.08</v>
      </c>
      <c r="C13" s="74"/>
      <c r="D13" s="71"/>
      <c r="E13" s="7" t="s">
        <v>68</v>
      </c>
      <c r="F13" s="21">
        <v>415641.31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252021.36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50938.96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244931.95</v>
      </c>
      <c r="E17" s="9" t="s">
        <v>76</v>
      </c>
      <c r="G17" s="21">
        <f>SUM(F18:F19)</f>
        <v>78975.960000000006</v>
      </c>
      <c r="J17" s="7"/>
      <c r="K17" s="7"/>
    </row>
    <row r="18" spans="1:11" x14ac:dyDescent="0.2">
      <c r="A18" s="75" t="s">
        <v>68</v>
      </c>
      <c r="B18" s="80">
        <v>132396.06</v>
      </c>
      <c r="E18" s="7" t="s">
        <v>68</v>
      </c>
      <c r="F18" s="81">
        <v>60357.47</v>
      </c>
      <c r="J18" s="7"/>
      <c r="K18" s="7"/>
    </row>
    <row r="19" spans="1:11" x14ac:dyDescent="0.2">
      <c r="A19" s="75" t="s">
        <v>77</v>
      </c>
      <c r="B19" s="21">
        <v>7897.92</v>
      </c>
      <c r="C19" s="11"/>
      <c r="E19" s="7" t="s">
        <v>78</v>
      </c>
      <c r="F19" s="82">
        <v>18618.490000000002</v>
      </c>
      <c r="J19" s="7"/>
      <c r="K19" s="7"/>
    </row>
    <row r="20" spans="1:11" x14ac:dyDescent="0.2">
      <c r="A20" s="75" t="s">
        <v>74</v>
      </c>
      <c r="B20" s="83">
        <v>104637.97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20332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20332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335104.78000000003</v>
      </c>
      <c r="J24" s="7"/>
      <c r="K24" s="7"/>
    </row>
    <row r="25" spans="1:11" ht="15" customHeight="1" x14ac:dyDescent="0.25">
      <c r="A25" s="7" t="s">
        <v>81</v>
      </c>
      <c r="B25" s="21">
        <v>50685.43</v>
      </c>
      <c r="E25" s="9" t="s">
        <v>82</v>
      </c>
      <c r="G25" s="8">
        <f>SUM(F26:F29)</f>
        <v>49806.41</v>
      </c>
      <c r="H25" s="88"/>
      <c r="J25" s="7"/>
      <c r="K25" s="7"/>
    </row>
    <row r="26" spans="1:11" ht="15" customHeight="1" x14ac:dyDescent="0.25">
      <c r="A26" s="7" t="s">
        <v>83</v>
      </c>
      <c r="B26" s="21">
        <v>90131.200000000012</v>
      </c>
      <c r="C26" s="21"/>
      <c r="E26" s="7" t="s">
        <v>84</v>
      </c>
      <c r="F26" s="10">
        <v>41940.71</v>
      </c>
      <c r="G26" s="11"/>
      <c r="H26" s="88" t="s">
        <v>85</v>
      </c>
      <c r="J26" s="7"/>
      <c r="K26" s="7"/>
    </row>
    <row r="27" spans="1:11" ht="15" customHeight="1" x14ac:dyDescent="0.25">
      <c r="A27" s="7" t="s">
        <v>86</v>
      </c>
      <c r="B27" s="21">
        <v>7611.1299999999992</v>
      </c>
      <c r="E27" s="89" t="s">
        <v>87</v>
      </c>
      <c r="F27" s="10">
        <v>7667.84</v>
      </c>
      <c r="H27" s="88"/>
      <c r="J27" s="7"/>
      <c r="K27" s="7"/>
    </row>
    <row r="28" spans="1:11" ht="15" customHeight="1" x14ac:dyDescent="0.2">
      <c r="A28" s="7" t="s">
        <v>88</v>
      </c>
      <c r="B28" s="28">
        <v>186677.02</v>
      </c>
      <c r="E28" s="7" t="s">
        <v>89</v>
      </c>
      <c r="F28" s="35">
        <v>197.86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107632.08</v>
      </c>
      <c r="E32" s="90" t="s">
        <v>91</v>
      </c>
      <c r="F32" s="20"/>
      <c r="G32" s="8">
        <f>+F34+F33</f>
        <v>350.96000000000004</v>
      </c>
      <c r="H32" s="71"/>
      <c r="J32" s="7"/>
      <c r="K32" s="7"/>
    </row>
    <row r="33" spans="1:11" x14ac:dyDescent="0.2">
      <c r="A33" s="75" t="s">
        <v>68</v>
      </c>
      <c r="B33" s="21">
        <v>14619.02</v>
      </c>
      <c r="C33" s="74"/>
      <c r="E33" s="89" t="s">
        <v>92</v>
      </c>
      <c r="F33" s="35">
        <v>350.96000000000004</v>
      </c>
      <c r="J33" s="7"/>
      <c r="K33" s="7"/>
    </row>
    <row r="34" spans="1:11" x14ac:dyDescent="0.2">
      <c r="A34" s="7" t="s">
        <v>78</v>
      </c>
      <c r="B34" s="79">
        <v>93013.06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0</v>
      </c>
      <c r="J35" s="7"/>
      <c r="K35" s="7"/>
    </row>
    <row r="36" spans="1:11" x14ac:dyDescent="0.2">
      <c r="A36" s="87" t="s">
        <v>94</v>
      </c>
      <c r="B36" s="93"/>
      <c r="C36" s="93">
        <f>SUM(B37:B39)</f>
        <v>21962.21</v>
      </c>
      <c r="E36" s="89" t="s">
        <v>95</v>
      </c>
      <c r="F36" s="28">
        <v>0</v>
      </c>
      <c r="J36" s="7"/>
      <c r="K36" s="7"/>
    </row>
    <row r="37" spans="1:11" x14ac:dyDescent="0.2">
      <c r="A37" s="91" t="s">
        <v>96</v>
      </c>
      <c r="B37" s="21">
        <v>7225.22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116441.48</v>
      </c>
      <c r="J38" s="7"/>
      <c r="K38" s="7"/>
    </row>
    <row r="39" spans="1:11" ht="15" x14ac:dyDescent="0.35">
      <c r="A39" s="40" t="s">
        <v>99</v>
      </c>
      <c r="B39" s="17">
        <v>14736.99</v>
      </c>
      <c r="E39" s="25" t="s">
        <v>100</v>
      </c>
      <c r="F39" s="28">
        <v>116441.48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253646.49000000002</v>
      </c>
      <c r="H41" s="96"/>
      <c r="J41" s="7"/>
      <c r="K41" s="7"/>
    </row>
    <row r="42" spans="1:11" x14ac:dyDescent="0.2">
      <c r="A42" s="97" t="s">
        <v>102</v>
      </c>
      <c r="B42" s="93">
        <v>93613.200000000012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95585.01</v>
      </c>
      <c r="C44" s="93"/>
      <c r="J44" s="7"/>
      <c r="K44" s="7"/>
    </row>
    <row r="45" spans="1:11" x14ac:dyDescent="0.2">
      <c r="A45" s="25" t="s">
        <v>105</v>
      </c>
      <c r="B45" s="21">
        <v>3788.07</v>
      </c>
      <c r="J45" s="7"/>
      <c r="K45" s="7"/>
    </row>
    <row r="46" spans="1:11" x14ac:dyDescent="0.2">
      <c r="A46" s="97" t="s">
        <v>106</v>
      </c>
      <c r="B46" s="93">
        <v>32485.960000000003</v>
      </c>
      <c r="C46" s="21"/>
      <c r="H46" s="11"/>
      <c r="J46" s="7"/>
      <c r="K46" s="7"/>
    </row>
    <row r="47" spans="1:11" x14ac:dyDescent="0.2">
      <c r="A47" s="97" t="s">
        <v>107</v>
      </c>
      <c r="B47" s="93">
        <v>2981.04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ht="15" x14ac:dyDescent="0.35">
      <c r="A49" s="91" t="s">
        <v>109</v>
      </c>
      <c r="B49" s="17">
        <v>24854.21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33604.839999999997</v>
      </c>
      <c r="J52" s="7"/>
      <c r="K52" s="7"/>
    </row>
    <row r="53" spans="1:11" x14ac:dyDescent="0.2">
      <c r="A53" s="7" t="s">
        <v>111</v>
      </c>
      <c r="B53" s="20">
        <v>631.66999999999996</v>
      </c>
      <c r="J53" s="7"/>
      <c r="K53" s="7"/>
    </row>
    <row r="54" spans="1:11" x14ac:dyDescent="0.2">
      <c r="A54" s="7" t="s">
        <v>112</v>
      </c>
      <c r="B54" s="98">
        <v>32973.17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9" t="s">
        <v>113</v>
      </c>
      <c r="B58" s="100"/>
      <c r="C58" s="21">
        <f>SUM(C5:C52)</f>
        <v>2546012.06</v>
      </c>
      <c r="E58" s="99" t="s">
        <v>114</v>
      </c>
      <c r="F58" s="10"/>
      <c r="G58" s="21">
        <f>SUM(G5:G52)</f>
        <v>2215442.1399999997</v>
      </c>
      <c r="J58" s="7"/>
      <c r="K58" s="7"/>
    </row>
    <row r="59" spans="1:11" x14ac:dyDescent="0.2">
      <c r="A59" s="101" t="str">
        <f>IF(C59=0,"","UTILIDAD")</f>
        <v/>
      </c>
      <c r="B59" s="102"/>
      <c r="C59" s="21">
        <f>IF(SUM(-C58+G58)&lt;0,0,SUM(-C58+G58))</f>
        <v>0</v>
      </c>
      <c r="E59" s="99" t="str">
        <f>IF(G59=0,"","PERDIDA")</f>
        <v>PERDIDA</v>
      </c>
      <c r="G59" s="103">
        <f>IF(SUM(-G58+C58)&lt;0,0,SUM(-G58+C58))</f>
        <v>330569.92000000039</v>
      </c>
      <c r="H59" s="11"/>
      <c r="J59" s="7"/>
      <c r="K59" s="7"/>
    </row>
    <row r="60" spans="1:11" ht="13.5" thickBot="1" x14ac:dyDescent="0.25">
      <c r="A60" s="101" t="s">
        <v>115</v>
      </c>
      <c r="B60" s="104" t="s">
        <v>3</v>
      </c>
      <c r="C60" s="105">
        <f>+C58+C59</f>
        <v>2546012.06</v>
      </c>
      <c r="E60" s="7" t="s">
        <v>116</v>
      </c>
      <c r="F60" s="47" t="s">
        <v>3</v>
      </c>
      <c r="G60" s="105">
        <f>+G58+G59</f>
        <v>2546012.06</v>
      </c>
      <c r="H60" s="11"/>
    </row>
    <row r="61" spans="1:11" ht="13.5" thickTop="1" x14ac:dyDescent="0.2">
      <c r="H61" s="103"/>
    </row>
    <row r="67" spans="1:9" ht="15.75" x14ac:dyDescent="0.25">
      <c r="C67" s="21"/>
      <c r="D67" s="66"/>
      <c r="G67" s="103"/>
    </row>
    <row r="68" spans="1:9" ht="15.75" x14ac:dyDescent="0.25">
      <c r="D68" s="66"/>
    </row>
    <row r="69" spans="1:9" x14ac:dyDescent="0.2">
      <c r="A69" s="101"/>
      <c r="B69" s="104"/>
      <c r="C69" s="47"/>
      <c r="F69" s="47"/>
      <c r="G69" s="47"/>
    </row>
    <row r="70" spans="1:9" ht="15.75" x14ac:dyDescent="0.25">
      <c r="A70" s="106">
        <v>0</v>
      </c>
      <c r="B70" s="107"/>
      <c r="C70" s="107"/>
      <c r="D70" s="107"/>
      <c r="E70" s="107"/>
      <c r="F70" s="106" t="s">
        <v>144</v>
      </c>
      <c r="G70" s="108"/>
    </row>
    <row r="71" spans="1:9" ht="15.75" x14ac:dyDescent="0.25">
      <c r="A71" s="106" t="s">
        <v>143</v>
      </c>
      <c r="C71" s="109"/>
      <c r="E71"/>
      <c r="F71" s="106" t="s">
        <v>145</v>
      </c>
      <c r="G71" s="108"/>
      <c r="H71"/>
      <c r="I71"/>
    </row>
    <row r="72" spans="1:9" x14ac:dyDescent="0.2">
      <c r="A72" s="110"/>
      <c r="F72" s="108"/>
      <c r="G72" s="108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2020-03-16T15:32:20Z</cp:lastPrinted>
  <dcterms:created xsi:type="dcterms:W3CDTF">2020-03-16T15:29:51Z</dcterms:created>
  <dcterms:modified xsi:type="dcterms:W3CDTF">2020-03-16T15:32:40Z</dcterms:modified>
</cp:coreProperties>
</file>