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62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Patrimonio" sheetId="12" r:id="rId6"/>
    <sheet name="Flujo" sheetId="7" r:id="rId7"/>
  </sheets>
  <definedNames>
    <definedName name="_xlnm.Print_Area" localSheetId="1">Balance!$A$1:$H$60</definedName>
    <definedName name="_xlnm.Print_Area" localSheetId="2">ER!$A$1:$H$63</definedName>
    <definedName name="_xlnm.Print_Area" localSheetId="0">'Est. de Ingr. Trim'!$A$1:$E$142</definedName>
    <definedName name="_xlnm.Print_Area" localSheetId="6">Flujo!$A$1:$H$68</definedName>
    <definedName name="_xlnm.Print_Area" localSheetId="5">Patrimonio!$A$1:$P$52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38" i="15" l="1"/>
  <c r="F37" i="15"/>
  <c r="F51" i="14"/>
  <c r="H51" i="14"/>
  <c r="F25" i="14" l="1"/>
  <c r="F50" i="15"/>
  <c r="F39" i="15"/>
  <c r="F17" i="15"/>
  <c r="F16" i="15"/>
  <c r="I31" i="15" l="1"/>
  <c r="H42" i="15" l="1"/>
  <c r="F37" i="14"/>
  <c r="F43" i="15"/>
  <c r="P19" i="12" l="1"/>
  <c r="F29" i="12" l="1"/>
  <c r="F35" i="12" s="1"/>
  <c r="F24" i="12"/>
  <c r="F25" i="12" s="1"/>
  <c r="L29" i="12"/>
  <c r="H29" i="12" l="1"/>
  <c r="H35" i="12" s="1"/>
  <c r="J29" i="12"/>
  <c r="J35" i="12" s="1"/>
  <c r="N24" i="12"/>
  <c r="N25" i="12" s="1"/>
  <c r="N27" i="12" s="1"/>
  <c r="P27" i="12" s="1"/>
  <c r="L24" i="12"/>
  <c r="L25" i="12" s="1"/>
  <c r="J24" i="12"/>
  <c r="J25" i="12" s="1"/>
  <c r="H24" i="12"/>
  <c r="H25" i="12" s="1"/>
  <c r="P23" i="12"/>
  <c r="P22" i="12"/>
  <c r="P20" i="12"/>
  <c r="P18" i="12"/>
  <c r="P24" i="12" l="1"/>
  <c r="P25" i="12" s="1"/>
  <c r="A8" i="7"/>
  <c r="A2" i="7" l="1"/>
  <c r="A2" i="12"/>
  <c r="A2" i="14"/>
  <c r="A64" i="7" l="1"/>
  <c r="A39" i="12"/>
  <c r="A59" i="14"/>
  <c r="H45" i="14" l="1"/>
  <c r="F45" i="14"/>
  <c r="H37" i="14"/>
  <c r="H26" i="14"/>
  <c r="F26" i="14"/>
  <c r="H21" i="14"/>
  <c r="F21" i="14"/>
  <c r="F19" i="15"/>
  <c r="F25" i="15"/>
  <c r="H25" i="15"/>
  <c r="H43" i="15"/>
  <c r="F51" i="15"/>
  <c r="F33" i="15" l="1"/>
  <c r="H51" i="15"/>
  <c r="H52" i="15" s="1"/>
  <c r="H19" i="15"/>
  <c r="H28" i="14"/>
  <c r="H32" i="14" s="1"/>
  <c r="H47" i="14" s="1"/>
  <c r="F28" i="14"/>
  <c r="F32" i="14" s="1"/>
  <c r="F47" i="14" s="1"/>
  <c r="N28" i="12" s="1"/>
  <c r="F52" i="15"/>
  <c r="P26" i="12"/>
  <c r="H33" i="15" l="1"/>
  <c r="H56" i="14"/>
  <c r="F56" i="14" l="1"/>
  <c r="J49" i="15"/>
  <c r="N29" i="12" l="1"/>
  <c r="N35" i="12" s="1"/>
  <c r="P28" i="12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P31" i="12" l="1"/>
  <c r="N32" i="12"/>
  <c r="P32" i="12" s="1"/>
  <c r="P33" i="12"/>
  <c r="F34" i="12"/>
  <c r="H34" i="12"/>
  <c r="J34" i="12"/>
  <c r="L34" i="12"/>
  <c r="P34" i="12" l="1"/>
  <c r="N34" i="12"/>
  <c r="I51" i="15" l="1"/>
  <c r="I32" i="15"/>
  <c r="L35" i="12"/>
  <c r="I19" i="15"/>
  <c r="I23" i="15"/>
  <c r="I49" i="15"/>
  <c r="I37" i="15"/>
  <c r="I30" i="15"/>
  <c r="I29" i="15"/>
  <c r="I28" i="15"/>
  <c r="I27" i="15"/>
  <c r="I48" i="15"/>
  <c r="I47" i="15"/>
  <c r="I38" i="15"/>
  <c r="I39" i="15"/>
  <c r="A7" i="7"/>
  <c r="A7" i="12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I42" i="15"/>
  <c r="D57" i="11" l="1"/>
  <c r="D135" i="11"/>
  <c r="D34" i="11"/>
  <c r="E57" i="11"/>
  <c r="I52" i="15"/>
  <c r="I25" i="15"/>
  <c r="I46" i="15"/>
  <c r="I50" i="15"/>
  <c r="D137" i="11" l="1"/>
  <c r="D141" i="11" s="1"/>
  <c r="P29" i="12" l="1"/>
  <c r="P35" i="12" s="1"/>
  <c r="Q35" i="12" s="1"/>
  <c r="I62" i="7" l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<sst xmlns="http://schemas.openxmlformats.org/spreadsheetml/2006/main" count="896" uniqueCount="469">
  <si>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</si>
  <si>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</si>
  <si>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</si>
  <si>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</si>
  <si>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</si>
  <si>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</si>
  <si>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</si>
  <si>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</si>
  <si>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</si>
  <si>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</si>
  <si>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</si>
  <si>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</si>
  <si>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</si>
  <si>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</si>
  <si>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</si>
  <si>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</si>
  <si>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</si>
  <si>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</si>
  <si>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</si>
  <si>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</si>
  <si>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</si>
  <si>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</si>
  <si>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</si>
  <si>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</si>
  <si>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</si>
  <si>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</si>
  <si>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</si>
  <si>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</si>
  <si>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</si>
  <si>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</si>
  <si>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</si>
  <si>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</si>
  <si>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</si>
  <si>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</si>
  <si>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</si>
  <si>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</si>
  <si>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</si>
  <si>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</si>
  <si>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</si>
  <si>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</si>
  <si>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</si>
  <si>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</si>
  <si>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</si>
  <si>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</si>
  <si>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</si>
  <si>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</si>
  <si>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</si>
  <si>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</si>
  <si>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</si>
  <si>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</si>
  <si>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</si>
  <si>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</si>
  <si>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</si>
  <si>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</si>
  <si>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</si>
  <si>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</si>
  <si>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</si>
  <si>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</si>
  <si>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</si>
  <si>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</si>
  <si>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</si>
  <si>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</si>
  <si>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</si>
  <si>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</si>
  <si>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</si>
  <si>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</si>
  <si>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</si>
  <si>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</si>
  <si>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</si>
  <si>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</si>
  <si>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</si>
  <si>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</si>
  <si>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</si>
  <si>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</si>
  <si>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</si>
  <si>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</si>
  <si>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</si>
  <si>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</si>
  <si>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</si>
  <si>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</si>
  <si>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</si>
  <si>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</si>
  <si>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</si>
  <si>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</si>
  <si>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</si>
  <si>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</si>
  <si>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</si>
  <si>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</si>
  <si>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</si>
  <si>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</si>
  <si>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</si>
  <si>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</si>
  <si>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</si>
  <si>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</si>
  <si>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</si>
  <si>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</si>
  <si>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</si>
  <si>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</si>
  <si>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</si>
  <si>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</si>
  <si>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</si>
  <si>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</si>
  <si>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</si>
  <si>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</si>
  <si>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</si>
  <si>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</si>
  <si>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</si>
  <si>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</si>
  <si>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</si>
  <si>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</si>
  <si>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Otros activos</t>
  </si>
  <si>
    <t xml:space="preserve">     Otros pasivos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</si>
  <si>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</si>
  <si>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</si>
  <si>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</si>
  <si>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</si>
  <si>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</si>
  <si>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</si>
  <si>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</si>
  <si>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</si>
  <si>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</si>
  <si>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</si>
  <si>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</si>
  <si>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</si>
  <si>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</si>
  <si>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</si>
  <si>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</si>
  <si>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</si>
  <si>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</si>
  <si>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</si>
  <si>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</si>
  <si>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</si>
  <si>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</si>
  <si>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</si>
  <si>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</si>
  <si>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</si>
  <si>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</si>
  <si>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</si>
  <si>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</si>
  <si>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     Producto de préstamos por pagar</t>
  </si>
  <si>
    <t xml:space="preserve">Capital </t>
  </si>
  <si>
    <t xml:space="preserve">     Impuesto sobre la renta pagado</t>
  </si>
  <si>
    <t>LA HIPOTECARIA, S.A. DE C.V.</t>
  </si>
  <si>
    <t>Reserva legal</t>
  </si>
  <si>
    <t xml:space="preserve">     Cuentas e intereses por cobrar</t>
  </si>
  <si>
    <t>legal</t>
  </si>
  <si>
    <t xml:space="preserve">     Cuentas por pagar - relacionadas</t>
  </si>
  <si>
    <t xml:space="preserve">     Préstamos otorgados</t>
  </si>
  <si>
    <t>(San Salvador, República de El Salvador)</t>
  </si>
  <si>
    <t>(Cifras en Dólares de los Estados Unidos de América)</t>
  </si>
  <si>
    <t xml:space="preserve">     Inversión en asociadas</t>
  </si>
  <si>
    <t xml:space="preserve">     Producto de papel bursátil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</si>
  <si>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</si>
  <si>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</si>
  <si>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</si>
  <si>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</si>
  <si>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</si>
  <si>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</si>
  <si>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</si>
  <si>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</si>
  <si>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</si>
  <si>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</si>
  <si>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</si>
  <si>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</si>
  <si>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</si>
  <si>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</si>
  <si>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</si>
  <si>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</si>
  <si>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Efectivo neto provisto por actividades  de financiamiento</t>
  </si>
  <si>
    <t xml:space="preserve">     actividades de operación: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</si>
  <si>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</si>
  <si>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</si>
  <si>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</si>
  <si>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</si>
  <si>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</si>
  <si>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</si>
  <si>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 xml:space="preserve">  Utilidad neta</t>
  </si>
  <si>
    <t xml:space="preserve">  Ajustes para conciliar la utilidad neta y el efectivo neto usado en</t>
  </si>
  <si>
    <t xml:space="preserve">     Provisión para pérdidas en préstamos</t>
  </si>
  <si>
    <t>Efectivo neto usado en actividades de operación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</si>
  <si>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</si>
  <si>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</si>
  <si>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</si>
  <si>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</si>
  <si>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</si>
  <si>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</si>
  <si>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>(El Salvador, República de El Salvador)</t>
  </si>
  <si>
    <t xml:space="preserve">   Efectivo </t>
  </si>
  <si>
    <t>Reserva</t>
  </si>
  <si>
    <t>patrimonio de</t>
  </si>
  <si>
    <t>los accionistas</t>
  </si>
  <si>
    <t>social</t>
  </si>
  <si>
    <t xml:space="preserve">Total de </t>
  </si>
  <si>
    <t xml:space="preserve">     Adquisición neta de mobiliario, equipo y mejoras</t>
  </si>
  <si>
    <t>Capital social</t>
  </si>
  <si>
    <t xml:space="preserve">     Gasto de impuesto sobre la renta</t>
  </si>
  <si>
    <t>3, 7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</si>
  <si>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</si>
  <si>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</si>
  <si>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</si>
  <si>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</si>
  <si>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</si>
  <si>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</si>
  <si>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</si>
  <si>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</si>
  <si>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</si>
  <si>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</si>
  <si>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</si>
  <si>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</si>
  <si>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</si>
  <si>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</si>
  <si>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Transacciones atribuibles a los accionistas</t>
  </si>
  <si>
    <t>Total transacciones atribuibles a los accionistas</t>
  </si>
  <si>
    <t>Transferencia a reserva de capital</t>
  </si>
  <si>
    <t>Sub total</t>
  </si>
  <si>
    <t xml:space="preserve">     Pago de préstamos por pagar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</si>
  <si>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</si>
  <si>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</si>
  <si>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</si>
  <si>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</si>
  <si>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>Dividendos de Acciones</t>
  </si>
  <si>
    <t xml:space="preserve">     Pago de dividendos acciones comunes</t>
  </si>
  <si>
    <t xml:space="preserve">     Perdida por descarte de activos fijos</t>
  </si>
  <si>
    <t xml:space="preserve">     Impuesto sobre la renta difererido de activo</t>
  </si>
  <si>
    <t xml:space="preserve">   Impuesto sobre la renta diferido</t>
  </si>
  <si>
    <t xml:space="preserve">   Certificado de inversión </t>
  </si>
  <si>
    <t xml:space="preserve">     Producto de certificado de inversión</t>
  </si>
  <si>
    <t xml:space="preserve">     Transacciones de pagos basados en acciones liquidadas con instrumentos de patrimonio</t>
  </si>
  <si>
    <t>en valores disponibles para la venta</t>
  </si>
  <si>
    <t>Ganancia (pérdida) no realizada en instrumentos financieros</t>
  </si>
  <si>
    <t xml:space="preserve">   Menos: reserva para pérdidas en préstamos</t>
  </si>
  <si>
    <t>realizada en</t>
  </si>
  <si>
    <t>instrumentos</t>
  </si>
  <si>
    <t>financieros</t>
  </si>
  <si>
    <t xml:space="preserve">          Comisión por administración y manejo, netos</t>
  </si>
  <si>
    <t xml:space="preserve">     Redención de inversiones en valores</t>
  </si>
  <si>
    <t xml:space="preserve">     Venta de inversiones en valores</t>
  </si>
  <si>
    <t>Total de otros ingresos</t>
  </si>
  <si>
    <t>Otras pérdidas integrales:</t>
  </si>
  <si>
    <t xml:space="preserve">     Compra de inversiones en valores</t>
  </si>
  <si>
    <t xml:space="preserve">   Depositos de Ahorro</t>
  </si>
  <si>
    <t>3,10</t>
  </si>
  <si>
    <t>3,11</t>
  </si>
  <si>
    <t>(Disminución) aumento  neto en el efectivo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</si>
  <si>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</si>
  <si>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</si>
  <si>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</si>
  <si>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</si>
  <si>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</si>
  <si>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</si>
  <si>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</si>
  <si>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</si>
  <si>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</si>
  <si>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</si>
  <si>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</si>
  <si>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</si>
  <si>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</si>
  <si>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</si>
  <si>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</si>
  <si>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</si>
  <si>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</si>
  <si>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</si>
  <si>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</si>
  <si>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</si>
  <si>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</si>
  <si>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</si>
  <si>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</si>
  <si>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</si>
  <si>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</si>
  <si>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</si>
  <si>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</si>
  <si>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</si>
  <si>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</si>
  <si>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</si>
  <si>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</si>
  <si>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</si>
  <si>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</si>
  <si>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</si>
  <si>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</si>
  <si>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</si>
  <si>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</si>
  <si>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</si>
  <si>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</si>
  <si>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</si>
  <si>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</si>
  <si>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</si>
  <si>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</si>
  <si>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</si>
  <si>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</si>
  <si>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</si>
  <si>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</si>
  <si>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</si>
  <si>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</si>
  <si>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</si>
  <si>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</si>
  <si>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</si>
  <si>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</si>
  <si>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</si>
  <si>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</si>
  <si>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</si>
  <si>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</si>
  <si>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</si>
  <si>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</si>
  <si>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</si>
  <si>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</si>
  <si>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</si>
  <si>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</si>
  <si>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</si>
  <si>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</si>
  <si>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</si>
  <si>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</si>
  <si>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</si>
  <si>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</si>
  <si>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</si>
  <si>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</si>
  <si>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</si>
  <si>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</si>
  <si>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</si>
  <si>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</si>
  <si>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</si>
  <si>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</si>
  <si>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</si>
  <si>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</si>
  <si>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</si>
  <si>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</si>
  <si>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</si>
  <si>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</si>
  <si>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</si>
  <si>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</si>
  <si>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</si>
  <si>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</si>
  <si>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</si>
  <si>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</si>
  <si>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</si>
  <si>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</si>
  <si>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</si>
  <si>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</si>
  <si>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</si>
  <si>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</si>
  <si>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</si>
  <si>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</si>
  <si>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</si>
  <si>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</si>
  <si>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</si>
  <si>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</si>
  <si>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</si>
  <si>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</si>
  <si>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</si>
  <si>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</si>
  <si>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</si>
  <si>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</si>
  <si>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</si>
  <si>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</si>
  <si>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</si>
  <si>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</si>
  <si>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</si>
  <si>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</si>
  <si>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</si>
  <si>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</si>
  <si>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</si>
  <si>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</si>
  <si>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</si>
  <si>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</si>
  <si>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</si>
  <si>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</si>
  <si>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</si>
  <si>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</si>
  <si>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</si>
  <si>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</si>
  <si>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</si>
  <si>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</si>
  <si>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</si>
  <si>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</si>
  <si>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</si>
  <si>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</si>
  <si>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</si>
  <si>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</si>
  <si>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</si>
  <si>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</si>
  <si>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</si>
  <si>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</si>
  <si>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</si>
  <si>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</si>
  <si>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</si>
  <si>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</si>
  <si>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</si>
  <si>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</si>
  <si>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</si>
  <si>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</si>
  <si>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</si>
  <si>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</si>
  <si>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</si>
  <si>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</si>
  <si>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</si>
  <si>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</si>
  <si>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</si>
  <si>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</si>
  <si>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</si>
  <si>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</si>
  <si>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</si>
  <si>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</si>
  <si>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</si>
  <si>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</si>
  <si>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</si>
  <si>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</si>
  <si>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</si>
  <si>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</si>
  <si>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</si>
  <si>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</si>
  <si>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</si>
  <si>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</si>
  <si>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</si>
  <si>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</si>
  <si>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</si>
  <si>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</si>
  <si>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</si>
  <si>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</si>
  <si>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</si>
  <si>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</si>
  <si>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</si>
  <si>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</si>
  <si>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</si>
  <si>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</si>
  <si>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</si>
  <si>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</si>
  <si>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</si>
  <si>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</si>
  <si>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</si>
  <si>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</si>
  <si>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</si>
  <si>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 Pérdida realizada en Inversiones</t>
  </si>
  <si>
    <t>Utilidad neta - 2018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</si>
  <si>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</si>
  <si>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</si>
  <si>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</si>
  <si>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</si>
  <si>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</si>
  <si>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 xml:space="preserve">     Redención de certificado de inversión</t>
  </si>
  <si>
    <t xml:space="preserve">     Redención de papel bursátil</t>
  </si>
  <si>
    <t>Estado de Resultados y Otros Resultados Integrales</t>
  </si>
  <si>
    <t>Estado de Cambios en el Patrimonio</t>
  </si>
  <si>
    <t>(Compañía Salvadoreña Subsidiaria de Banco La Hipotecaria, S.A.)</t>
  </si>
  <si>
    <t>Otros ingresos:</t>
  </si>
  <si>
    <t>Cambios en resultado neto no realizado</t>
  </si>
  <si>
    <t>Pérdida no</t>
  </si>
  <si>
    <t>Total reserva legal</t>
  </si>
  <si>
    <t>Notas</t>
  </si>
  <si>
    <t>Estado de Flujos de Efectivo</t>
  </si>
  <si>
    <t xml:space="preserve">Efectivo neto (usado en) provisto por actividades de inversión 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</si>
  <si>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</si>
  <si>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</si>
  <si>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</si>
  <si>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</si>
  <si>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 xml:space="preserve">  Aumento (disminución) en pasivos:</t>
  </si>
  <si>
    <t>Efectivo neto utilizado en operaciones antes de intereses e impuestos</t>
  </si>
  <si>
    <t xml:space="preserve">  (Aumento) disminución en activos:</t>
  </si>
  <si>
    <t>Flujos de efectivo por actividades de inversión:</t>
  </si>
  <si>
    <t>Flujos de efectivo por actividades de financiamiento:</t>
  </si>
  <si>
    <t>(Con cifras correspondientes de 2018)</t>
  </si>
  <si>
    <t>Saldos al 31 de diciembre de 2017</t>
  </si>
  <si>
    <t xml:space="preserve">Saldos al 31 de diciembre  de 2018 </t>
  </si>
  <si>
    <t>Impacto - adopción NIIF 16</t>
  </si>
  <si>
    <t>Saldo al 1 de enero de 2019 reexpresado</t>
  </si>
  <si>
    <t xml:space="preserve">   Activos por derecho de uso, neto</t>
  </si>
  <si>
    <t>Las notas que se acompañan en las páginas 9 a 47  son parte integral de éstos estados financieros.</t>
  </si>
  <si>
    <t xml:space="preserve">   Pasivos por arrendamiento</t>
  </si>
  <si>
    <t>Al 31 de diciembre de 2019</t>
  </si>
  <si>
    <t>Saldos al 31  de diciembre de 2019</t>
  </si>
  <si>
    <t>Por el año terminado el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</si>
</sst>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  <numFmt numFmtId="173" formatCode="#,##0\ ;\(#,##0\)"/>
  </numFmts>
  <fonts count="90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sz val="11"/>
      <color indexed="10"/>
      <name val="Univers for KPMG"/>
    </font>
    <font>
      <sz val="10"/>
      <color indexed="10"/>
      <name val="Univers for KPMG"/>
    </font>
    <font>
      <b/>
      <sz val="10"/>
      <color indexed="10"/>
      <name val="Univers for KPMG"/>
    </font>
    <font>
      <i/>
      <sz val="10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i/>
      <sz val="11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38" fillId="0" borderId="0"/>
    <xf numFmtId="0" fontId="1" fillId="0" borderId="0"/>
    <xf numFmtId="172" fontId="1" fillId="0" borderId="0"/>
    <xf numFmtId="0" fontId="38" fillId="0" borderId="0"/>
    <xf numFmtId="0" fontId="80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0" borderId="0" applyNumberFormat="0" applyBorder="0" applyAlignment="0" applyProtection="0"/>
    <xf numFmtId="0" fontId="80" fillId="13" borderId="0" applyNumberFormat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4" borderId="0" applyNumberFormat="0" applyBorder="0" applyAlignment="0" applyProtection="0"/>
    <xf numFmtId="0" fontId="82" fillId="8" borderId="0" applyNumberFormat="0" applyBorder="0" applyAlignment="0" applyProtection="0"/>
    <xf numFmtId="0" fontId="83" fillId="25" borderId="12" applyNumberFormat="0" applyAlignment="0" applyProtection="0"/>
    <xf numFmtId="0" fontId="84" fillId="0" borderId="0" applyNumberFormat="0" applyFill="0" applyBorder="0" applyAlignment="0" applyProtection="0"/>
    <xf numFmtId="0" fontId="85" fillId="0" borderId="13" applyNumberFormat="0" applyFill="0" applyAlignment="0" applyProtection="0"/>
    <xf numFmtId="0" fontId="86" fillId="0" borderId="14" applyNumberFormat="0" applyFill="0" applyAlignment="0" applyProtection="0"/>
    <xf numFmtId="0" fontId="87" fillId="0" borderId="15" applyNumberFormat="0" applyFill="0" applyAlignment="0" applyProtection="0"/>
    <xf numFmtId="4" fontId="38" fillId="0" borderId="0" applyFont="0" applyFill="0" applyBorder="0" applyAlignment="0" applyProtection="0"/>
    <xf numFmtId="0" fontId="88" fillId="25" borderId="16" applyNumberFormat="0" applyAlignment="0" applyProtection="0"/>
    <xf numFmtId="0" fontId="89" fillId="0" borderId="0" applyNumberFormat="0" applyFill="0" applyBorder="0" applyAlignment="0" applyProtection="0"/>
  </cellStyleXfs>
  <cellXfs count="401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4" xfId="0" applyNumberFormat="1" applyFont="1" applyFill="1" applyBorder="1" applyAlignment="1">
      <alignment horizontal="center" vertical="center" wrapText="1"/>
    </xf>
    <xf numFmtId="39" fontId="44" fillId="0" borderId="4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5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7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8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6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5" xfId="0" applyNumberFormat="1" applyFont="1" applyFill="1" applyBorder="1" applyAlignment="1">
      <alignment horizontal="right"/>
    </xf>
    <xf numFmtId="49" fontId="39" fillId="0" borderId="9" xfId="0" applyNumberFormat="1" applyFont="1" applyFill="1" applyBorder="1" applyAlignment="1">
      <alignment horizontal="left"/>
    </xf>
    <xf numFmtId="39" fontId="39" fillId="0" borderId="10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4" xfId="0" applyNumberFormat="1" applyFont="1" applyFill="1" applyBorder="1" applyAlignment="1">
      <alignment horizontal="center" vertical="center" wrapText="1"/>
    </xf>
    <xf numFmtId="39" fontId="52" fillId="0" borderId="4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5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7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8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6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5" xfId="0" applyNumberFormat="1" applyFont="1" applyFill="1" applyBorder="1" applyAlignment="1">
      <alignment horizontal="right"/>
    </xf>
    <xf numFmtId="49" fontId="54" fillId="0" borderId="9" xfId="0" applyNumberFormat="1" applyFont="1" applyFill="1" applyBorder="1" applyAlignment="1">
      <alignment horizontal="left"/>
    </xf>
    <xf numFmtId="39" fontId="54" fillId="0" borderId="10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4" xfId="0" applyNumberFormat="1" applyFont="1" applyFill="1" applyBorder="1" applyAlignment="1">
      <alignment horizontal="center" wrapText="1"/>
    </xf>
    <xf numFmtId="40" fontId="44" fillId="0" borderId="4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5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7" xfId="0" applyNumberFormat="1" applyFill="1" applyBorder="1" applyAlignment="1">
      <alignment horizontal="right"/>
    </xf>
    <xf numFmtId="40" fontId="1" fillId="0" borderId="7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1" xfId="0" applyNumberFormat="1" applyFont="1" applyFill="1" applyBorder="1" applyAlignment="1">
      <alignment horizontal="right"/>
    </xf>
    <xf numFmtId="40" fontId="44" fillId="0" borderId="5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5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5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6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8" fillId="0" borderId="0" xfId="0" applyFont="1" applyFill="1"/>
    <xf numFmtId="0" fontId="58" fillId="0" borderId="0" xfId="0" applyFont="1" applyFill="1" applyBorder="1" applyAlignment="1">
      <alignment horizontal="left"/>
    </xf>
    <xf numFmtId="0" fontId="59" fillId="0" borderId="0" xfId="0" applyFont="1" applyFill="1" applyAlignment="1">
      <alignment horizontal="left"/>
    </xf>
    <xf numFmtId="0" fontId="59" fillId="0" borderId="0" xfId="0" applyFont="1" applyFill="1" applyBorder="1" applyAlignment="1">
      <alignment horizontal="left"/>
    </xf>
    <xf numFmtId="0" fontId="59" fillId="0" borderId="0" xfId="4" applyFont="1" applyFill="1" applyBorder="1" applyAlignment="1"/>
    <xf numFmtId="0" fontId="59" fillId="0" borderId="0" xfId="4" applyFont="1" applyFill="1"/>
    <xf numFmtId="0" fontId="59" fillId="0" borderId="2" xfId="4" applyFont="1" applyFill="1" applyBorder="1"/>
    <xf numFmtId="169" fontId="67" fillId="0" borderId="0" xfId="0" applyNumberFormat="1" applyFont="1" applyFill="1" applyBorder="1"/>
    <xf numFmtId="0" fontId="60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2" fillId="0" borderId="0" xfId="0" applyFont="1" applyFill="1"/>
    <xf numFmtId="169" fontId="67" fillId="0" borderId="0" xfId="0" applyNumberFormat="1" applyFont="1" applyFill="1"/>
    <xf numFmtId="171" fontId="59" fillId="0" borderId="0" xfId="0" applyNumberFormat="1" applyFont="1" applyFill="1"/>
    <xf numFmtId="168" fontId="70" fillId="0" borderId="0" xfId="0" applyNumberFormat="1" applyFont="1" applyFill="1"/>
    <xf numFmtId="0" fontId="64" fillId="0" borderId="0" xfId="0" applyFont="1" applyFill="1"/>
    <xf numFmtId="0" fontId="59" fillId="0" borderId="0" xfId="5" applyFont="1" applyFill="1"/>
    <xf numFmtId="169" fontId="62" fillId="0" borderId="0" xfId="0" applyNumberFormat="1" applyFont="1" applyFill="1"/>
    <xf numFmtId="169" fontId="62" fillId="0" borderId="0" xfId="0" applyNumberFormat="1" applyFont="1" applyFill="1" applyAlignment="1">
      <alignment horizontal="center"/>
    </xf>
    <xf numFmtId="169" fontId="67" fillId="0" borderId="0" xfId="0" applyNumberFormat="1" applyFont="1" applyFill="1" applyBorder="1" applyAlignment="1"/>
    <xf numFmtId="169" fontId="59" fillId="0" borderId="0" xfId="0" applyNumberFormat="1" applyFont="1" applyFill="1" applyAlignment="1">
      <alignment horizontal="right"/>
    </xf>
    <xf numFmtId="169" fontId="67" fillId="0" borderId="0" xfId="0" applyNumberFormat="1" applyFont="1" applyFill="1" applyBorder="1" applyAlignment="1">
      <alignment horizontal="right"/>
    </xf>
    <xf numFmtId="168" fontId="58" fillId="0" borderId="0" xfId="0" applyNumberFormat="1" applyFont="1" applyFill="1" applyBorder="1"/>
    <xf numFmtId="168" fontId="58" fillId="0" borderId="0" xfId="0" applyNumberFormat="1" applyFont="1" applyFill="1" applyBorder="1" applyAlignment="1"/>
    <xf numFmtId="0" fontId="66" fillId="0" borderId="0" xfId="0" applyFont="1" applyFill="1"/>
    <xf numFmtId="0" fontId="59" fillId="0" borderId="3" xfId="0" applyFont="1" applyFill="1" applyBorder="1"/>
    <xf numFmtId="169" fontId="59" fillId="0" borderId="3" xfId="0" applyNumberFormat="1" applyFont="1" applyFill="1" applyBorder="1"/>
    <xf numFmtId="169" fontId="67" fillId="0" borderId="3" xfId="0" applyNumberFormat="1" applyFont="1" applyFill="1" applyBorder="1"/>
    <xf numFmtId="169" fontId="59" fillId="0" borderId="3" xfId="0" applyNumberFormat="1" applyFont="1" applyFill="1" applyBorder="1" applyAlignment="1">
      <alignment horizontal="center"/>
    </xf>
    <xf numFmtId="171" fontId="59" fillId="0" borderId="3" xfId="0" applyNumberFormat="1" applyFont="1" applyFill="1" applyBorder="1"/>
    <xf numFmtId="171" fontId="67" fillId="0" borderId="0" xfId="1" applyNumberFormat="1" applyFont="1" applyFill="1"/>
    <xf numFmtId="37" fontId="64" fillId="0" borderId="0" xfId="0" applyNumberFormat="1" applyFont="1" applyAlignment="1">
      <alignment horizontal="left"/>
    </xf>
    <xf numFmtId="37" fontId="62" fillId="0" borderId="0" xfId="0" applyNumberFormat="1" applyFont="1" applyAlignment="1">
      <alignment horizontal="left"/>
    </xf>
    <xf numFmtId="0" fontId="62" fillId="0" borderId="0" xfId="0" applyFont="1" applyBorder="1"/>
    <xf numFmtId="0" fontId="62" fillId="0" borderId="0" xfId="0" applyFont="1"/>
    <xf numFmtId="37" fontId="62" fillId="0" borderId="0" xfId="0" applyNumberFormat="1" applyFont="1" applyBorder="1"/>
    <xf numFmtId="37" fontId="62" fillId="0" borderId="0" xfId="0" applyNumberFormat="1" applyFont="1"/>
    <xf numFmtId="168" fontId="62" fillId="0" borderId="0" xfId="1" applyNumberFormat="1" applyFont="1" applyFill="1" applyBorder="1" applyAlignment="1">
      <alignment horizontal="left"/>
    </xf>
    <xf numFmtId="38" fontId="62" fillId="0" borderId="0" xfId="0" applyNumberFormat="1" applyFont="1" applyFill="1"/>
    <xf numFmtId="0" fontId="62" fillId="0" borderId="0" xfId="4" applyFont="1" applyFill="1" applyAlignment="1"/>
    <xf numFmtId="37" fontId="62" fillId="0" borderId="3" xfId="0" applyNumberFormat="1" applyFont="1" applyBorder="1"/>
    <xf numFmtId="0" fontId="64" fillId="0" borderId="0" xfId="0" applyFont="1" applyFill="1" applyBorder="1" applyAlignment="1">
      <alignment horizontal="center"/>
    </xf>
    <xf numFmtId="37" fontId="64" fillId="0" borderId="0" xfId="0" applyNumberFormat="1" applyFont="1" applyAlignment="1">
      <alignment horizontal="center"/>
    </xf>
    <xf numFmtId="0" fontId="64" fillId="0" borderId="0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0" fontId="64" fillId="0" borderId="0" xfId="0" applyFont="1" applyBorder="1"/>
    <xf numFmtId="37" fontId="64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applyFont="1" applyFill="1" applyAlignment="1">
      <alignment horizontal="center"/>
    </xf>
    <xf numFmtId="0" fontId="64" fillId="0" borderId="0" xfId="0" applyFont="1"/>
    <xf numFmtId="168" fontId="62" fillId="0" borderId="0" xfId="4" applyNumberFormat="1" applyFont="1" applyFill="1" applyAlignment="1">
      <alignment horizontal="right"/>
    </xf>
    <xf numFmtId="168" fontId="62" fillId="0" borderId="0" xfId="0" applyNumberFormat="1" applyFont="1" applyBorder="1" applyAlignment="1">
      <alignment horizontal="right"/>
    </xf>
    <xf numFmtId="168" fontId="62" fillId="0" borderId="0" xfId="0" applyNumberFormat="1" applyFont="1" applyBorder="1"/>
    <xf numFmtId="168" fontId="70" fillId="0" borderId="0" xfId="0" applyNumberFormat="1" applyFont="1"/>
    <xf numFmtId="168" fontId="62" fillId="0" borderId="0" xfId="0" applyNumberFormat="1" applyFont="1" applyAlignment="1">
      <alignment horizontal="right"/>
    </xf>
    <xf numFmtId="0" fontId="62" fillId="0" borderId="0" xfId="4" applyFont="1" applyFill="1" applyBorder="1" applyAlignment="1">
      <alignment horizontal="left"/>
    </xf>
    <xf numFmtId="0" fontId="71" fillId="0" borderId="0" xfId="4" applyFont="1" applyFill="1" applyAlignment="1"/>
    <xf numFmtId="0" fontId="71" fillId="0" borderId="0" xfId="0" applyFont="1"/>
    <xf numFmtId="0" fontId="62" fillId="0" borderId="3" xfId="0" applyFont="1" applyBorder="1"/>
    <xf numFmtId="168" fontId="59" fillId="0" borderId="0" xfId="1" applyNumberFormat="1" applyFont="1" applyFill="1" applyBorder="1" applyAlignment="1">
      <alignment horizontal="left"/>
    </xf>
    <xf numFmtId="0" fontId="72" fillId="0" borderId="0" xfId="0" applyFont="1" applyFill="1"/>
    <xf numFmtId="0" fontId="73" fillId="0" borderId="0" xfId="0" applyFont="1" applyFill="1"/>
    <xf numFmtId="0" fontId="59" fillId="0" borderId="0" xfId="0" applyFont="1" applyFill="1" applyAlignment="1">
      <alignment horizontal="left" indent="1"/>
    </xf>
    <xf numFmtId="37" fontId="59" fillId="0" borderId="0" xfId="0" applyNumberFormat="1" applyFont="1" applyFill="1" applyBorder="1" applyAlignment="1">
      <alignment horizontal="left" indent="1"/>
    </xf>
    <xf numFmtId="0" fontId="59" fillId="0" borderId="0" xfId="0" applyFont="1" applyFill="1" applyBorder="1" applyAlignment="1">
      <alignment horizontal="left" indent="1"/>
    </xf>
    <xf numFmtId="0" fontId="75" fillId="0" borderId="0" xfId="0" applyFont="1" applyFill="1"/>
    <xf numFmtId="0" fontId="76" fillId="0" borderId="0" xfId="0" applyFont="1" applyFill="1"/>
    <xf numFmtId="168" fontId="76" fillId="0" borderId="0" xfId="1" applyNumberFormat="1" applyFont="1" applyFill="1" applyAlignment="1">
      <alignment horizontal="left"/>
    </xf>
    <xf numFmtId="168" fontId="76" fillId="0" borderId="0" xfId="1" applyNumberFormat="1" applyFont="1" applyFill="1" applyBorder="1" applyAlignment="1">
      <alignment horizontal="left"/>
    </xf>
    <xf numFmtId="0" fontId="74" fillId="0" borderId="0" xfId="0" applyFont="1" applyFill="1" applyAlignment="1">
      <alignment horizontal="left"/>
    </xf>
    <xf numFmtId="0" fontId="74" fillId="0" borderId="0" xfId="0" applyFont="1" applyFill="1" applyBorder="1" applyAlignment="1">
      <alignment horizontal="left"/>
    </xf>
    <xf numFmtId="38" fontId="76" fillId="0" borderId="0" xfId="0" applyNumberFormat="1" applyFont="1" applyFill="1"/>
    <xf numFmtId="0" fontId="76" fillId="0" borderId="0" xfId="4" applyFont="1" applyFill="1" applyAlignment="1"/>
    <xf numFmtId="49" fontId="76" fillId="0" borderId="0" xfId="4" applyNumberFormat="1" applyFont="1" applyFill="1" applyAlignment="1">
      <alignment horizontal="center"/>
    </xf>
    <xf numFmtId="0" fontId="76" fillId="0" borderId="0" xfId="4" applyFont="1" applyFill="1" applyBorder="1" applyAlignment="1"/>
    <xf numFmtId="0" fontId="76" fillId="0" borderId="0" xfId="4" applyFont="1" applyFill="1"/>
    <xf numFmtId="0" fontId="76" fillId="0" borderId="2" xfId="4" applyFont="1" applyFill="1" applyBorder="1" applyAlignment="1"/>
    <xf numFmtId="49" fontId="76" fillId="0" borderId="2" xfId="4" applyNumberFormat="1" applyFont="1" applyFill="1" applyBorder="1" applyAlignment="1">
      <alignment horizontal="center"/>
    </xf>
    <xf numFmtId="0" fontId="76" fillId="0" borderId="2" xfId="4" applyFont="1" applyFill="1" applyBorder="1"/>
    <xf numFmtId="49" fontId="76" fillId="0" borderId="0" xfId="4" applyNumberFormat="1" applyFont="1" applyFill="1" applyBorder="1" applyAlignment="1">
      <alignment horizontal="center"/>
    </xf>
    <xf numFmtId="49" fontId="77" fillId="0" borderId="0" xfId="4" applyNumberFormat="1" applyFont="1" applyFill="1" applyBorder="1" applyAlignment="1">
      <alignment horizontal="center"/>
    </xf>
    <xf numFmtId="0" fontId="77" fillId="0" borderId="0" xfId="4" applyFont="1" applyFill="1" applyBorder="1" applyAlignment="1">
      <alignment horizontal="center"/>
    </xf>
    <xf numFmtId="169" fontId="76" fillId="0" borderId="0" xfId="0" applyNumberFormat="1" applyFont="1" applyFill="1"/>
    <xf numFmtId="169" fontId="76" fillId="0" borderId="0" xfId="0" applyNumberFormat="1" applyFont="1" applyFill="1" applyAlignment="1">
      <alignment horizontal="center"/>
    </xf>
    <xf numFmtId="171" fontId="76" fillId="0" borderId="0" xfId="1" applyNumberFormat="1" applyFont="1" applyFill="1"/>
    <xf numFmtId="171" fontId="76" fillId="0" borderId="0" xfId="1" applyNumberFormat="1" applyFont="1" applyFill="1" applyBorder="1"/>
    <xf numFmtId="37" fontId="76" fillId="0" borderId="0" xfId="1" applyNumberFormat="1" applyFont="1" applyFill="1"/>
    <xf numFmtId="4" fontId="76" fillId="0" borderId="0" xfId="0" applyNumberFormat="1" applyFont="1" applyFill="1"/>
    <xf numFmtId="37" fontId="76" fillId="0" borderId="0" xfId="1" applyNumberFormat="1" applyFont="1" applyFill="1" applyBorder="1"/>
    <xf numFmtId="0" fontId="74" fillId="0" borderId="0" xfId="0" applyFont="1" applyFill="1"/>
    <xf numFmtId="37" fontId="76" fillId="0" borderId="6" xfId="1" applyNumberFormat="1" applyFont="1" applyFill="1" applyBorder="1"/>
    <xf numFmtId="0" fontId="76" fillId="0" borderId="0" xfId="0" applyFont="1" applyFill="1" applyBorder="1"/>
    <xf numFmtId="169" fontId="76" fillId="0" borderId="0" xfId="0" applyNumberFormat="1" applyFont="1" applyFill="1" applyBorder="1"/>
    <xf numFmtId="169" fontId="76" fillId="0" borderId="0" xfId="0" applyNumberFormat="1" applyFont="1" applyFill="1" applyBorder="1" applyAlignment="1">
      <alignment horizontal="center"/>
    </xf>
    <xf numFmtId="37" fontId="76" fillId="0" borderId="5" xfId="1" applyNumberFormat="1" applyFont="1" applyFill="1" applyBorder="1"/>
    <xf numFmtId="171" fontId="76" fillId="0" borderId="5" xfId="1" applyNumberFormat="1" applyFont="1" applyFill="1" applyBorder="1"/>
    <xf numFmtId="40" fontId="76" fillId="0" borderId="0" xfId="0" applyNumberFormat="1" applyFont="1" applyFill="1"/>
    <xf numFmtId="0" fontId="74" fillId="0" borderId="0" xfId="0" applyFont="1" applyFill="1" applyBorder="1"/>
    <xf numFmtId="0" fontId="76" fillId="0" borderId="0" xfId="0" applyFont="1" applyFill="1" applyAlignment="1">
      <alignment horizontal="center"/>
    </xf>
    <xf numFmtId="171" fontId="74" fillId="0" borderId="0" xfId="1" applyNumberFormat="1" applyFont="1" applyFill="1" applyBorder="1"/>
    <xf numFmtId="37" fontId="74" fillId="0" borderId="0" xfId="0" applyNumberFormat="1" applyFont="1"/>
    <xf numFmtId="37" fontId="76" fillId="0" borderId="0" xfId="0" applyNumberFormat="1" applyFont="1"/>
    <xf numFmtId="0" fontId="76" fillId="0" borderId="0" xfId="0" applyFont="1"/>
    <xf numFmtId="171" fontId="76" fillId="0" borderId="0" xfId="0" applyNumberFormat="1" applyFont="1"/>
    <xf numFmtId="37" fontId="76" fillId="0" borderId="0" xfId="0" applyNumberFormat="1" applyFont="1" applyFill="1" applyBorder="1"/>
    <xf numFmtId="172" fontId="76" fillId="0" borderId="0" xfId="3" applyFont="1" applyFill="1" applyBorder="1"/>
    <xf numFmtId="0" fontId="76" fillId="0" borderId="0" xfId="0" applyFont="1" applyAlignment="1">
      <alignment horizontal="center"/>
    </xf>
    <xf numFmtId="171" fontId="76" fillId="0" borderId="0" xfId="0" applyNumberFormat="1" applyFont="1" applyFill="1" applyBorder="1"/>
    <xf numFmtId="171" fontId="76" fillId="0" borderId="0" xfId="6" applyNumberFormat="1" applyFont="1" applyFill="1" applyBorder="1"/>
    <xf numFmtId="171" fontId="76" fillId="0" borderId="1" xfId="0" applyNumberFormat="1" applyFont="1" applyFill="1" applyBorder="1"/>
    <xf numFmtId="0" fontId="78" fillId="0" borderId="0" xfId="4" applyFont="1" applyFill="1" applyAlignment="1"/>
    <xf numFmtId="37" fontId="74" fillId="0" borderId="0" xfId="1" applyNumberFormat="1" applyFont="1" applyFill="1" applyBorder="1"/>
    <xf numFmtId="0" fontId="76" fillId="0" borderId="0" xfId="0" applyFont="1" applyFill="1" applyAlignment="1">
      <alignment horizontal="left" indent="1"/>
    </xf>
    <xf numFmtId="172" fontId="76" fillId="0" borderId="0" xfId="3" applyFont="1" applyFill="1" applyBorder="1" applyAlignment="1">
      <alignment horizontal="left" indent="1"/>
    </xf>
    <xf numFmtId="172" fontId="62" fillId="0" borderId="0" xfId="3" applyFont="1" applyFill="1" applyBorder="1" applyAlignment="1">
      <alignment horizontal="left" indent="1"/>
    </xf>
    <xf numFmtId="0" fontId="74" fillId="0" borderId="0" xfId="0" applyFont="1"/>
    <xf numFmtId="0" fontId="72" fillId="0" borderId="0" xfId="0" applyFont="1" applyFill="1" applyAlignment="1">
      <alignment horizontal="left" indent="1"/>
    </xf>
    <xf numFmtId="168" fontId="58" fillId="0" borderId="0" xfId="1" applyNumberFormat="1" applyFont="1" applyFill="1" applyAlignment="1">
      <alignment horizontal="left"/>
    </xf>
    <xf numFmtId="168" fontId="74" fillId="0" borderId="0" xfId="1" applyNumberFormat="1" applyFont="1" applyFill="1" applyAlignment="1">
      <alignment horizontal="left"/>
    </xf>
    <xf numFmtId="0" fontId="79" fillId="0" borderId="0" xfId="4" applyFont="1" applyFill="1" applyAlignment="1"/>
    <xf numFmtId="37" fontId="74" fillId="0" borderId="0" xfId="0" applyNumberFormat="1" applyFont="1" applyAlignment="1">
      <alignment horizontal="left"/>
    </xf>
    <xf numFmtId="37" fontId="74" fillId="0" borderId="0" xfId="0" applyNumberFormat="1" applyFont="1" applyBorder="1"/>
    <xf numFmtId="37" fontId="74" fillId="0" borderId="0" xfId="0" applyNumberFormat="1" applyFont="1" applyFill="1" applyAlignment="1">
      <alignment horizontal="left"/>
    </xf>
    <xf numFmtId="37" fontId="64" fillId="0" borderId="0" xfId="0" applyNumberFormat="1" applyFont="1" applyFill="1" applyAlignment="1">
      <alignment horizontal="left"/>
    </xf>
    <xf numFmtId="37" fontId="62" fillId="0" borderId="0" xfId="0" applyNumberFormat="1" applyFont="1" applyFill="1" applyAlignment="1">
      <alignment horizontal="left"/>
    </xf>
    <xf numFmtId="0" fontId="62" fillId="0" borderId="0" xfId="0" applyFont="1" applyFill="1" applyBorder="1"/>
    <xf numFmtId="168" fontId="72" fillId="0" borderId="0" xfId="1" applyNumberFormat="1" applyFont="1" applyFill="1" applyAlignment="1">
      <alignment horizontal="left"/>
    </xf>
    <xf numFmtId="37" fontId="76" fillId="0" borderId="0" xfId="0" applyNumberFormat="1" applyFont="1" applyAlignment="1">
      <alignment horizontal="left"/>
    </xf>
    <xf numFmtId="0" fontId="74" fillId="0" borderId="0" xfId="0" applyFont="1" applyFill="1" applyBorder="1" applyAlignment="1">
      <alignment horizontal="center"/>
    </xf>
    <xf numFmtId="37" fontId="77" fillId="0" borderId="0" xfId="0" applyNumberFormat="1" applyFont="1" applyAlignment="1">
      <alignment horizontal="center"/>
    </xf>
    <xf numFmtId="37" fontId="62" fillId="0" borderId="0" xfId="4" applyNumberFormat="1" applyFont="1" applyFill="1" applyAlignment="1">
      <alignment horizontal="right"/>
    </xf>
    <xf numFmtId="37" fontId="62" fillId="0" borderId="0" xfId="4" applyNumberFormat="1" applyFont="1" applyFill="1" applyBorder="1" applyAlignment="1">
      <alignment horizontal="right"/>
    </xf>
    <xf numFmtId="37" fontId="62" fillId="0" borderId="5" xfId="4" applyNumberFormat="1" applyFont="1" applyFill="1" applyBorder="1" applyAlignment="1">
      <alignment horizontal="right"/>
    </xf>
    <xf numFmtId="37" fontId="62" fillId="0" borderId="7" xfId="4" applyNumberFormat="1" applyFont="1" applyFill="1" applyBorder="1" applyAlignment="1">
      <alignment horizontal="right"/>
    </xf>
    <xf numFmtId="37" fontId="62" fillId="0" borderId="6" xfId="4" applyNumberFormat="1" applyFont="1" applyFill="1" applyBorder="1" applyAlignment="1">
      <alignment horizontal="right"/>
    </xf>
    <xf numFmtId="37" fontId="62" fillId="0" borderId="1" xfId="4" applyNumberFormat="1" applyFont="1" applyFill="1" applyBorder="1" applyAlignment="1">
      <alignment horizontal="right"/>
    </xf>
    <xf numFmtId="37" fontId="62" fillId="0" borderId="0" xfId="0" applyNumberFormat="1" applyFont="1" applyFill="1" applyBorder="1" applyAlignment="1">
      <alignment horizontal="right"/>
    </xf>
    <xf numFmtId="37" fontId="62" fillId="0" borderId="0" xfId="0" applyNumberFormat="1" applyFont="1" applyFill="1" applyBorder="1"/>
    <xf numFmtId="37" fontId="62" fillId="0" borderId="0" xfId="0" applyNumberFormat="1" applyFont="1" applyBorder="1" applyAlignment="1">
      <alignment horizontal="right"/>
    </xf>
    <xf numFmtId="0" fontId="62" fillId="0" borderId="0" xfId="0" applyFont="1" applyAlignment="1">
      <alignment horizontal="center"/>
    </xf>
    <xf numFmtId="172" fontId="76" fillId="0" borderId="0" xfId="3" applyFont="1" applyFill="1" applyBorder="1" applyAlignment="1">
      <alignment horizontal="left" indent="2"/>
    </xf>
    <xf numFmtId="171" fontId="76" fillId="0" borderId="1" xfId="1" applyNumberFormat="1" applyFont="1" applyFill="1" applyBorder="1"/>
    <xf numFmtId="173" fontId="59" fillId="0" borderId="0" xfId="6" applyNumberFormat="1" applyFont="1" applyFill="1" applyBorder="1"/>
    <xf numFmtId="173" fontId="59" fillId="0" borderId="5" xfId="0" applyNumberFormat="1" applyFont="1" applyFill="1" applyBorder="1" applyAlignment="1"/>
    <xf numFmtId="173" fontId="67" fillId="0" borderId="0" xfId="1" applyNumberFormat="1" applyFont="1" applyFill="1" applyBorder="1"/>
    <xf numFmtId="173" fontId="59" fillId="0" borderId="0" xfId="0" applyNumberFormat="1" applyFont="1" applyFill="1"/>
    <xf numFmtId="173" fontId="59" fillId="0" borderId="0" xfId="0" applyNumberFormat="1" applyFont="1" applyFill="1" applyBorder="1"/>
    <xf numFmtId="173" fontId="59" fillId="0" borderId="5" xfId="0" applyNumberFormat="1" applyFont="1" applyFill="1" applyBorder="1"/>
    <xf numFmtId="173" fontId="59" fillId="0" borderId="5" xfId="6" applyNumberFormat="1" applyFont="1" applyFill="1" applyBorder="1"/>
    <xf numFmtId="173" fontId="67" fillId="0" borderId="0" xfId="1" applyNumberFormat="1" applyFont="1" applyFill="1"/>
    <xf numFmtId="173" fontId="59" fillId="0" borderId="0" xfId="0" applyNumberFormat="1" applyFont="1" applyFill="1" applyBorder="1" applyAlignment="1"/>
    <xf numFmtId="173" fontId="59" fillId="0" borderId="0" xfId="1" applyNumberFormat="1" applyFont="1" applyFill="1"/>
    <xf numFmtId="173" fontId="59" fillId="0" borderId="6" xfId="0" applyNumberFormat="1" applyFont="1" applyFill="1" applyBorder="1"/>
    <xf numFmtId="173" fontId="59" fillId="0" borderId="0" xfId="0" applyNumberFormat="1" applyFont="1" applyFill="1" applyBorder="1" applyAlignment="1">
      <alignment horizontal="right"/>
    </xf>
    <xf numFmtId="173" fontId="59" fillId="0" borderId="0" xfId="0" applyNumberFormat="1" applyFont="1" applyFill="1" applyAlignment="1">
      <alignment horizontal="right"/>
    </xf>
    <xf numFmtId="173" fontId="59" fillId="0" borderId="1" xfId="0" applyNumberFormat="1" applyFont="1" applyFill="1" applyBorder="1"/>
    <xf numFmtId="173" fontId="62" fillId="0" borderId="0" xfId="0" applyNumberFormat="1" applyFont="1" applyFill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74" fillId="0" borderId="0" xfId="1" applyNumberFormat="1" applyFont="1" applyFill="1" applyAlignment="1">
      <alignment horizontal="left"/>
    </xf>
    <xf numFmtId="168" fontId="74" fillId="0" borderId="0" xfId="1" applyNumberFormat="1" applyFont="1" applyFill="1" applyBorder="1" applyAlignment="1">
      <alignment horizontal="left"/>
    </xf>
    <xf numFmtId="168" fontId="76" fillId="0" borderId="0" xfId="1" applyNumberFormat="1" applyFont="1" applyFill="1" applyBorder="1" applyAlignment="1">
      <alignment horizontal="left"/>
    </xf>
    <xf numFmtId="0" fontId="76" fillId="0" borderId="0" xfId="0" applyFont="1" applyFill="1" applyBorder="1" applyAlignment="1">
      <alignment horizontal="center"/>
    </xf>
    <xf numFmtId="37" fontId="62" fillId="0" borderId="0" xfId="0" applyNumberFormat="1" applyFont="1" applyAlignment="1">
      <alignment horizontal="center"/>
    </xf>
    <xf numFmtId="0" fontId="59" fillId="0" borderId="0" xfId="0" applyFont="1" applyFill="1" applyAlignment="1">
      <alignment horizontal="left"/>
    </xf>
    <xf numFmtId="0" fontId="59" fillId="0" borderId="0" xfId="0" applyFont="1" applyFill="1" applyAlignment="1">
      <alignment horizontal="center"/>
    </xf>
  </cellXfs>
  <cellStyles count="4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Explanatory Text" xfId="35"/>
    <cellStyle name="Heading 1" xfId="36"/>
    <cellStyle name="Heading 2" xfId="37"/>
    <cellStyle name="Heading 3" xfId="38"/>
    <cellStyle name="Millares" xfId="1" builtinId="3"/>
    <cellStyle name="Millares 2" xfId="39"/>
    <cellStyle name="Moneda" xfId="2" builtinId="4"/>
    <cellStyle name="Normal" xfId="0" builtinId="0"/>
    <cellStyle name="Normal 2" xfId="3"/>
    <cellStyle name="Normal 2 2" xfId="7"/>
    <cellStyle name="Normal 3" xfId="6"/>
    <cellStyle name="Normal 4" xfId="8"/>
    <cellStyle name="Normal_Bal, Utl, Fluj y anex" xfId="4"/>
    <cellStyle name="Normal_E-3 DESARROLLO Y SUBSIDIARIAS 30-jun-07" xfId="5"/>
    <cellStyle name="Output" xfId="40"/>
    <cellStyle name="Title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60</xdr:row>
      <xdr:rowOff>0</xdr:rowOff>
    </xdr:from>
    <xdr:to>
      <xdr:col>5</xdr:col>
      <xdr:colOff>846651</xdr:colOff>
      <xdr:row>60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120</v>
      </c>
      <c r="B21" s="5">
        <v>4923304</v>
      </c>
      <c r="D21" s="40">
        <v>14345.44</v>
      </c>
    </row>
    <row r="22" spans="1:4">
      <c r="A22" s="6" t="s">
        <v>123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124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126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119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121</v>
      </c>
      <c r="B42" s="5">
        <v>4636007</v>
      </c>
      <c r="D42" s="40">
        <v>60836.67</v>
      </c>
    </row>
    <row r="43" spans="1:4">
      <c r="A43" s="6" t="s">
        <v>129</v>
      </c>
      <c r="B43" s="5">
        <v>4936008</v>
      </c>
      <c r="D43" s="40">
        <v>189081.52</v>
      </c>
    </row>
    <row r="44" spans="1:4">
      <c r="A44" s="6" t="s">
        <v>128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127</v>
      </c>
      <c r="D46" s="40">
        <v>43436.639999999999</v>
      </c>
    </row>
    <row r="47" spans="1:4">
      <c r="A47" s="6" t="s">
        <v>125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118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122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117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115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88" t="s">
        <v>114</v>
      </c>
      <c r="B139" s="388"/>
      <c r="D139" s="55">
        <v>6777.07</v>
      </c>
    </row>
    <row r="140" spans="1:4">
      <c r="A140" s="33" t="s">
        <v>0</v>
      </c>
    </row>
    <row r="141" spans="1:4" s="48" customFormat="1" ht="18" customHeight="1">
      <c r="A141" s="389" t="s">
        <v>116</v>
      </c>
      <c r="B141" s="389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1"/>
  <sheetViews>
    <sheetView showGridLines="0" tabSelected="1" zoomScale="110" zoomScaleNormal="110" workbookViewId="0">
      <selection activeCell="F47" sqref="F47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4.28515625" style="221" customWidth="1"/>
    <col min="9" max="9" width="12.85546875" style="166" hidden="1" customWidth="1"/>
    <col min="10" max="10" width="10.28515625" style="167" bestFit="1" customWidth="1"/>
    <col min="11" max="11" width="14.140625" style="167" bestFit="1" customWidth="1"/>
    <col min="12" max="12" width="10.7109375" style="167" customWidth="1"/>
    <col min="13" max="13" width="11.85546875" style="167" customWidth="1"/>
    <col min="14" max="16384" width="9.140625" style="167"/>
  </cols>
  <sheetData>
    <row r="1" spans="1:11" ht="17.25" customHeight="1">
      <c r="A1" s="392" t="s">
        <v>142</v>
      </c>
      <c r="B1" s="392"/>
      <c r="C1" s="392"/>
      <c r="D1" s="392"/>
      <c r="E1" s="392"/>
      <c r="F1" s="392"/>
      <c r="G1" s="392"/>
      <c r="H1" s="392"/>
    </row>
    <row r="2" spans="1:11" ht="17.25" customHeight="1">
      <c r="A2" s="357" t="s">
        <v>441</v>
      </c>
      <c r="B2" s="348"/>
      <c r="C2" s="348"/>
      <c r="D2" s="348"/>
      <c r="E2" s="348"/>
      <c r="F2" s="348"/>
      <c r="G2" s="348"/>
      <c r="H2" s="348"/>
    </row>
    <row r="3" spans="1:11" ht="15.75" customHeight="1">
      <c r="A3" s="168" t="s">
        <v>148</v>
      </c>
      <c r="B3" s="168"/>
      <c r="C3" s="168"/>
      <c r="D3" s="168"/>
      <c r="E3" s="168"/>
      <c r="F3" s="169"/>
      <c r="G3" s="170"/>
      <c r="H3" s="169"/>
    </row>
    <row r="4" spans="1:11" ht="12" customHeight="1">
      <c r="A4" s="168"/>
      <c r="B4" s="168"/>
      <c r="C4" s="168"/>
      <c r="D4" s="168"/>
      <c r="E4" s="168"/>
      <c r="F4" s="169"/>
      <c r="G4" s="170"/>
      <c r="H4" s="169"/>
    </row>
    <row r="5" spans="1:11" ht="15">
      <c r="A5" s="391" t="s">
        <v>216</v>
      </c>
      <c r="B5" s="391"/>
      <c r="C5" s="391"/>
      <c r="D5" s="391"/>
      <c r="E5" s="391"/>
      <c r="F5" s="391"/>
      <c r="G5" s="391"/>
      <c r="H5" s="391"/>
    </row>
    <row r="6" spans="1:11" ht="12" customHeight="1">
      <c r="A6" s="171"/>
      <c r="B6" s="171"/>
      <c r="C6" s="171"/>
      <c r="D6" s="171"/>
      <c r="E6" s="171"/>
      <c r="F6" s="172"/>
      <c r="G6" s="173"/>
      <c r="H6" s="172"/>
    </row>
    <row r="7" spans="1:11">
      <c r="A7" s="393" t="s">
        <v>466</v>
      </c>
      <c r="B7" s="393"/>
      <c r="C7" s="393"/>
      <c r="D7" s="393"/>
      <c r="E7" s="393"/>
      <c r="F7" s="393"/>
      <c r="G7" s="393"/>
      <c r="H7" s="393"/>
    </row>
    <row r="8" spans="1:11">
      <c r="A8" s="174" t="s">
        <v>458</v>
      </c>
      <c r="B8" s="174"/>
      <c r="C8" s="174"/>
      <c r="D8" s="174"/>
      <c r="E8" s="174"/>
      <c r="F8" s="290"/>
      <c r="G8" s="174"/>
      <c r="H8" s="174"/>
    </row>
    <row r="9" spans="1:11" ht="7.5" customHeight="1">
      <c r="A9" s="174"/>
      <c r="B9" s="174"/>
      <c r="C9" s="174"/>
      <c r="D9" s="174"/>
      <c r="E9" s="174"/>
      <c r="F9" s="170"/>
      <c r="G9" s="170"/>
      <c r="H9" s="170"/>
    </row>
    <row r="10" spans="1:11" ht="14.25" customHeight="1">
      <c r="A10" s="175" t="s">
        <v>149</v>
      </c>
      <c r="B10" s="176"/>
      <c r="C10" s="176"/>
      <c r="D10" s="176"/>
      <c r="E10" s="176"/>
      <c r="F10" s="177"/>
      <c r="G10" s="178"/>
      <c r="H10" s="179"/>
    </row>
    <row r="11" spans="1:11" ht="12" customHeight="1" thickBot="1">
      <c r="A11" s="175"/>
      <c r="B11" s="176"/>
      <c r="C11" s="176"/>
      <c r="D11" s="176"/>
      <c r="E11" s="176"/>
      <c r="F11" s="180"/>
      <c r="G11" s="180"/>
      <c r="H11" s="180"/>
    </row>
    <row r="12" spans="1:11" ht="15" customHeight="1" thickTop="1">
      <c r="A12" s="181"/>
      <c r="B12" s="182"/>
      <c r="C12" s="182"/>
      <c r="D12" s="182"/>
      <c r="E12" s="182"/>
      <c r="F12" s="183"/>
      <c r="G12" s="183"/>
      <c r="H12" s="183"/>
    </row>
    <row r="13" spans="1:11" ht="16.5" customHeight="1">
      <c r="A13" s="184"/>
      <c r="B13" s="185"/>
      <c r="C13" s="186"/>
      <c r="D13" s="187"/>
      <c r="E13" s="188" t="s">
        <v>108</v>
      </c>
      <c r="F13" s="189">
        <v>2019</v>
      </c>
      <c r="G13" s="190"/>
      <c r="H13" s="187">
        <v>2018</v>
      </c>
    </row>
    <row r="14" spans="1:11" ht="15" customHeight="1">
      <c r="A14" s="167" t="s">
        <v>153</v>
      </c>
      <c r="F14" s="193"/>
      <c r="H14" s="194"/>
    </row>
    <row r="15" spans="1:11" ht="15" customHeight="1">
      <c r="A15" s="167" t="s">
        <v>187</v>
      </c>
      <c r="F15" s="193">
        <v>950</v>
      </c>
      <c r="H15" s="193">
        <v>950</v>
      </c>
      <c r="K15" s="195"/>
    </row>
    <row r="16" spans="1:11" ht="15" customHeight="1">
      <c r="A16" s="167" t="s">
        <v>199</v>
      </c>
      <c r="F16" s="193">
        <f>4750369+124905</f>
        <v>4875274</v>
      </c>
      <c r="H16" s="193">
        <v>3807075</v>
      </c>
      <c r="K16" s="195"/>
    </row>
    <row r="17" spans="1:11" ht="15" customHeight="1">
      <c r="A17" s="167" t="s">
        <v>432</v>
      </c>
      <c r="F17" s="196">
        <f>109091+1902</f>
        <v>110993</v>
      </c>
      <c r="G17" s="197"/>
      <c r="H17" s="196">
        <v>110793</v>
      </c>
      <c r="K17" s="195"/>
    </row>
    <row r="18" spans="1:11" ht="15" hidden="1" customHeight="1">
      <c r="A18" s="167" t="s">
        <v>200</v>
      </c>
      <c r="F18" s="196">
        <v>0</v>
      </c>
      <c r="H18" s="196">
        <v>0</v>
      </c>
    </row>
    <row r="19" spans="1:11" ht="17.649999999999999" customHeight="1">
      <c r="A19" s="291" t="s">
        <v>449</v>
      </c>
      <c r="E19" s="192">
        <v>6</v>
      </c>
      <c r="F19" s="193">
        <f>SUM(F15:F18)</f>
        <v>4987217</v>
      </c>
      <c r="H19" s="193">
        <f>SUM(H15:H18)</f>
        <v>3918818</v>
      </c>
      <c r="I19" s="166">
        <f>-F19+H19</f>
        <v>-1068399</v>
      </c>
    </row>
    <row r="20" spans="1:11" ht="15" customHeight="1">
      <c r="F20" s="193"/>
      <c r="H20" s="193"/>
    </row>
    <row r="21" spans="1:11" ht="15" hidden="1" customHeight="1">
      <c r="A21" s="167" t="s">
        <v>154</v>
      </c>
      <c r="E21" s="192">
        <v>8</v>
      </c>
      <c r="F21" s="193">
        <v>0</v>
      </c>
      <c r="H21" s="193">
        <v>0</v>
      </c>
      <c r="J21" s="179"/>
    </row>
    <row r="22" spans="1:11" ht="15" customHeight="1">
      <c r="F22" s="193"/>
      <c r="H22" s="193"/>
    </row>
    <row r="23" spans="1:11" ht="15" customHeight="1">
      <c r="A23" s="167" t="s">
        <v>219</v>
      </c>
      <c r="E23" s="192" t="s">
        <v>196</v>
      </c>
      <c r="F23" s="193">
        <v>114803871</v>
      </c>
      <c r="H23" s="193">
        <v>130887518</v>
      </c>
      <c r="I23" s="166">
        <f>-F23+H23</f>
        <v>16083647</v>
      </c>
      <c r="K23" s="195"/>
    </row>
    <row r="24" spans="1:11" ht="15" customHeight="1">
      <c r="A24" s="198" t="s">
        <v>230</v>
      </c>
      <c r="E24" s="192">
        <v>7</v>
      </c>
      <c r="F24" s="199">
        <v>-319682</v>
      </c>
      <c r="H24" s="199">
        <v>-217779</v>
      </c>
      <c r="K24" s="195"/>
    </row>
    <row r="25" spans="1:11" ht="15" customHeight="1">
      <c r="A25" s="292" t="s">
        <v>433</v>
      </c>
      <c r="F25" s="193">
        <f>SUM(F23:F24)</f>
        <v>114484189</v>
      </c>
      <c r="H25" s="193">
        <f>SUM(H23:H24)</f>
        <v>130669739</v>
      </c>
      <c r="I25" s="166">
        <f>-F25+H25</f>
        <v>16185550</v>
      </c>
    </row>
    <row r="26" spans="1:11" ht="15" customHeight="1">
      <c r="F26" s="193"/>
      <c r="H26" s="193"/>
    </row>
    <row r="27" spans="1:11" ht="15" customHeight="1">
      <c r="A27" s="167" t="s">
        <v>155</v>
      </c>
      <c r="E27" s="192">
        <v>8</v>
      </c>
      <c r="F27" s="200">
        <v>339062</v>
      </c>
      <c r="H27" s="200">
        <v>334887</v>
      </c>
      <c r="I27" s="166">
        <f t="shared" ref="I27:I32" si="0">-F27+H27</f>
        <v>-4175</v>
      </c>
      <c r="J27" s="179"/>
      <c r="K27" s="195"/>
    </row>
    <row r="28" spans="1:11" ht="15" customHeight="1">
      <c r="A28" s="167" t="s">
        <v>218</v>
      </c>
      <c r="E28" s="192">
        <v>4</v>
      </c>
      <c r="F28" s="200">
        <v>362260</v>
      </c>
      <c r="H28" s="200">
        <v>362260</v>
      </c>
      <c r="I28" s="166">
        <f t="shared" si="0"/>
        <v>0</v>
      </c>
      <c r="J28" s="179"/>
      <c r="K28" s="195"/>
    </row>
    <row r="29" spans="1:11" ht="15" customHeight="1">
      <c r="A29" s="167" t="s">
        <v>156</v>
      </c>
      <c r="E29" s="192">
        <v>5</v>
      </c>
      <c r="F29" s="200">
        <v>771563</v>
      </c>
      <c r="H29" s="200">
        <v>833530</v>
      </c>
      <c r="I29" s="166">
        <f t="shared" si="0"/>
        <v>61967</v>
      </c>
      <c r="K29" s="195"/>
    </row>
    <row r="30" spans="1:11" ht="15" customHeight="1">
      <c r="A30" s="167" t="s">
        <v>224</v>
      </c>
      <c r="E30" s="192">
        <v>16</v>
      </c>
      <c r="F30" s="200">
        <v>122718</v>
      </c>
      <c r="H30" s="200">
        <v>65334</v>
      </c>
      <c r="I30" s="166">
        <f t="shared" si="0"/>
        <v>-57384</v>
      </c>
      <c r="K30" s="195"/>
    </row>
    <row r="31" spans="1:11" ht="15" customHeight="1">
      <c r="A31" s="167" t="s">
        <v>463</v>
      </c>
      <c r="E31" s="192">
        <v>15</v>
      </c>
      <c r="F31" s="200">
        <v>215703</v>
      </c>
      <c r="H31" s="200">
        <v>0</v>
      </c>
      <c r="I31" s="166">
        <f t="shared" si="0"/>
        <v>-215703</v>
      </c>
      <c r="K31" s="195"/>
    </row>
    <row r="32" spans="1:11" ht="15" customHeight="1">
      <c r="A32" s="167" t="s">
        <v>157</v>
      </c>
      <c r="F32" s="200">
        <v>83878</v>
      </c>
      <c r="H32" s="200">
        <v>229379</v>
      </c>
      <c r="I32" s="166">
        <f t="shared" si="0"/>
        <v>145501</v>
      </c>
      <c r="K32" s="195"/>
    </row>
    <row r="33" spans="1:13" ht="18.2" customHeight="1" thickBot="1">
      <c r="A33" s="201" t="s">
        <v>158</v>
      </c>
      <c r="E33" s="202"/>
      <c r="F33" s="203">
        <f>SUM(F27:F32)+F25+F19</f>
        <v>121366590</v>
      </c>
      <c r="H33" s="203">
        <f>SUM(H27:H32)+H25+H19</f>
        <v>136413947</v>
      </c>
    </row>
    <row r="34" spans="1:13" ht="15.75" thickTop="1">
      <c r="A34" s="204"/>
      <c r="B34" s="198"/>
      <c r="C34" s="205"/>
      <c r="D34" s="206"/>
      <c r="E34" s="207"/>
      <c r="F34" s="208"/>
      <c r="G34" s="209"/>
      <c r="H34" s="208"/>
    </row>
    <row r="35" spans="1:13" ht="20.100000000000001" customHeight="1">
      <c r="A35" s="210" t="s">
        <v>171</v>
      </c>
      <c r="B35" s="210"/>
      <c r="C35" s="210"/>
      <c r="D35" s="210"/>
      <c r="E35" s="210"/>
      <c r="F35" s="211"/>
      <c r="G35" s="212"/>
      <c r="H35" s="211"/>
    </row>
    <row r="36" spans="1:13" ht="19.149999999999999" customHeight="1">
      <c r="A36" s="167" t="s">
        <v>159</v>
      </c>
      <c r="F36" s="200"/>
      <c r="H36" s="200"/>
    </row>
    <row r="37" spans="1:13">
      <c r="A37" s="167" t="s">
        <v>225</v>
      </c>
      <c r="D37" s="167"/>
      <c r="E37" s="192" t="s">
        <v>451</v>
      </c>
      <c r="F37" s="200">
        <f>37032086-89055</f>
        <v>36943031</v>
      </c>
      <c r="H37" s="200">
        <v>15860189</v>
      </c>
      <c r="I37" s="166">
        <f>F37-H37</f>
        <v>21082842</v>
      </c>
      <c r="K37" s="195"/>
      <c r="L37" s="200"/>
    </row>
    <row r="38" spans="1:13">
      <c r="A38" s="167" t="s">
        <v>160</v>
      </c>
      <c r="D38" s="167"/>
      <c r="E38" s="192" t="s">
        <v>241</v>
      </c>
      <c r="F38" s="200">
        <f>28973747-180541</f>
        <v>28793206</v>
      </c>
      <c r="H38" s="200">
        <v>18919676</v>
      </c>
      <c r="I38" s="166">
        <f>F38-H38</f>
        <v>9873530</v>
      </c>
      <c r="K38" s="195"/>
      <c r="M38" s="200"/>
    </row>
    <row r="39" spans="1:13">
      <c r="A39" s="167" t="s">
        <v>161</v>
      </c>
      <c r="D39" s="167"/>
      <c r="E39" s="192" t="s">
        <v>242</v>
      </c>
      <c r="F39" s="200">
        <f>31498410-192375</f>
        <v>31306035</v>
      </c>
      <c r="H39" s="200">
        <v>77044749</v>
      </c>
      <c r="I39" s="166">
        <f>F39-H39</f>
        <v>-45738714</v>
      </c>
      <c r="K39" s="195"/>
      <c r="M39" s="200"/>
    </row>
    <row r="40" spans="1:13" ht="15" customHeight="1">
      <c r="A40" s="167" t="s">
        <v>450</v>
      </c>
      <c r="D40" s="167"/>
      <c r="E40" s="192">
        <v>4</v>
      </c>
      <c r="F40" s="200">
        <v>0</v>
      </c>
      <c r="H40" s="200">
        <v>1410064.2</v>
      </c>
    </row>
    <row r="41" spans="1:13" ht="15" customHeight="1">
      <c r="A41" s="167" t="s">
        <v>465</v>
      </c>
      <c r="D41" s="167"/>
      <c r="F41" s="200">
        <v>222776</v>
      </c>
      <c r="H41" s="200">
        <v>0</v>
      </c>
    </row>
    <row r="42" spans="1:13" ht="16.149999999999999" customHeight="1">
      <c r="A42" s="167" t="s">
        <v>162</v>
      </c>
      <c r="D42" s="167"/>
      <c r="E42" s="202"/>
      <c r="F42" s="200">
        <v>1953026</v>
      </c>
      <c r="H42" s="200">
        <f>895449+1568139</f>
        <v>2463588</v>
      </c>
      <c r="I42" s="166">
        <f>F42-H42</f>
        <v>-510562</v>
      </c>
      <c r="K42" s="195"/>
    </row>
    <row r="43" spans="1:13" ht="16.149999999999999" customHeight="1">
      <c r="A43" s="171" t="s">
        <v>163</v>
      </c>
      <c r="D43" s="167"/>
      <c r="E43" s="205"/>
      <c r="F43" s="213">
        <f>+F37+F38+F39+F40+F41+F42</f>
        <v>99218074</v>
      </c>
      <c r="H43" s="213">
        <f>+H37+H38+H39+H40+H42</f>
        <v>115698266.2</v>
      </c>
    </row>
    <row r="44" spans="1:13" ht="11.25" customHeight="1">
      <c r="A44" s="201"/>
      <c r="D44" s="167"/>
      <c r="E44" s="214"/>
      <c r="F44" s="208"/>
      <c r="G44" s="209"/>
      <c r="H44" s="208"/>
    </row>
    <row r="45" spans="1:13">
      <c r="A45" s="167" t="s">
        <v>164</v>
      </c>
      <c r="D45" s="167"/>
      <c r="E45" s="202">
        <v>16</v>
      </c>
      <c r="F45" s="193"/>
      <c r="H45" s="193"/>
    </row>
    <row r="46" spans="1:13" ht="16.149999999999999" customHeight="1">
      <c r="A46" s="293" t="s">
        <v>194</v>
      </c>
      <c r="D46" s="205"/>
      <c r="E46" s="202"/>
      <c r="F46" s="193">
        <v>5799000</v>
      </c>
      <c r="H46" s="193">
        <v>5799000</v>
      </c>
      <c r="I46" s="166">
        <f>F46-H46</f>
        <v>0</v>
      </c>
      <c r="K46" s="195"/>
    </row>
    <row r="47" spans="1:13" ht="16.149999999999999" customHeight="1">
      <c r="A47" s="293" t="s">
        <v>143</v>
      </c>
      <c r="D47" s="205"/>
      <c r="E47" s="202"/>
      <c r="F47" s="193">
        <v>1159800</v>
      </c>
      <c r="H47" s="193">
        <v>1159800</v>
      </c>
      <c r="I47" s="166">
        <f>F47-H47</f>
        <v>0</v>
      </c>
      <c r="K47" s="195"/>
    </row>
    <row r="48" spans="1:13" ht="16.149999999999999" customHeight="1">
      <c r="A48" s="293" t="s">
        <v>198</v>
      </c>
      <c r="D48" s="205"/>
      <c r="E48" s="202"/>
      <c r="F48" s="193">
        <v>1800000</v>
      </c>
      <c r="H48" s="193">
        <v>1800000</v>
      </c>
      <c r="I48" s="166">
        <f>F48-H48</f>
        <v>0</v>
      </c>
      <c r="K48" s="195"/>
    </row>
    <row r="49" spans="1:11" ht="16.149999999999999" hidden="1" customHeight="1">
      <c r="A49" s="294" t="s">
        <v>229</v>
      </c>
      <c r="D49" s="205"/>
      <c r="E49" s="202"/>
      <c r="F49" s="193">
        <v>0</v>
      </c>
      <c r="H49" s="193">
        <v>0</v>
      </c>
      <c r="I49" s="166">
        <f>F49-H49</f>
        <v>0</v>
      </c>
      <c r="J49" s="179">
        <f>+H49-F49</f>
        <v>0</v>
      </c>
    </row>
    <row r="50" spans="1:11" s="198" customFormat="1" ht="16.149999999999999" customHeight="1">
      <c r="A50" s="295" t="s">
        <v>165</v>
      </c>
      <c r="C50" s="205"/>
      <c r="D50" s="205"/>
      <c r="E50" s="202"/>
      <c r="F50" s="216">
        <f>13081075-1159800+1468441</f>
        <v>13389716</v>
      </c>
      <c r="G50" s="217"/>
      <c r="H50" s="216">
        <v>11956881</v>
      </c>
      <c r="I50" s="166">
        <f>F50-H50</f>
        <v>1432835</v>
      </c>
      <c r="J50" s="215"/>
      <c r="K50" s="218"/>
    </row>
    <row r="51" spans="1:11" ht="20.25" customHeight="1">
      <c r="A51" s="391" t="s">
        <v>172</v>
      </c>
      <c r="B51" s="391"/>
      <c r="D51" s="205"/>
      <c r="E51" s="202"/>
      <c r="F51" s="213">
        <f>SUM(F46:F50)</f>
        <v>22148516</v>
      </c>
      <c r="H51" s="213">
        <f>SUM(H46:H50)</f>
        <v>20715681</v>
      </c>
      <c r="I51" s="219">
        <f>H33-H43-H51</f>
        <v>-0.20000000298023224</v>
      </c>
      <c r="J51" s="198"/>
    </row>
    <row r="52" spans="1:11" s="198" customFormat="1" ht="20.25" customHeight="1" thickBot="1">
      <c r="A52" s="204" t="s">
        <v>166</v>
      </c>
      <c r="C52" s="205"/>
      <c r="E52" s="220" t="s">
        <v>0</v>
      </c>
      <c r="F52" s="203">
        <f>+F43+F51</f>
        <v>121366590</v>
      </c>
      <c r="G52" s="194"/>
      <c r="H52" s="203">
        <f>+H43+H51</f>
        <v>136413947.19999999</v>
      </c>
      <c r="I52" s="219">
        <f>F33-F43-F51</f>
        <v>0</v>
      </c>
    </row>
    <row r="53" spans="1:11" ht="15" thickTop="1"/>
    <row r="54" spans="1:11" s="228" customFormat="1" ht="14.25" customHeight="1">
      <c r="A54" s="222"/>
      <c r="B54" s="223"/>
      <c r="C54" s="224"/>
      <c r="D54" s="224"/>
      <c r="E54" s="224"/>
      <c r="F54" s="221"/>
      <c r="G54" s="226"/>
      <c r="H54" s="226"/>
      <c r="I54" s="227"/>
    </row>
    <row r="55" spans="1:11" s="228" customFormat="1" ht="14.25" customHeight="1">
      <c r="A55" s="222"/>
      <c r="B55" s="223"/>
      <c r="C55" s="224"/>
      <c r="D55" s="224"/>
      <c r="E55" s="224"/>
      <c r="F55" s="221"/>
      <c r="G55" s="226"/>
      <c r="H55" s="226"/>
      <c r="I55" s="227"/>
    </row>
    <row r="56" spans="1:11" s="228" customFormat="1" ht="14.25" customHeight="1">
      <c r="A56" s="350" t="s">
        <v>464</v>
      </c>
      <c r="B56" s="223"/>
      <c r="C56" s="224"/>
      <c r="D56" s="224"/>
      <c r="E56" s="224"/>
      <c r="F56" s="225"/>
      <c r="G56" s="226"/>
      <c r="H56" s="226"/>
      <c r="I56" s="227"/>
    </row>
    <row r="57" spans="1:11" s="228" customFormat="1" ht="26.45" customHeight="1">
      <c r="A57" s="222"/>
      <c r="B57" s="223"/>
      <c r="C57" s="224"/>
      <c r="D57" s="224"/>
      <c r="E57" s="224"/>
      <c r="F57" s="225"/>
      <c r="G57" s="226"/>
      <c r="H57" s="226"/>
      <c r="I57" s="227"/>
    </row>
    <row r="58" spans="1:11" s="228" customFormat="1" ht="14.25" customHeight="1">
      <c r="A58" s="390">
        <v>5</v>
      </c>
      <c r="B58" s="390"/>
      <c r="C58" s="390"/>
      <c r="D58" s="390"/>
      <c r="E58" s="390"/>
      <c r="F58" s="390"/>
      <c r="G58" s="390"/>
      <c r="H58" s="390"/>
      <c r="I58" s="227"/>
    </row>
    <row r="59" spans="1:11" s="228" customFormat="1" ht="14.25" customHeight="1" thickBot="1">
      <c r="A59" s="175"/>
      <c r="B59" s="176"/>
      <c r="C59" s="176"/>
      <c r="D59" s="176"/>
      <c r="E59" s="176"/>
      <c r="F59" s="225"/>
      <c r="G59" s="229"/>
      <c r="H59" s="229"/>
      <c r="I59" s="227"/>
    </row>
    <row r="60" spans="1:11" s="228" customFormat="1" ht="14.25" customHeight="1" thickTop="1">
      <c r="A60" s="181"/>
      <c r="B60" s="182"/>
      <c r="C60" s="182"/>
      <c r="D60" s="182"/>
      <c r="E60" s="182"/>
      <c r="F60" s="183"/>
      <c r="G60" s="230"/>
      <c r="H60" s="230"/>
      <c r="I60" s="227"/>
    </row>
    <row r="61" spans="1:11">
      <c r="F61" s="179"/>
    </row>
  </sheetData>
  <mergeCells count="5">
    <mergeCell ref="A58:H58"/>
    <mergeCell ref="A51:B51"/>
    <mergeCell ref="A1:H1"/>
    <mergeCell ref="A5:H5"/>
    <mergeCell ref="A7:H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topLeftCell="A37" zoomScale="110" zoomScaleNormal="110" workbookViewId="0">
      <selection activeCell="H16" sqref="H16"/>
    </sheetView>
  </sheetViews>
  <sheetFormatPr baseColWidth="10" defaultColWidth="9.140625" defaultRowHeight="12.75"/>
  <cols>
    <col min="1" max="3" width="9.140625" style="297" customWidth="1"/>
    <col min="4" max="4" width="33.42578125" style="297" customWidth="1"/>
    <col min="5" max="5" width="11.28515625" style="297" customWidth="1"/>
    <col min="6" max="6" width="12.85546875" style="297" customWidth="1"/>
    <col min="7" max="7" width="5.140625" style="322" customWidth="1"/>
    <col min="8" max="8" width="13.140625" style="297" customWidth="1"/>
    <col min="9" max="9" width="9.140625" style="297"/>
    <col min="10" max="10" width="12.140625" style="297" bestFit="1" customWidth="1"/>
    <col min="11" max="16384" width="9.140625" style="297"/>
  </cols>
  <sheetData>
    <row r="1" spans="1:10" ht="17.25" customHeight="1">
      <c r="A1" s="394" t="s">
        <v>142</v>
      </c>
      <c r="B1" s="394"/>
      <c r="C1" s="394"/>
      <c r="D1" s="394"/>
      <c r="E1" s="394"/>
      <c r="F1" s="394"/>
      <c r="G1" s="394"/>
      <c r="H1" s="394"/>
      <c r="I1" s="296"/>
    </row>
    <row r="2" spans="1:10" ht="14.45" customHeight="1">
      <c r="A2" s="349" t="str">
        <f>Balance!A2</f>
        <v>(Compañía Salvadoreña Subsidiaria de Banco La Hipotecaria, S.A.)</v>
      </c>
      <c r="B2" s="349"/>
      <c r="C2" s="349"/>
      <c r="D2" s="349"/>
      <c r="E2" s="349"/>
      <c r="F2" s="349"/>
      <c r="G2" s="349"/>
      <c r="H2" s="349"/>
      <c r="I2" s="296"/>
    </row>
    <row r="3" spans="1:10" ht="15.75" customHeight="1">
      <c r="A3" s="298" t="s">
        <v>148</v>
      </c>
      <c r="B3" s="298"/>
      <c r="C3" s="298"/>
      <c r="D3" s="298"/>
      <c r="E3" s="298"/>
      <c r="F3" s="298"/>
      <c r="G3" s="299"/>
      <c r="H3" s="298"/>
      <c r="I3" s="296"/>
    </row>
    <row r="4" spans="1:10" ht="15.75" customHeight="1">
      <c r="A4" s="298"/>
      <c r="B4" s="298"/>
      <c r="C4" s="298"/>
      <c r="D4" s="298"/>
      <c r="E4" s="298"/>
      <c r="F4" s="298"/>
      <c r="G4" s="299"/>
      <c r="H4" s="298"/>
      <c r="I4" s="296"/>
    </row>
    <row r="5" spans="1:10">
      <c r="A5" s="395" t="s">
        <v>439</v>
      </c>
      <c r="B5" s="395"/>
      <c r="C5" s="395"/>
      <c r="D5" s="395"/>
      <c r="E5" s="395"/>
      <c r="F5" s="395"/>
      <c r="G5" s="395"/>
      <c r="H5" s="395"/>
      <c r="I5" s="296"/>
    </row>
    <row r="6" spans="1:10">
      <c r="A6" s="300"/>
      <c r="B6" s="300"/>
      <c r="C6" s="300"/>
      <c r="D6" s="300"/>
      <c r="E6" s="300"/>
      <c r="F6" s="300"/>
      <c r="G6" s="301"/>
      <c r="H6" s="300"/>
      <c r="I6" s="296"/>
    </row>
    <row r="7" spans="1:10">
      <c r="A7" s="396" t="s">
        <v>468</v>
      </c>
      <c r="B7" s="396"/>
      <c r="C7" s="396"/>
      <c r="D7" s="396"/>
      <c r="E7" s="396"/>
      <c r="F7" s="396"/>
      <c r="G7" s="396"/>
      <c r="H7" s="396"/>
      <c r="I7" s="296"/>
    </row>
    <row r="8" spans="1:10">
      <c r="A8" s="299" t="s">
        <v>458</v>
      </c>
      <c r="B8" s="299"/>
      <c r="C8" s="299"/>
      <c r="D8" s="299"/>
      <c r="E8" s="299"/>
      <c r="F8" s="299"/>
      <c r="G8" s="299"/>
      <c r="H8" s="299"/>
      <c r="I8" s="302"/>
    </row>
    <row r="9" spans="1:10" ht="6.75" customHeight="1">
      <c r="A9" s="299"/>
      <c r="B9" s="299"/>
      <c r="C9" s="299"/>
      <c r="D9" s="299"/>
      <c r="E9" s="299"/>
      <c r="F9" s="299"/>
      <c r="G9" s="299"/>
      <c r="H9" s="299"/>
      <c r="I9" s="302"/>
    </row>
    <row r="10" spans="1:10" ht="14.25" customHeight="1">
      <c r="A10" s="303" t="s">
        <v>149</v>
      </c>
      <c r="B10" s="304"/>
      <c r="C10" s="304"/>
      <c r="D10" s="304"/>
      <c r="E10" s="304"/>
      <c r="F10" s="303"/>
      <c r="G10" s="305"/>
    </row>
    <row r="11" spans="1:10" ht="14.25" customHeight="1" thickBot="1">
      <c r="A11" s="303"/>
      <c r="B11" s="304"/>
      <c r="C11" s="304"/>
      <c r="D11" s="304"/>
      <c r="E11" s="304"/>
      <c r="F11" s="306"/>
      <c r="G11" s="306"/>
      <c r="H11" s="306"/>
    </row>
    <row r="12" spans="1:10" ht="14.25" customHeight="1" thickTop="1">
      <c r="A12" s="307"/>
      <c r="B12" s="308"/>
      <c r="C12" s="308"/>
      <c r="D12" s="308"/>
      <c r="E12" s="308"/>
      <c r="F12" s="309"/>
      <c r="G12" s="309"/>
      <c r="H12" s="309"/>
    </row>
    <row r="13" spans="1:10" ht="14.25" customHeight="1">
      <c r="A13" s="305"/>
      <c r="B13" s="310"/>
      <c r="C13" s="310"/>
      <c r="D13" s="310"/>
      <c r="E13" s="311" t="s">
        <v>108</v>
      </c>
      <c r="F13" s="312">
        <v>2019</v>
      </c>
      <c r="G13" s="312"/>
      <c r="H13" s="312">
        <v>2018</v>
      </c>
    </row>
    <row r="14" spans="1:10" ht="14.1" customHeight="1">
      <c r="A14" s="297" t="s">
        <v>5</v>
      </c>
      <c r="C14" s="313"/>
      <c r="E14" s="314"/>
      <c r="F14" s="315"/>
      <c r="G14" s="316"/>
      <c r="H14" s="315"/>
    </row>
    <row r="15" spans="1:10" ht="14.1" customHeight="1">
      <c r="A15" s="297" t="s">
        <v>104</v>
      </c>
      <c r="C15" s="313"/>
      <c r="D15" s="313"/>
      <c r="E15" s="314"/>
      <c r="F15" s="315" t="s">
        <v>0</v>
      </c>
      <c r="G15" s="316"/>
      <c r="H15" s="315"/>
    </row>
    <row r="16" spans="1:10" ht="14.1" customHeight="1">
      <c r="A16" s="297" t="s">
        <v>201</v>
      </c>
      <c r="C16" s="313"/>
      <c r="D16" s="313"/>
      <c r="E16" s="314" t="s">
        <v>0</v>
      </c>
      <c r="F16" s="317">
        <v>8497740</v>
      </c>
      <c r="G16" s="316"/>
      <c r="H16" s="317">
        <v>9401908</v>
      </c>
      <c r="J16" s="318"/>
    </row>
    <row r="17" spans="1:10" ht="14.1" hidden="1" customHeight="1">
      <c r="A17" s="297" t="s">
        <v>202</v>
      </c>
      <c r="C17" s="313"/>
      <c r="D17" s="313"/>
      <c r="E17" s="314"/>
      <c r="F17" s="317">
        <v>0</v>
      </c>
      <c r="G17" s="316"/>
      <c r="H17" s="317">
        <v>0</v>
      </c>
      <c r="J17" s="318"/>
    </row>
    <row r="18" spans="1:10" ht="14.1" customHeight="1">
      <c r="A18" s="297" t="s">
        <v>203</v>
      </c>
      <c r="C18" s="313"/>
      <c r="D18" s="313"/>
      <c r="E18" s="314"/>
      <c r="F18" s="317">
        <v>2297</v>
      </c>
      <c r="G18" s="316"/>
      <c r="H18" s="317">
        <v>3362</v>
      </c>
      <c r="J18" s="318"/>
    </row>
    <row r="19" spans="1:10" ht="14.1" customHeight="1">
      <c r="A19" s="297" t="s">
        <v>452</v>
      </c>
      <c r="C19" s="313"/>
      <c r="D19" s="313"/>
      <c r="E19" s="314"/>
      <c r="F19" s="319">
        <v>1414844</v>
      </c>
      <c r="G19" s="316"/>
      <c r="H19" s="319">
        <v>1038603</v>
      </c>
      <c r="J19" s="318"/>
    </row>
    <row r="20" spans="1:10" ht="14.1" customHeight="1">
      <c r="A20" s="297" t="s">
        <v>204</v>
      </c>
      <c r="C20" s="313"/>
      <c r="D20" s="313"/>
      <c r="E20" s="314" t="s">
        <v>0</v>
      </c>
      <c r="F20" s="317">
        <v>549755</v>
      </c>
      <c r="G20" s="316"/>
      <c r="H20" s="317">
        <v>522796</v>
      </c>
      <c r="J20" s="318"/>
    </row>
    <row r="21" spans="1:10" ht="18.2" customHeight="1">
      <c r="A21" s="320" t="s">
        <v>131</v>
      </c>
      <c r="C21" s="313"/>
      <c r="D21" s="313"/>
      <c r="E21" s="314"/>
      <c r="F21" s="321">
        <f>SUM(F16:F20)</f>
        <v>10464636</v>
      </c>
      <c r="G21" s="316"/>
      <c r="H21" s="321">
        <f>SUM(H16:H20)</f>
        <v>10966669</v>
      </c>
      <c r="J21" s="318"/>
    </row>
    <row r="22" spans="1:10">
      <c r="C22" s="313"/>
      <c r="D22" s="313"/>
      <c r="E22" s="314"/>
      <c r="F22" s="317"/>
      <c r="G22" s="316"/>
      <c r="H22" s="317"/>
      <c r="J22" s="318"/>
    </row>
    <row r="23" spans="1:10" ht="14.1" customHeight="1">
      <c r="A23" s="297" t="s">
        <v>113</v>
      </c>
      <c r="C23" s="313"/>
      <c r="D23" s="313"/>
      <c r="E23" s="314"/>
      <c r="F23" s="317"/>
      <c r="G23" s="316"/>
      <c r="H23" s="317"/>
      <c r="J23" s="318"/>
    </row>
    <row r="24" spans="1:10" ht="14.1" customHeight="1">
      <c r="A24" s="297" t="s">
        <v>205</v>
      </c>
      <c r="C24" s="313"/>
      <c r="D24" s="313"/>
      <c r="E24" s="314" t="s">
        <v>0</v>
      </c>
      <c r="F24" s="317">
        <v>5079419</v>
      </c>
      <c r="G24" s="316"/>
      <c r="H24" s="315">
        <v>5420537</v>
      </c>
      <c r="J24" s="318"/>
    </row>
    <row r="25" spans="1:10" ht="14.1" customHeight="1">
      <c r="A25" s="322" t="s">
        <v>130</v>
      </c>
      <c r="B25" s="322"/>
      <c r="C25" s="323"/>
      <c r="D25" s="322"/>
      <c r="E25" s="324"/>
      <c r="F25" s="319">
        <f>249721+21959</f>
        <v>271680</v>
      </c>
      <c r="G25" s="316"/>
      <c r="H25" s="316">
        <v>245384</v>
      </c>
      <c r="J25" s="318"/>
    </row>
    <row r="26" spans="1:10">
      <c r="A26" s="320" t="s">
        <v>132</v>
      </c>
      <c r="C26" s="313"/>
      <c r="D26" s="313"/>
      <c r="E26" s="314"/>
      <c r="F26" s="321">
        <f>SUM(F24:F25)</f>
        <v>5351099</v>
      </c>
      <c r="G26" s="316"/>
      <c r="H26" s="321">
        <f>SUM(H24:H25)</f>
        <v>5665921</v>
      </c>
    </row>
    <row r="27" spans="1:10" ht="12" customHeight="1">
      <c r="A27" s="320"/>
      <c r="C27" s="313"/>
      <c r="D27" s="313"/>
      <c r="E27" s="314"/>
      <c r="F27" s="319"/>
      <c r="G27" s="316"/>
      <c r="H27" s="319"/>
    </row>
    <row r="28" spans="1:10">
      <c r="A28" s="320" t="s">
        <v>206</v>
      </c>
      <c r="C28" s="313"/>
      <c r="D28" s="313"/>
      <c r="E28" s="314"/>
      <c r="F28" s="319">
        <f>+F21-F26</f>
        <v>5113537</v>
      </c>
      <c r="G28" s="316"/>
      <c r="H28" s="319">
        <f>+H21-H26</f>
        <v>5300748</v>
      </c>
    </row>
    <row r="29" spans="1:10" ht="13.5" customHeight="1">
      <c r="A29" s="322"/>
      <c r="B29" s="322"/>
      <c r="C29" s="323"/>
      <c r="D29" s="322"/>
      <c r="E29" s="324"/>
      <c r="F29" s="319"/>
      <c r="G29" s="316"/>
      <c r="H29" s="319"/>
    </row>
    <row r="30" spans="1:10">
      <c r="A30" s="297" t="s">
        <v>173</v>
      </c>
      <c r="C30" s="313"/>
      <c r="D30" s="313"/>
      <c r="E30" s="314">
        <v>7</v>
      </c>
      <c r="F30" s="325">
        <v>233786</v>
      </c>
      <c r="G30" s="316"/>
      <c r="H30" s="326">
        <v>257790</v>
      </c>
    </row>
    <row r="31" spans="1:10" ht="15" customHeight="1">
      <c r="A31" s="297" t="s">
        <v>207</v>
      </c>
      <c r="C31" s="313"/>
      <c r="D31" s="313"/>
      <c r="E31" s="314"/>
      <c r="F31" s="319"/>
      <c r="G31" s="316"/>
      <c r="H31" s="319"/>
    </row>
    <row r="32" spans="1:10">
      <c r="A32" s="297" t="s">
        <v>208</v>
      </c>
      <c r="C32" s="313"/>
      <c r="D32" s="313"/>
      <c r="E32" s="314"/>
      <c r="F32" s="325">
        <f>+F28-F30</f>
        <v>4879751</v>
      </c>
      <c r="G32" s="316"/>
      <c r="H32" s="325">
        <f>+H28-H30</f>
        <v>5042958</v>
      </c>
    </row>
    <row r="33" spans="1:10">
      <c r="A33" s="322"/>
      <c r="B33" s="322"/>
      <c r="C33" s="323"/>
      <c r="D33" s="322"/>
      <c r="E33" s="324"/>
      <c r="F33" s="319"/>
      <c r="G33" s="316"/>
      <c r="H33" s="319"/>
    </row>
    <row r="34" spans="1:10">
      <c r="A34" s="320" t="s">
        <v>442</v>
      </c>
      <c r="C34" s="313"/>
      <c r="D34" s="313"/>
      <c r="E34" s="314"/>
      <c r="F34" s="317"/>
      <c r="G34" s="316"/>
      <c r="H34" s="317"/>
    </row>
    <row r="35" spans="1:10" hidden="1">
      <c r="A35" s="297" t="s">
        <v>429</v>
      </c>
      <c r="C35" s="313"/>
      <c r="D35" s="313"/>
      <c r="E35" s="314"/>
      <c r="F35" s="317">
        <v>0</v>
      </c>
      <c r="G35" s="316"/>
      <c r="H35" s="315">
        <v>0</v>
      </c>
    </row>
    <row r="36" spans="1:10">
      <c r="A36" s="343" t="s">
        <v>133</v>
      </c>
      <c r="C36" s="313"/>
      <c r="D36" s="313"/>
      <c r="E36" s="314"/>
      <c r="F36" s="199">
        <v>112462</v>
      </c>
      <c r="G36" s="316"/>
      <c r="H36" s="315">
        <v>541070</v>
      </c>
      <c r="J36" s="327"/>
    </row>
    <row r="37" spans="1:10" ht="14.1" customHeight="1">
      <c r="A37" s="320" t="s">
        <v>237</v>
      </c>
      <c r="C37" s="313"/>
      <c r="D37" s="313"/>
      <c r="E37" s="314"/>
      <c r="F37" s="199">
        <f>SUM(F35:F36)</f>
        <v>112462</v>
      </c>
      <c r="G37" s="316"/>
      <c r="H37" s="321">
        <f>SUM(H35:H36)</f>
        <v>541070</v>
      </c>
    </row>
    <row r="38" spans="1:10">
      <c r="C38" s="313"/>
      <c r="D38" s="313"/>
      <c r="E38" s="314"/>
      <c r="F38" s="319"/>
      <c r="G38" s="316"/>
      <c r="H38" s="319"/>
    </row>
    <row r="39" spans="1:10">
      <c r="A39" s="297" t="s">
        <v>6</v>
      </c>
      <c r="C39" s="313"/>
      <c r="D39" s="313"/>
      <c r="E39" s="314"/>
      <c r="F39" s="317"/>
      <c r="G39" s="316"/>
      <c r="H39" s="317"/>
    </row>
    <row r="40" spans="1:10">
      <c r="A40" s="343" t="s">
        <v>405</v>
      </c>
      <c r="C40" s="313"/>
      <c r="D40" s="313"/>
      <c r="E40" s="314">
        <v>13</v>
      </c>
      <c r="F40" s="317">
        <v>1303946</v>
      </c>
      <c r="G40" s="316"/>
      <c r="H40" s="315">
        <v>1220024</v>
      </c>
      <c r="J40" s="327"/>
    </row>
    <row r="41" spans="1:10">
      <c r="A41" s="343" t="s">
        <v>412</v>
      </c>
      <c r="C41" s="313"/>
      <c r="D41" s="313"/>
      <c r="E41" s="314">
        <v>8</v>
      </c>
      <c r="F41" s="317">
        <v>133819</v>
      </c>
      <c r="G41" s="316"/>
      <c r="H41" s="315">
        <v>123271</v>
      </c>
      <c r="J41" s="327"/>
    </row>
    <row r="42" spans="1:10">
      <c r="A42" s="343" t="s">
        <v>434</v>
      </c>
      <c r="C42" s="313"/>
      <c r="D42" s="313"/>
      <c r="E42" s="314"/>
      <c r="F42" s="317">
        <v>273795</v>
      </c>
      <c r="G42" s="316"/>
      <c r="H42" s="315">
        <v>200636</v>
      </c>
      <c r="J42" s="327"/>
    </row>
    <row r="43" spans="1:10">
      <c r="A43" s="343" t="s">
        <v>435</v>
      </c>
      <c r="C43" s="313"/>
      <c r="D43" s="313"/>
      <c r="E43" s="314"/>
      <c r="F43" s="317">
        <v>526432</v>
      </c>
      <c r="G43" s="316"/>
      <c r="H43" s="315">
        <v>556622</v>
      </c>
      <c r="J43" s="327"/>
    </row>
    <row r="44" spans="1:10">
      <c r="A44" s="343" t="s">
        <v>421</v>
      </c>
      <c r="C44" s="313"/>
      <c r="D44" s="313"/>
      <c r="E44" s="314">
        <v>13</v>
      </c>
      <c r="F44" s="317">
        <v>522447</v>
      </c>
      <c r="G44" s="316"/>
      <c r="H44" s="315">
        <v>650233</v>
      </c>
      <c r="J44" s="327"/>
    </row>
    <row r="45" spans="1:10" ht="18.2" customHeight="1">
      <c r="A45" s="320" t="s">
        <v>134</v>
      </c>
      <c r="C45" s="313"/>
      <c r="D45" s="313"/>
      <c r="E45" s="314"/>
      <c r="F45" s="321">
        <f>SUM(F40:F44)</f>
        <v>2760439</v>
      </c>
      <c r="G45" s="316"/>
      <c r="H45" s="321">
        <f>SUM(H40:H44)</f>
        <v>2750786</v>
      </c>
    </row>
    <row r="46" spans="1:10" ht="13.5" customHeight="1">
      <c r="A46" s="320"/>
      <c r="C46" s="313"/>
      <c r="D46" s="313"/>
      <c r="E46" s="314"/>
      <c r="F46" s="319"/>
      <c r="G46" s="316"/>
      <c r="H46" s="319"/>
    </row>
    <row r="47" spans="1:10">
      <c r="A47" s="320" t="s">
        <v>209</v>
      </c>
      <c r="C47" s="313"/>
      <c r="D47" s="313"/>
      <c r="E47" s="314"/>
      <c r="F47" s="317">
        <f>+F32+F37-F45</f>
        <v>2231774</v>
      </c>
      <c r="G47" s="316"/>
      <c r="H47" s="317">
        <f>+H32+H37-H45</f>
        <v>2833242</v>
      </c>
    </row>
    <row r="48" spans="1:10">
      <c r="A48" s="320"/>
      <c r="C48" s="313"/>
      <c r="D48" s="313"/>
      <c r="E48" s="314"/>
      <c r="F48" s="315"/>
      <c r="G48" s="316"/>
      <c r="H48" s="315"/>
    </row>
    <row r="49" spans="1:11">
      <c r="A49" s="297" t="s">
        <v>31</v>
      </c>
      <c r="C49" s="313"/>
      <c r="D49" s="313"/>
      <c r="E49" s="314">
        <v>16</v>
      </c>
      <c r="F49" s="316">
        <v>-701429</v>
      </c>
      <c r="G49" s="316"/>
      <c r="H49" s="316">
        <v>-958091</v>
      </c>
      <c r="J49" s="327"/>
    </row>
    <row r="50" spans="1:11">
      <c r="A50" s="297" t="s">
        <v>436</v>
      </c>
      <c r="C50" s="313"/>
      <c r="D50" s="313"/>
      <c r="E50" s="314">
        <v>16</v>
      </c>
      <c r="F50" s="316">
        <v>-97510</v>
      </c>
      <c r="G50" s="316"/>
      <c r="H50" s="316">
        <v>-116441</v>
      </c>
      <c r="J50" s="327"/>
    </row>
    <row r="51" spans="1:11" ht="19.7" customHeight="1" thickBot="1">
      <c r="A51" s="328" t="s">
        <v>152</v>
      </c>
      <c r="B51" s="322"/>
      <c r="C51" s="323"/>
      <c r="D51" s="313"/>
      <c r="E51" s="329"/>
      <c r="F51" s="372">
        <f>+F47+F49+F50</f>
        <v>1432835</v>
      </c>
      <c r="G51" s="316"/>
      <c r="H51" s="372">
        <f>+H47+H49+H50</f>
        <v>1758710</v>
      </c>
    </row>
    <row r="52" spans="1:11" ht="9.75" customHeight="1" thickTop="1">
      <c r="A52" s="328"/>
      <c r="B52" s="322"/>
      <c r="C52" s="323"/>
      <c r="D52" s="313"/>
      <c r="E52" s="329"/>
      <c r="F52" s="330"/>
      <c r="G52" s="330"/>
      <c r="H52" s="330"/>
    </row>
    <row r="53" spans="1:11" s="332" customFormat="1" ht="14.1" hidden="1" customHeight="1">
      <c r="A53" s="331" t="s">
        <v>238</v>
      </c>
      <c r="E53" s="333"/>
      <c r="F53" s="334"/>
      <c r="G53" s="334"/>
      <c r="H53" s="334"/>
      <c r="I53" s="335"/>
      <c r="J53" s="335"/>
      <c r="K53" s="335"/>
    </row>
    <row r="54" spans="1:11" s="332" customFormat="1" ht="14.1" hidden="1" customHeight="1">
      <c r="A54" s="344" t="s">
        <v>443</v>
      </c>
      <c r="F54" s="338"/>
      <c r="G54" s="338"/>
      <c r="H54" s="338"/>
    </row>
    <row r="55" spans="1:11" s="332" customFormat="1" ht="14.1" hidden="1" customHeight="1">
      <c r="A55" s="371" t="s">
        <v>228</v>
      </c>
      <c r="E55" s="337"/>
      <c r="F55" s="338">
        <v>0</v>
      </c>
      <c r="G55" s="338"/>
      <c r="H55" s="339">
        <v>0</v>
      </c>
    </row>
    <row r="56" spans="1:11" s="332" customFormat="1" ht="15.75" hidden="1" customHeight="1" thickBot="1">
      <c r="A56" s="331" t="s">
        <v>210</v>
      </c>
      <c r="E56" s="333"/>
      <c r="F56" s="340">
        <f>+F51+F55</f>
        <v>1432835</v>
      </c>
      <c r="G56" s="338"/>
      <c r="H56" s="340">
        <f>+H51+H55</f>
        <v>1758710</v>
      </c>
    </row>
    <row r="57" spans="1:11" s="332" customFormat="1" ht="15.75" customHeight="1">
      <c r="A57" s="331"/>
      <c r="E57" s="333"/>
      <c r="F57" s="338"/>
      <c r="G57" s="338"/>
      <c r="H57" s="338"/>
    </row>
    <row r="58" spans="1:11" s="332" customFormat="1" ht="15.75" customHeight="1">
      <c r="A58" s="331"/>
      <c r="E58" s="333"/>
      <c r="F58" s="338"/>
      <c r="G58" s="338"/>
      <c r="H58" s="338"/>
    </row>
    <row r="59" spans="1:11">
      <c r="A59" s="341" t="str">
        <f>Balance!A56</f>
        <v>Las notas que se acompañan en las páginas 9 a 47  son parte integral de éstos estados financieros.</v>
      </c>
      <c r="B59" s="322"/>
      <c r="C59" s="323"/>
      <c r="D59" s="313"/>
      <c r="E59" s="329"/>
      <c r="F59" s="342"/>
      <c r="G59" s="342"/>
    </row>
    <row r="60" spans="1:11" ht="42.6" customHeight="1">
      <c r="H60" s="342"/>
    </row>
    <row r="61" spans="1:11">
      <c r="A61" s="397">
        <v>6</v>
      </c>
      <c r="B61" s="397"/>
      <c r="C61" s="397"/>
      <c r="D61" s="397"/>
      <c r="E61" s="397"/>
      <c r="F61" s="397"/>
      <c r="G61" s="397"/>
      <c r="H61" s="397"/>
    </row>
    <row r="62" spans="1:11" ht="14.25" customHeight="1" thickBot="1">
      <c r="A62" s="303"/>
      <c r="B62" s="304"/>
      <c r="C62" s="304"/>
      <c r="D62" s="304"/>
      <c r="E62" s="304"/>
      <c r="F62" s="306"/>
      <c r="G62" s="306"/>
      <c r="H62" s="306"/>
    </row>
    <row r="63" spans="1:11" ht="14.25" customHeight="1" thickTop="1">
      <c r="A63" s="307"/>
      <c r="B63" s="308"/>
      <c r="C63" s="308"/>
      <c r="D63" s="308"/>
      <c r="E63" s="308"/>
      <c r="F63" s="309"/>
      <c r="G63" s="309"/>
      <c r="H63" s="309"/>
    </row>
  </sheetData>
  <mergeCells count="4">
    <mergeCell ref="A1:H1"/>
    <mergeCell ref="A5:H5"/>
    <mergeCell ref="A7:H7"/>
    <mergeCell ref="A61:H61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371</v>
      </c>
      <c r="B1" s="103" t="s">
        <v>245</v>
      </c>
      <c r="C1" s="103" t="s">
        <v>246</v>
      </c>
      <c r="D1" s="103" t="s">
        <v>214</v>
      </c>
      <c r="E1" s="103" t="s">
        <v>247</v>
      </c>
      <c r="F1" s="103" t="s">
        <v>248</v>
      </c>
      <c r="G1" s="103" t="s">
        <v>249</v>
      </c>
    </row>
    <row r="2" spans="1:8">
      <c r="A2" s="105" t="s">
        <v>250</v>
      </c>
    </row>
    <row r="3" spans="1:8">
      <c r="A3" s="107" t="s">
        <v>251</v>
      </c>
    </row>
    <row r="4" spans="1:8" s="110" customFormat="1">
      <c r="A4" s="108" t="s">
        <v>250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183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187</v>
      </c>
    </row>
    <row r="6" spans="1:8" s="110" customFormat="1" ht="15">
      <c r="A6" s="111" t="s">
        <v>252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199</v>
      </c>
    </row>
    <row r="7" spans="1:8" s="110" customFormat="1" ht="15">
      <c r="A7" s="111" t="s">
        <v>253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240</v>
      </c>
    </row>
    <row r="8" spans="1:8" s="110" customFormat="1">
      <c r="A8" s="111" t="s">
        <v>254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255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250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256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257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258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259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260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261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184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250</v>
      </c>
      <c r="B18" s="109"/>
      <c r="C18" s="109"/>
      <c r="D18" s="109"/>
      <c r="E18" s="109"/>
      <c r="F18" s="109"/>
      <c r="G18" s="109"/>
    </row>
    <row r="19" spans="1:8" ht="15">
      <c r="A19" s="107" t="s">
        <v>262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218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263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250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264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265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266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267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219</v>
      </c>
    </row>
    <row r="27" spans="1:8" s="110" customFormat="1" ht="15">
      <c r="A27" s="111" t="s">
        <v>268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230</v>
      </c>
    </row>
    <row r="28" spans="1:8">
      <c r="A28" s="107" t="s">
        <v>269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250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270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271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272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273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274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275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276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277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155</v>
      </c>
    </row>
    <row r="38" spans="1:9" s="110" customFormat="1">
      <c r="A38" s="108" t="s">
        <v>250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278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279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280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281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282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283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284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155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285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250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286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287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288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289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290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185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156</v>
      </c>
      <c r="I54" s="120"/>
    </row>
    <row r="55" spans="1:11">
      <c r="A55" s="105" t="s">
        <v>250</v>
      </c>
      <c r="I55" s="120"/>
    </row>
    <row r="56" spans="1:11">
      <c r="A56" s="107" t="s">
        <v>291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250</v>
      </c>
      <c r="I57" s="120"/>
    </row>
    <row r="58" spans="1:11">
      <c r="A58" s="107" t="s">
        <v>292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250</v>
      </c>
      <c r="E59" s="109"/>
    </row>
    <row r="60" spans="1:11" ht="15">
      <c r="A60" s="107" t="s">
        <v>293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224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294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157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295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296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297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298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299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300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301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300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157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302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303</v>
      </c>
      <c r="H77" s="128"/>
      <c r="I77" s="138"/>
    </row>
    <row r="78" spans="1:11" s="110" customFormat="1">
      <c r="A78" s="108" t="s">
        <v>250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304</v>
      </c>
      <c r="H79" s="120"/>
    </row>
    <row r="80" spans="1:11">
      <c r="A80" s="105" t="s">
        <v>250</v>
      </c>
    </row>
    <row r="81" spans="1:8" s="110" customFormat="1">
      <c r="A81" s="111" t="s">
        <v>305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306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307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160</v>
      </c>
    </row>
    <row r="84" spans="1:8" s="110" customFormat="1" ht="15">
      <c r="A84" s="111" t="s">
        <v>308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225</v>
      </c>
    </row>
    <row r="85" spans="1:8" s="110" customFormat="1">
      <c r="A85" s="111" t="s">
        <v>309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250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310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311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312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313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314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250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180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161</v>
      </c>
    </row>
    <row r="94" spans="1:8" s="110" customFormat="1">
      <c r="A94" s="108" t="s">
        <v>250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315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293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250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316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317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318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319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181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181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162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320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250</v>
      </c>
      <c r="B107" s="109"/>
      <c r="C107" s="109"/>
      <c r="D107" s="109"/>
      <c r="E107" s="109"/>
      <c r="F107" s="109"/>
      <c r="G107" s="109"/>
    </row>
    <row r="108" spans="1:8">
      <c r="A108" s="107" t="s">
        <v>321</v>
      </c>
    </row>
    <row r="109" spans="1:8" s="110" customFormat="1">
      <c r="A109" s="111" t="s">
        <v>322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323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324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194</v>
      </c>
    </row>
    <row r="113" spans="1:9" s="110" customFormat="1">
      <c r="A113" s="108" t="s">
        <v>250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325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198</v>
      </c>
    </row>
    <row r="115" spans="1:9" s="110" customFormat="1">
      <c r="A115" s="111" t="s">
        <v>326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327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372</v>
      </c>
      <c r="I116" s="109"/>
    </row>
    <row r="117" spans="1:9" s="110" customFormat="1">
      <c r="A117" s="111" t="s">
        <v>329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331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332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182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372</v>
      </c>
    </row>
    <row r="121" spans="1:9">
      <c r="A121" s="107" t="s">
        <v>333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334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335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336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337</v>
      </c>
      <c r="B130" s="133" t="s">
        <v>338</v>
      </c>
      <c r="C130" s="133" t="s">
        <v>339</v>
      </c>
      <c r="D130" s="133" t="s">
        <v>340</v>
      </c>
      <c r="M130" s="106"/>
    </row>
    <row r="131" spans="1:13" hidden="1">
      <c r="A131" s="104" t="s">
        <v>341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342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307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343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344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345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346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347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348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349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351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352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353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354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355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357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357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358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366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367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361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368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369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361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370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369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361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337</v>
      </c>
      <c r="B169" s="133" t="s">
        <v>338</v>
      </c>
      <c r="C169" s="133" t="s">
        <v>339</v>
      </c>
      <c r="D169" s="133" t="s">
        <v>340</v>
      </c>
    </row>
    <row r="170" spans="1:13" hidden="1">
      <c r="A170" s="104" t="s">
        <v>341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342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307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343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344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345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346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347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348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349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351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352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353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354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355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357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365</v>
      </c>
      <c r="B187" s="124">
        <v>857639.62</v>
      </c>
      <c r="C187" s="109">
        <v>362887.57</v>
      </c>
      <c r="D187" s="109"/>
    </row>
    <row r="188" spans="1:4" hidden="1">
      <c r="A188" s="104" t="s">
        <v>358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366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367</v>
      </c>
      <c r="B191" s="124">
        <v>627667.35</v>
      </c>
      <c r="C191" s="109">
        <v>274411.15999999997</v>
      </c>
      <c r="D191" s="109"/>
    </row>
    <row r="192" spans="1:4" hidden="1">
      <c r="A192" s="104" t="s">
        <v>361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368</v>
      </c>
      <c r="B194" s="134">
        <f>B170</f>
        <v>149481.75</v>
      </c>
      <c r="C194" s="106">
        <f>C173</f>
        <v>9959.74</v>
      </c>
    </row>
    <row r="195" spans="1:8" hidden="1">
      <c r="A195" s="110" t="s">
        <v>369</v>
      </c>
      <c r="B195" s="124">
        <v>138614.51999999999</v>
      </c>
      <c r="C195" s="109">
        <v>47881.24</v>
      </c>
      <c r="D195" s="109"/>
    </row>
    <row r="196" spans="1:8" hidden="1">
      <c r="A196" s="104" t="s">
        <v>361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370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369</v>
      </c>
      <c r="B199" s="124">
        <v>91357.75</v>
      </c>
      <c r="C199" s="109">
        <v>40595.17</v>
      </c>
      <c r="D199" s="109"/>
    </row>
    <row r="200" spans="1:8" hidden="1">
      <c r="A200" s="104" t="s">
        <v>361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373</v>
      </c>
      <c r="B205" s="140" t="s">
        <v>245</v>
      </c>
      <c r="C205" s="140" t="s">
        <v>374</v>
      </c>
      <c r="D205" s="140" t="s">
        <v>214</v>
      </c>
      <c r="E205" s="140" t="s">
        <v>375</v>
      </c>
      <c r="F205" s="141" t="s">
        <v>376</v>
      </c>
      <c r="G205" s="141" t="s">
        <v>249</v>
      </c>
    </row>
    <row r="206" spans="1:8" customFormat="1" ht="12.75">
      <c r="A206" s="69" t="s">
        <v>377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378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201</v>
      </c>
    </row>
    <row r="208" spans="1:8" customFormat="1" ht="15">
      <c r="A208" s="74" t="s">
        <v>184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202</v>
      </c>
    </row>
    <row r="209" spans="1:8" customFormat="1" ht="15">
      <c r="A209" s="74" t="s">
        <v>379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203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380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204</v>
      </c>
    </row>
    <row r="213" spans="1:8" customFormat="1" ht="15">
      <c r="A213" s="74" t="s">
        <v>381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234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382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113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383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384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205</v>
      </c>
    </row>
    <row r="220" spans="1:8" customFormat="1" ht="15">
      <c r="A220" s="74" t="s">
        <v>385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130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386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387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250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388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173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389</v>
      </c>
    </row>
    <row r="228" spans="1:8" customFormat="1" ht="12.75">
      <c r="A228" s="69" t="s">
        <v>390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391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392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393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133</v>
      </c>
    </row>
    <row r="233" spans="1:8" customFormat="1" ht="12.75">
      <c r="A233" s="74" t="s">
        <v>394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395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133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396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250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397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398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399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400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401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402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403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404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405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250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406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407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408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409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410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411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412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250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413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112</v>
      </c>
    </row>
    <row r="257" spans="1:8" customFormat="1" ht="12.75">
      <c r="A257" s="84" t="s">
        <v>250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414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415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416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417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418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419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420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421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422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423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424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250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425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426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427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428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244</v>
      </c>
      <c r="B1" s="64" t="s">
        <v>245</v>
      </c>
      <c r="C1" s="64" t="s">
        <v>246</v>
      </c>
      <c r="D1" s="64" t="s">
        <v>214</v>
      </c>
      <c r="E1" s="64" t="s">
        <v>247</v>
      </c>
      <c r="F1" s="64" t="s">
        <v>248</v>
      </c>
      <c r="G1" s="64" t="s">
        <v>249</v>
      </c>
      <c r="H1" s="159"/>
    </row>
    <row r="2" spans="1:8" s="68" customFormat="1" ht="12">
      <c r="A2" s="66" t="s">
        <v>250</v>
      </c>
      <c r="B2" s="67"/>
      <c r="C2" s="67"/>
      <c r="D2" s="67"/>
      <c r="E2" s="67"/>
      <c r="F2" s="67"/>
      <c r="G2" s="67"/>
      <c r="H2" s="159"/>
    </row>
    <row r="3" spans="1:8">
      <c r="A3" s="69" t="s">
        <v>251</v>
      </c>
      <c r="H3" s="159"/>
    </row>
    <row r="4" spans="1:8" s="73" customFormat="1" ht="12">
      <c r="A4" s="71" t="s">
        <v>250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183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187</v>
      </c>
    </row>
    <row r="6" spans="1:8" s="76" customFormat="1" ht="15">
      <c r="A6" s="74" t="s">
        <v>252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199</v>
      </c>
    </row>
    <row r="7" spans="1:8" s="76" customFormat="1" ht="15">
      <c r="A7" s="74" t="s">
        <v>253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240</v>
      </c>
    </row>
    <row r="8" spans="1:8" s="76" customFormat="1">
      <c r="A8" s="74" t="s">
        <v>254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255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250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256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257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258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259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260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261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184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250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262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218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263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250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264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265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266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267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219</v>
      </c>
    </row>
    <row r="27" spans="1:8" s="76" customFormat="1" ht="15">
      <c r="A27" s="74" t="s">
        <v>268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230</v>
      </c>
    </row>
    <row r="28" spans="1:8">
      <c r="A28" s="69" t="s">
        <v>269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250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270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271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272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273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274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275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276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277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155</v>
      </c>
    </row>
    <row r="38" spans="1:8" s="73" customFormat="1">
      <c r="A38" s="71" t="s">
        <v>250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278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279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280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281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282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283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284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155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285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250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286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287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288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289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290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185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156</v>
      </c>
    </row>
    <row r="55" spans="1:8" s="68" customFormat="1" ht="12">
      <c r="A55" s="66" t="s">
        <v>250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291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250</v>
      </c>
      <c r="H57" s="159"/>
    </row>
    <row r="58" spans="1:8">
      <c r="A58" s="69" t="s">
        <v>292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250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293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224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294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157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295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296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297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298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299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300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301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300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157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302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303</v>
      </c>
      <c r="H77" s="163"/>
    </row>
    <row r="78" spans="1:8" s="73" customFormat="1" ht="12">
      <c r="A78" s="71" t="s">
        <v>250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304</v>
      </c>
      <c r="H79" s="164"/>
    </row>
    <row r="80" spans="1:8" s="68" customFormat="1" ht="12">
      <c r="A80" s="66" t="s">
        <v>250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305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306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307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160</v>
      </c>
    </row>
    <row r="84" spans="1:8" s="76" customFormat="1" ht="15">
      <c r="A84" s="74" t="s">
        <v>308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225</v>
      </c>
    </row>
    <row r="85" spans="1:8" s="76" customFormat="1">
      <c r="A85" s="74" t="s">
        <v>309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250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310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311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312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313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314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250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180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161</v>
      </c>
    </row>
    <row r="94" spans="1:8" s="91" customFormat="1">
      <c r="A94" s="88" t="s">
        <v>250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315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293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250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316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317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318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319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181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181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162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320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250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321</v>
      </c>
      <c r="H108" s="159"/>
    </row>
    <row r="109" spans="1:8" s="76" customFormat="1">
      <c r="A109" s="74" t="s">
        <v>322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323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324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194</v>
      </c>
    </row>
    <row r="113" spans="1:9" s="73" customFormat="1" ht="12">
      <c r="A113" s="71" t="s">
        <v>250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325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198</v>
      </c>
    </row>
    <row r="115" spans="1:9" s="76" customFormat="1">
      <c r="A115" s="74" t="s">
        <v>326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327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372</v>
      </c>
      <c r="I116" s="76" t="s">
        <v>328</v>
      </c>
    </row>
    <row r="117" spans="1:9" s="76" customFormat="1">
      <c r="A117" s="74" t="s">
        <v>329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330</v>
      </c>
    </row>
    <row r="118" spans="1:9" s="76" customFormat="1">
      <c r="A118" s="74" t="s">
        <v>331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330</v>
      </c>
    </row>
    <row r="119" spans="1:9" s="76" customFormat="1">
      <c r="A119" s="74" t="s">
        <v>332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328</v>
      </c>
    </row>
    <row r="120" spans="1:9" s="76" customFormat="1" ht="15">
      <c r="A120" s="95" t="s">
        <v>182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372</v>
      </c>
    </row>
    <row r="121" spans="1:9">
      <c r="A121" s="69" t="s">
        <v>333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334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335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336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337</v>
      </c>
      <c r="B130" s="99" t="s">
        <v>338</v>
      </c>
      <c r="C130" s="99" t="s">
        <v>339</v>
      </c>
      <c r="D130" s="99" t="s">
        <v>340</v>
      </c>
    </row>
    <row r="131" spans="1:8" hidden="1">
      <c r="A131" s="65" t="s">
        <v>341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342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307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343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344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345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346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347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348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349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350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351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352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353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354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355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356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357</v>
      </c>
      <c r="B149" s="90">
        <v>857639.62</v>
      </c>
      <c r="C149" s="79">
        <v>354335.47</v>
      </c>
      <c r="D149" s="79"/>
    </row>
    <row r="150" spans="1:4" hidden="1">
      <c r="A150" s="65" t="s">
        <v>358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359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360</v>
      </c>
      <c r="B153" s="90">
        <v>627667.35</v>
      </c>
      <c r="C153" s="79">
        <v>274411.15999999997</v>
      </c>
      <c r="D153" s="79"/>
    </row>
    <row r="154" spans="1:4" hidden="1">
      <c r="A154" s="65" t="s">
        <v>361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362</v>
      </c>
      <c r="B156" s="100">
        <f>B131</f>
        <v>219475.28</v>
      </c>
      <c r="C156" s="70">
        <f>C134</f>
        <v>27386.3</v>
      </c>
    </row>
    <row r="157" spans="1:4" hidden="1">
      <c r="A157" s="76" t="s">
        <v>363</v>
      </c>
      <c r="B157" s="90">
        <v>138614.51999999999</v>
      </c>
      <c r="C157" s="79">
        <v>9959.74</v>
      </c>
      <c r="D157" s="79"/>
    </row>
    <row r="158" spans="1:4" hidden="1">
      <c r="A158" s="65" t="s">
        <v>361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364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363</v>
      </c>
      <c r="B161" s="90">
        <v>91357.75</v>
      </c>
      <c r="C161" s="79">
        <v>40595.17</v>
      </c>
      <c r="D161" s="79"/>
    </row>
    <row r="162" spans="1:8" hidden="1">
      <c r="A162" s="65" t="s">
        <v>361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337</v>
      </c>
      <c r="B170" s="99" t="s">
        <v>338</v>
      </c>
      <c r="C170" s="99" t="s">
        <v>339</v>
      </c>
      <c r="D170" s="99" t="s">
        <v>340</v>
      </c>
    </row>
    <row r="171" spans="1:8" hidden="1">
      <c r="A171" s="65" t="s">
        <v>341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342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307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343</v>
      </c>
      <c r="B174" s="90">
        <v>0</v>
      </c>
      <c r="C174" s="79">
        <v>9959.74</v>
      </c>
      <c r="D174" s="79">
        <v>0</v>
      </c>
    </row>
    <row r="175" spans="1:8" hidden="1">
      <c r="A175" s="65" t="s">
        <v>344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345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346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347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348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349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351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352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353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354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355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357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365</v>
      </c>
      <c r="B188" s="90">
        <v>857639.62</v>
      </c>
      <c r="C188" s="79">
        <v>362887.57</v>
      </c>
      <c r="D188" s="79"/>
    </row>
    <row r="189" spans="1:4" hidden="1">
      <c r="A189" s="65" t="s">
        <v>358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366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367</v>
      </c>
      <c r="B192" s="90">
        <v>627667.35</v>
      </c>
      <c r="C192" s="79">
        <v>274411.15999999997</v>
      </c>
      <c r="D192" s="79"/>
    </row>
    <row r="193" spans="1:8" hidden="1">
      <c r="A193" s="65" t="s">
        <v>361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368</v>
      </c>
      <c r="B195" s="100">
        <f>B171</f>
        <v>149481.75</v>
      </c>
      <c r="C195" s="70">
        <f>C174</f>
        <v>9959.74</v>
      </c>
    </row>
    <row r="196" spans="1:8" hidden="1">
      <c r="A196" s="76" t="s">
        <v>369</v>
      </c>
      <c r="B196" s="90">
        <v>138614.51999999999</v>
      </c>
      <c r="C196" s="79">
        <v>47881.24</v>
      </c>
      <c r="D196" s="79"/>
    </row>
    <row r="197" spans="1:8" hidden="1">
      <c r="A197" s="65" t="s">
        <v>361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370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369</v>
      </c>
      <c r="B200" s="90">
        <v>91357.75</v>
      </c>
      <c r="C200" s="79">
        <v>40595.17</v>
      </c>
      <c r="D200" s="79"/>
    </row>
    <row r="201" spans="1:8" hidden="1">
      <c r="A201" s="65" t="s">
        <v>361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377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378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201</v>
      </c>
    </row>
    <row r="208" spans="1:8" customFormat="1" ht="15">
      <c r="A208" s="74" t="s">
        <v>184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202</v>
      </c>
    </row>
    <row r="209" spans="1:8" customFormat="1" ht="15">
      <c r="A209" s="74" t="s">
        <v>379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203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380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204</v>
      </c>
    </row>
    <row r="213" spans="1:8" customFormat="1" ht="15">
      <c r="A213" s="74" t="s">
        <v>381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234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382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113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383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384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205</v>
      </c>
    </row>
    <row r="220" spans="1:8" customFormat="1" ht="15">
      <c r="A220" s="74" t="s">
        <v>385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130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386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387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250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388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173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389</v>
      </c>
      <c r="H227" s="6"/>
    </row>
    <row r="228" spans="1:8" customFormat="1">
      <c r="A228" s="69" t="s">
        <v>390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391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392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393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133</v>
      </c>
    </row>
    <row r="233" spans="1:8" customFormat="1">
      <c r="A233" s="74" t="s">
        <v>394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395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133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396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250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397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398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399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400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401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402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403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404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405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250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406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407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408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409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410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411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412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250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413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112</v>
      </c>
    </row>
    <row r="257" spans="1:8" customFormat="1">
      <c r="A257" s="84" t="s">
        <v>250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414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415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416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417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418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419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420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421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422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423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424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250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425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426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427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428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5489"/>
  <sheetViews>
    <sheetView showGridLines="0" topLeftCell="A13" zoomScale="110" zoomScaleNormal="110" workbookViewId="0">
      <selection activeCell="N35" sqref="N35"/>
    </sheetView>
  </sheetViews>
  <sheetFormatPr baseColWidth="10" defaultColWidth="10.7109375" defaultRowHeight="12.75"/>
  <cols>
    <col min="1" max="3" width="2" style="264" customWidth="1"/>
    <col min="4" max="4" width="46.85546875" style="264" customWidth="1"/>
    <col min="5" max="5" width="10.85546875" style="264" customWidth="1"/>
    <col min="6" max="6" width="13.5703125" style="264" customWidth="1"/>
    <col min="7" max="7" width="2" style="263" customWidth="1"/>
    <col min="8" max="8" width="15" style="264" customWidth="1"/>
    <col min="9" max="9" width="1.85546875" style="263" customWidth="1"/>
    <col min="10" max="10" width="14.7109375" style="264" customWidth="1"/>
    <col min="11" max="11" width="1.5703125" style="264" customWidth="1"/>
    <col min="12" max="12" width="12.5703125" style="264" customWidth="1"/>
    <col min="13" max="13" width="1.85546875" style="263" customWidth="1"/>
    <col min="14" max="14" width="12.5703125" style="264" customWidth="1"/>
    <col min="15" max="15" width="1.28515625" style="263" customWidth="1"/>
    <col min="16" max="16" width="14" style="264" customWidth="1"/>
    <col min="17" max="17" width="11.85546875" style="264" bestFit="1" customWidth="1"/>
    <col min="18" max="16384" width="10.7109375" style="264"/>
  </cols>
  <sheetData>
    <row r="1" spans="1:16">
      <c r="A1" s="261" t="s">
        <v>142</v>
      </c>
      <c r="B1" s="261"/>
      <c r="C1" s="262"/>
      <c r="D1" s="262"/>
      <c r="E1" s="262"/>
      <c r="F1" s="262"/>
    </row>
    <row r="2" spans="1:16">
      <c r="A2" s="261" t="str">
        <f>Balance!A2</f>
        <v>(Compañía Salvadoreña Subsidiaria de Banco La Hipotecaria, S.A.)</v>
      </c>
      <c r="B2" s="261"/>
      <c r="C2" s="262"/>
      <c r="D2" s="262"/>
      <c r="E2" s="262"/>
      <c r="F2" s="262"/>
    </row>
    <row r="3" spans="1:16">
      <c r="A3" s="262" t="s">
        <v>186</v>
      </c>
      <c r="B3" s="262"/>
      <c r="C3" s="262"/>
      <c r="D3" s="262"/>
      <c r="E3" s="262"/>
      <c r="F3" s="262"/>
    </row>
    <row r="4" spans="1:16" ht="14.1" customHeight="1">
      <c r="A4" s="262"/>
      <c r="B4" s="262"/>
      <c r="C4" s="262"/>
      <c r="D4" s="262"/>
      <c r="E4" s="262"/>
      <c r="F4" s="262"/>
    </row>
    <row r="5" spans="1:16" s="241" customFormat="1" ht="14.1" customHeight="1">
      <c r="A5" s="353" t="s">
        <v>440</v>
      </c>
      <c r="B5" s="354"/>
      <c r="C5" s="355"/>
      <c r="D5" s="355"/>
      <c r="E5" s="355"/>
      <c r="F5" s="355"/>
      <c r="G5" s="356"/>
      <c r="I5" s="356"/>
      <c r="M5" s="356"/>
      <c r="O5" s="356"/>
    </row>
    <row r="6" spans="1:16" ht="14.1" customHeight="1">
      <c r="A6" s="262"/>
      <c r="B6" s="262"/>
      <c r="C6" s="262"/>
      <c r="D6" s="262"/>
      <c r="E6" s="262"/>
      <c r="F6" s="262"/>
    </row>
    <row r="7" spans="1:16" s="331" customFormat="1" ht="14.1" customHeight="1">
      <c r="A7" s="358" t="str">
        <f>ER!A7</f>
        <v>Por el año terminado el 31 de diciembre de 2019</v>
      </c>
      <c r="B7" s="351"/>
      <c r="C7" s="351"/>
      <c r="D7" s="351"/>
      <c r="E7" s="351"/>
      <c r="F7" s="351"/>
      <c r="G7" s="352"/>
      <c r="I7" s="352"/>
      <c r="M7" s="352"/>
      <c r="O7" s="352"/>
    </row>
    <row r="8" spans="1:16" s="241" customFormat="1">
      <c r="A8" s="267" t="s">
        <v>458</v>
      </c>
      <c r="B8" s="267"/>
      <c r="C8" s="267"/>
      <c r="D8" s="267"/>
      <c r="E8" s="267"/>
      <c r="F8" s="267"/>
      <c r="G8" s="267"/>
      <c r="H8" s="267"/>
      <c r="I8" s="267"/>
      <c r="J8" s="268"/>
    </row>
    <row r="9" spans="1:16" s="241" customFormat="1" ht="9.75" customHeight="1">
      <c r="A9" s="267"/>
      <c r="B9" s="267"/>
      <c r="C9" s="267"/>
      <c r="D9" s="267"/>
      <c r="E9" s="267"/>
      <c r="F9" s="267"/>
      <c r="G9" s="267"/>
      <c r="H9" s="267"/>
      <c r="I9" s="267"/>
      <c r="J9" s="268"/>
    </row>
    <row r="10" spans="1:16" s="266" customFormat="1" ht="14.1" customHeight="1">
      <c r="A10" s="269" t="s">
        <v>149</v>
      </c>
      <c r="B10" s="269"/>
      <c r="C10" s="262"/>
      <c r="D10" s="262"/>
      <c r="E10" s="262"/>
      <c r="F10" s="262"/>
      <c r="G10" s="265"/>
      <c r="I10" s="265"/>
      <c r="M10" s="265"/>
      <c r="O10" s="265"/>
    </row>
    <row r="11" spans="1:16" ht="14.1" customHeight="1" thickBo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6" ht="14.1" customHeight="1" thickTop="1">
      <c r="A12" s="266"/>
      <c r="B12" s="266"/>
      <c r="C12" s="266"/>
      <c r="D12" s="266"/>
      <c r="E12" s="266"/>
      <c r="F12" s="266"/>
      <c r="L12" s="271"/>
    </row>
    <row r="13" spans="1:16" ht="14.1" customHeight="1">
      <c r="A13" s="266"/>
      <c r="B13" s="266"/>
      <c r="C13" s="266"/>
      <c r="D13" s="266"/>
      <c r="E13" s="266"/>
      <c r="F13" s="266"/>
      <c r="L13" s="359" t="s">
        <v>444</v>
      </c>
    </row>
    <row r="14" spans="1:16" ht="14.1" customHeight="1">
      <c r="A14" s="266"/>
      <c r="B14" s="266"/>
      <c r="C14" s="266"/>
      <c r="D14" s="266"/>
      <c r="E14" s="266"/>
      <c r="F14" s="272"/>
      <c r="G14" s="273"/>
      <c r="H14" s="274"/>
      <c r="I14" s="273"/>
      <c r="J14" s="274"/>
      <c r="K14" s="274"/>
      <c r="L14" s="275" t="s">
        <v>231</v>
      </c>
      <c r="M14" s="273"/>
      <c r="N14" s="274"/>
      <c r="O14" s="276"/>
      <c r="P14" s="274" t="s">
        <v>192</v>
      </c>
    </row>
    <row r="15" spans="1:16">
      <c r="A15" s="266"/>
      <c r="B15" s="266"/>
      <c r="C15" s="266"/>
      <c r="D15" s="266"/>
      <c r="E15" s="266"/>
      <c r="F15" s="277" t="s">
        <v>140</v>
      </c>
      <c r="G15" s="273"/>
      <c r="H15" s="274" t="s">
        <v>188</v>
      </c>
      <c r="I15" s="273"/>
      <c r="J15" s="274" t="s">
        <v>188</v>
      </c>
      <c r="K15" s="274"/>
      <c r="L15" s="275" t="s">
        <v>232</v>
      </c>
      <c r="M15" s="273"/>
      <c r="N15" s="274" t="s">
        <v>174</v>
      </c>
      <c r="O15" s="276"/>
      <c r="P15" s="274" t="s">
        <v>189</v>
      </c>
    </row>
    <row r="16" spans="1:16" ht="14.1" customHeight="1">
      <c r="A16" s="266"/>
      <c r="B16" s="266"/>
      <c r="C16" s="266"/>
      <c r="D16" s="266"/>
      <c r="E16" s="360" t="s">
        <v>446</v>
      </c>
      <c r="F16" s="278" t="s">
        <v>191</v>
      </c>
      <c r="G16" s="273"/>
      <c r="H16" s="278" t="s">
        <v>145</v>
      </c>
      <c r="I16" s="273"/>
      <c r="J16" s="278" t="s">
        <v>197</v>
      </c>
      <c r="K16" s="278"/>
      <c r="L16" s="279" t="s">
        <v>233</v>
      </c>
      <c r="M16" s="273"/>
      <c r="N16" s="278" t="s">
        <v>175</v>
      </c>
      <c r="P16" s="278" t="s">
        <v>190</v>
      </c>
    </row>
    <row r="17" spans="1:17" ht="14.1" customHeight="1">
      <c r="A17" s="266"/>
      <c r="B17" s="266"/>
      <c r="C17" s="266"/>
      <c r="D17" s="266"/>
      <c r="E17" s="266"/>
      <c r="F17" s="274"/>
      <c r="G17" s="273"/>
      <c r="H17" s="274"/>
      <c r="I17" s="273"/>
      <c r="J17" s="274"/>
      <c r="K17" s="274"/>
      <c r="L17" s="274"/>
      <c r="M17" s="273"/>
      <c r="N17" s="274"/>
    </row>
    <row r="18" spans="1:17" s="280" customFormat="1" ht="14.1" customHeight="1">
      <c r="A18" s="280" t="s">
        <v>459</v>
      </c>
      <c r="B18" s="264"/>
      <c r="C18" s="264"/>
      <c r="D18" s="264"/>
      <c r="E18" s="264"/>
      <c r="F18" s="361">
        <v>5799000</v>
      </c>
      <c r="G18" s="367"/>
      <c r="H18" s="361">
        <v>1159800</v>
      </c>
      <c r="I18" s="367"/>
      <c r="J18" s="361">
        <v>1800000</v>
      </c>
      <c r="K18" s="361"/>
      <c r="L18" s="361">
        <v>0</v>
      </c>
      <c r="M18" s="367"/>
      <c r="N18" s="361">
        <v>10207189</v>
      </c>
      <c r="O18" s="368"/>
      <c r="P18" s="361">
        <f>+N18+L18+J18+H18+F18</f>
        <v>18965989</v>
      </c>
    </row>
    <row r="19" spans="1:17" ht="14.1" customHeight="1">
      <c r="B19" s="333" t="s">
        <v>461</v>
      </c>
      <c r="F19" s="362">
        <v>0</v>
      </c>
      <c r="G19" s="367"/>
      <c r="H19" s="362">
        <v>0</v>
      </c>
      <c r="I19" s="367"/>
      <c r="J19" s="362">
        <v>0</v>
      </c>
      <c r="K19" s="362"/>
      <c r="L19" s="362">
        <v>0</v>
      </c>
      <c r="M19" s="367"/>
      <c r="N19" s="362">
        <v>-9018</v>
      </c>
      <c r="O19" s="368"/>
      <c r="P19" s="362">
        <f>SUM(F19:N19)</f>
        <v>-9018</v>
      </c>
    </row>
    <row r="20" spans="1:17" ht="14.25" customHeight="1">
      <c r="B20" s="264" t="s">
        <v>431</v>
      </c>
      <c r="F20" s="361">
        <v>0</v>
      </c>
      <c r="G20" s="367"/>
      <c r="H20" s="361">
        <v>0</v>
      </c>
      <c r="I20" s="367"/>
      <c r="J20" s="361">
        <v>0</v>
      </c>
      <c r="K20" s="361"/>
      <c r="L20" s="361">
        <v>0</v>
      </c>
      <c r="M20" s="367"/>
      <c r="N20" s="361">
        <v>1758710</v>
      </c>
      <c r="O20" s="368"/>
      <c r="P20" s="361">
        <f>+N20+L20+J20+H20+F20</f>
        <v>1758710</v>
      </c>
      <c r="Q20" s="263"/>
    </row>
    <row r="21" spans="1:17" ht="14.25" customHeight="1">
      <c r="B21" s="336" t="s">
        <v>443</v>
      </c>
      <c r="F21" s="362"/>
      <c r="G21" s="367"/>
      <c r="H21" s="362"/>
      <c r="I21" s="367"/>
      <c r="J21" s="362"/>
      <c r="K21" s="362"/>
      <c r="L21" s="362"/>
      <c r="M21" s="367"/>
      <c r="N21" s="362"/>
      <c r="O21" s="368"/>
      <c r="P21" s="362"/>
    </row>
    <row r="22" spans="1:17" ht="14.25" customHeight="1">
      <c r="B22" s="345" t="s">
        <v>228</v>
      </c>
      <c r="F22" s="362">
        <v>0</v>
      </c>
      <c r="G22" s="367"/>
      <c r="H22" s="362">
        <v>0</v>
      </c>
      <c r="I22" s="367"/>
      <c r="J22" s="362">
        <v>0</v>
      </c>
      <c r="K22" s="362"/>
      <c r="L22" s="362">
        <v>0</v>
      </c>
      <c r="M22" s="367"/>
      <c r="N22" s="362">
        <v>0</v>
      </c>
      <c r="O22" s="368"/>
      <c r="P22" s="361">
        <f>+N22+L22+J22+H22+F22</f>
        <v>0</v>
      </c>
    </row>
    <row r="23" spans="1:17" ht="16.7" customHeight="1">
      <c r="B23" s="264" t="s">
        <v>445</v>
      </c>
      <c r="F23" s="363">
        <v>0</v>
      </c>
      <c r="G23" s="367"/>
      <c r="H23" s="363">
        <v>0</v>
      </c>
      <c r="I23" s="367"/>
      <c r="J23" s="363">
        <v>0</v>
      </c>
      <c r="K23" s="362"/>
      <c r="L23" s="363">
        <v>0</v>
      </c>
      <c r="M23" s="367"/>
      <c r="N23" s="363">
        <v>0</v>
      </c>
      <c r="O23" s="368"/>
      <c r="P23" s="363">
        <f>+N23+L23+J23+H23+F23</f>
        <v>0</v>
      </c>
    </row>
    <row r="24" spans="1:17" ht="16.149999999999999" customHeight="1">
      <c r="B24" s="264" t="s">
        <v>217</v>
      </c>
      <c r="F24" s="361">
        <f>+F23+F22+F20</f>
        <v>0</v>
      </c>
      <c r="G24" s="367"/>
      <c r="H24" s="361">
        <f>+H23+H22+H20</f>
        <v>0</v>
      </c>
      <c r="I24" s="367"/>
      <c r="J24" s="361">
        <f>+J23+J22+J20</f>
        <v>0</v>
      </c>
      <c r="K24" s="361"/>
      <c r="L24" s="361">
        <f>+L23+L22+L20</f>
        <v>0</v>
      </c>
      <c r="M24" s="367"/>
      <c r="N24" s="361">
        <f>+N23+N22+N20</f>
        <v>1758710</v>
      </c>
      <c r="O24" s="368"/>
      <c r="P24" s="361">
        <f>+P23+P22+P20</f>
        <v>1758710</v>
      </c>
    </row>
    <row r="25" spans="1:17" s="245" customFormat="1" ht="18.600000000000001" customHeight="1">
      <c r="A25" s="346" t="s">
        <v>460</v>
      </c>
      <c r="B25" s="280"/>
      <c r="C25" s="264"/>
      <c r="D25" s="264"/>
      <c r="E25" s="370">
        <v>16</v>
      </c>
      <c r="F25" s="364">
        <f>+F24+F18</f>
        <v>5799000</v>
      </c>
      <c r="G25" s="367"/>
      <c r="H25" s="364">
        <f>+H24+H18</f>
        <v>1159800</v>
      </c>
      <c r="I25" s="367"/>
      <c r="J25" s="364">
        <f>+J24+J18</f>
        <v>1800000</v>
      </c>
      <c r="K25" s="362"/>
      <c r="L25" s="364">
        <f>+L24+L18</f>
        <v>0</v>
      </c>
      <c r="M25" s="367"/>
      <c r="N25" s="364">
        <f>+N24+N19+N18</f>
        <v>11956881</v>
      </c>
      <c r="O25" s="368"/>
      <c r="P25" s="364">
        <f>+P24+P19+P18</f>
        <v>20715681</v>
      </c>
    </row>
    <row r="26" spans="1:17" ht="14.1" customHeight="1">
      <c r="B26" s="333" t="s">
        <v>461</v>
      </c>
      <c r="F26" s="362">
        <v>0</v>
      </c>
      <c r="G26" s="367"/>
      <c r="H26" s="362">
        <v>0</v>
      </c>
      <c r="I26" s="367"/>
      <c r="J26" s="362">
        <v>0</v>
      </c>
      <c r="K26" s="362"/>
      <c r="L26" s="362">
        <v>0</v>
      </c>
      <c r="M26" s="367"/>
      <c r="N26" s="362">
        <v>0</v>
      </c>
      <c r="O26" s="368"/>
      <c r="P26" s="362">
        <f>SUM(F26:N26)</f>
        <v>0</v>
      </c>
    </row>
    <row r="27" spans="1:17" ht="15.2" customHeight="1">
      <c r="B27" s="264" t="s">
        <v>462</v>
      </c>
      <c r="F27" s="361">
        <v>5799000</v>
      </c>
      <c r="G27" s="367"/>
      <c r="H27" s="361">
        <v>1159800</v>
      </c>
      <c r="I27" s="367"/>
      <c r="J27" s="361">
        <v>1800000</v>
      </c>
      <c r="K27" s="361"/>
      <c r="L27" s="361">
        <v>0</v>
      </c>
      <c r="M27" s="367"/>
      <c r="N27" s="361">
        <f>+N25+N26</f>
        <v>11956881</v>
      </c>
      <c r="O27" s="368"/>
      <c r="P27" s="362">
        <f>SUM(F27:N27)</f>
        <v>20715681</v>
      </c>
    </row>
    <row r="28" spans="1:17" ht="14.1" customHeight="1">
      <c r="B28" s="264" t="s">
        <v>431</v>
      </c>
      <c r="F28" s="363">
        <v>0</v>
      </c>
      <c r="G28" s="367"/>
      <c r="H28" s="363">
        <v>0</v>
      </c>
      <c r="I28" s="367"/>
      <c r="J28" s="363">
        <v>0</v>
      </c>
      <c r="K28" s="361"/>
      <c r="L28" s="363">
        <v>0</v>
      </c>
      <c r="M28" s="367"/>
      <c r="N28" s="363">
        <f>+ER!F51</f>
        <v>1432835</v>
      </c>
      <c r="O28" s="368"/>
      <c r="P28" s="363">
        <f>SUM(F28:N28)</f>
        <v>1432835</v>
      </c>
    </row>
    <row r="29" spans="1:17" ht="14.1" customHeight="1">
      <c r="B29" s="264" t="s">
        <v>217</v>
      </c>
      <c r="F29" s="361">
        <f>SUM(F28:F28)</f>
        <v>0</v>
      </c>
      <c r="G29" s="369"/>
      <c r="H29" s="361">
        <f>SUM(H28:H28)</f>
        <v>0</v>
      </c>
      <c r="I29" s="369"/>
      <c r="J29" s="361">
        <f>SUM(J28:J28)</f>
        <v>0</v>
      </c>
      <c r="K29" s="361"/>
      <c r="L29" s="361">
        <f>SUM(L28:L28)</f>
        <v>0</v>
      </c>
      <c r="M29" s="369"/>
      <c r="N29" s="361">
        <f>SUM(N28:N28)</f>
        <v>1432835</v>
      </c>
      <c r="O29" s="265"/>
      <c r="P29" s="361">
        <f>SUM(P28:P28)</f>
        <v>1432835</v>
      </c>
    </row>
    <row r="30" spans="1:17" ht="14.1" hidden="1" customHeight="1">
      <c r="B30" s="280" t="s">
        <v>211</v>
      </c>
      <c r="F30" s="361"/>
      <c r="G30" s="369"/>
      <c r="H30" s="361"/>
      <c r="I30" s="369"/>
      <c r="J30" s="361"/>
      <c r="K30" s="361"/>
      <c r="L30" s="361"/>
      <c r="M30" s="369"/>
      <c r="N30" s="361"/>
      <c r="O30" s="265"/>
      <c r="P30" s="361"/>
    </row>
    <row r="31" spans="1:17" ht="14.1" hidden="1" customHeight="1">
      <c r="C31" s="264" t="s">
        <v>3</v>
      </c>
      <c r="F31" s="361">
        <v>0</v>
      </c>
      <c r="G31" s="369"/>
      <c r="H31" s="361">
        <v>0</v>
      </c>
      <c r="I31" s="369"/>
      <c r="J31" s="361">
        <v>0</v>
      </c>
      <c r="K31" s="361"/>
      <c r="L31" s="361">
        <v>0</v>
      </c>
      <c r="M31" s="369"/>
      <c r="N31" s="361">
        <v>0</v>
      </c>
      <c r="O31" s="265"/>
      <c r="P31" s="361">
        <f>SUM(F31:N31)</f>
        <v>0</v>
      </c>
    </row>
    <row r="32" spans="1:17" ht="14.1" hidden="1" customHeight="1">
      <c r="C32" s="264" t="s">
        <v>213</v>
      </c>
      <c r="F32" s="361">
        <v>0</v>
      </c>
      <c r="G32" s="369"/>
      <c r="H32" s="361">
        <v>0</v>
      </c>
      <c r="I32" s="369"/>
      <c r="J32" s="361">
        <v>0</v>
      </c>
      <c r="K32" s="361"/>
      <c r="L32" s="361">
        <v>0</v>
      </c>
      <c r="M32" s="369"/>
      <c r="N32" s="361">
        <f>-H32</f>
        <v>0</v>
      </c>
      <c r="O32" s="265"/>
      <c r="P32" s="361">
        <f>SUM(F32:N32)</f>
        <v>0</v>
      </c>
    </row>
    <row r="33" spans="1:17" ht="14.1" hidden="1" customHeight="1">
      <c r="C33" s="264" t="s">
        <v>220</v>
      </c>
      <c r="F33" s="361">
        <v>0</v>
      </c>
      <c r="G33" s="369"/>
      <c r="H33" s="361">
        <v>0</v>
      </c>
      <c r="I33" s="369"/>
      <c r="J33" s="361">
        <v>0</v>
      </c>
      <c r="K33" s="361"/>
      <c r="L33" s="361">
        <v>0</v>
      </c>
      <c r="M33" s="369"/>
      <c r="N33" s="361">
        <v>0</v>
      </c>
      <c r="O33" s="265"/>
      <c r="P33" s="361">
        <f>SUM(F33:O33)</f>
        <v>0</v>
      </c>
    </row>
    <row r="34" spans="1:17" ht="14.1" hidden="1" customHeight="1">
      <c r="B34" s="264" t="s">
        <v>212</v>
      </c>
      <c r="F34" s="365">
        <f>SUM(F31:F33)</f>
        <v>0</v>
      </c>
      <c r="G34" s="369"/>
      <c r="H34" s="365">
        <f>SUM(H31:H33)</f>
        <v>0</v>
      </c>
      <c r="I34" s="369"/>
      <c r="J34" s="365">
        <f>SUM(J31:J33)</f>
        <v>0</v>
      </c>
      <c r="K34" s="362"/>
      <c r="L34" s="365">
        <f>SUM(L31:L33)</f>
        <v>0</v>
      </c>
      <c r="M34" s="369"/>
      <c r="N34" s="365">
        <f>SUM(N31:N33)</f>
        <v>0</v>
      </c>
      <c r="O34" s="265"/>
      <c r="P34" s="365">
        <f>SUM(P31:P33)</f>
        <v>0</v>
      </c>
    </row>
    <row r="35" spans="1:17" ht="14.25" customHeight="1" thickBot="1">
      <c r="A35" s="346" t="s">
        <v>467</v>
      </c>
      <c r="B35" s="280"/>
      <c r="E35" s="370">
        <v>16</v>
      </c>
      <c r="F35" s="366">
        <f>+F29+F27</f>
        <v>5799000</v>
      </c>
      <c r="G35" s="369"/>
      <c r="H35" s="366">
        <f>+H29+H27</f>
        <v>1159800</v>
      </c>
      <c r="I35" s="369"/>
      <c r="J35" s="366">
        <f>+J29+J27</f>
        <v>1800000</v>
      </c>
      <c r="K35" s="362"/>
      <c r="L35" s="366">
        <f>+L29+L27</f>
        <v>0</v>
      </c>
      <c r="M35" s="369"/>
      <c r="N35" s="366">
        <f>+N29+N27</f>
        <v>13389716</v>
      </c>
      <c r="O35" s="265"/>
      <c r="P35" s="366">
        <f>+P29+P27</f>
        <v>22148516</v>
      </c>
      <c r="Q35" s="284">
        <f>P35-Balance!F51</f>
        <v>0</v>
      </c>
    </row>
    <row r="36" spans="1:17" ht="14.1" customHeight="1" thickTop="1">
      <c r="F36" s="281"/>
      <c r="G36" s="282"/>
      <c r="H36" s="285"/>
      <c r="I36" s="282"/>
      <c r="J36" s="285"/>
      <c r="K36" s="285"/>
      <c r="L36" s="285"/>
      <c r="M36" s="282"/>
      <c r="N36" s="285"/>
      <c r="O36" s="283"/>
      <c r="P36" s="285"/>
    </row>
    <row r="37" spans="1:17" ht="14.1" customHeight="1">
      <c r="A37" s="266"/>
      <c r="B37" s="266"/>
      <c r="C37" s="266"/>
      <c r="D37" s="266"/>
      <c r="E37" s="266"/>
      <c r="F37" s="274"/>
      <c r="G37" s="273"/>
      <c r="H37" s="274"/>
      <c r="I37" s="273"/>
      <c r="J37" s="274"/>
      <c r="K37" s="274"/>
      <c r="L37" s="274"/>
      <c r="M37" s="273"/>
      <c r="N37" s="274"/>
    </row>
    <row r="38" spans="1:17" ht="26.45" customHeight="1">
      <c r="F38" s="286"/>
    </row>
    <row r="39" spans="1:17" ht="14.1" customHeight="1">
      <c r="A39" s="341" t="str">
        <f>Balance!A56</f>
        <v>Las notas que se acompañan en las páginas 9 a 47  son parte integral de éstos estados financieros.</v>
      </c>
      <c r="B39" s="287"/>
      <c r="C39" s="266"/>
      <c r="D39" s="266"/>
      <c r="E39" s="266"/>
      <c r="F39" s="266"/>
      <c r="P39" s="266"/>
    </row>
    <row r="40" spans="1:17" ht="11.45" customHeight="1">
      <c r="A40" s="287"/>
      <c r="B40" s="287"/>
      <c r="C40" s="266"/>
      <c r="D40" s="266"/>
      <c r="E40" s="266"/>
      <c r="F40" s="266"/>
      <c r="P40" s="266"/>
    </row>
    <row r="41" spans="1:17" ht="17.649999999999999" customHeight="1">
      <c r="A41" s="287"/>
      <c r="B41" s="287"/>
      <c r="C41" s="266"/>
      <c r="D41" s="266"/>
      <c r="E41" s="266"/>
      <c r="F41" s="266"/>
      <c r="P41" s="266"/>
    </row>
    <row r="42" spans="1:17" ht="17.649999999999999" customHeight="1">
      <c r="A42" s="287"/>
      <c r="B42" s="287"/>
      <c r="C42" s="266"/>
      <c r="D42" s="266"/>
      <c r="E42" s="266"/>
      <c r="F42" s="266"/>
      <c r="P42" s="266"/>
    </row>
    <row r="43" spans="1:17" ht="22.9" customHeight="1">
      <c r="A43" s="287"/>
      <c r="B43" s="287"/>
      <c r="C43" s="266"/>
      <c r="D43" s="266"/>
      <c r="E43" s="266"/>
      <c r="F43" s="266"/>
      <c r="P43" s="266"/>
    </row>
    <row r="44" spans="1:17" ht="14.1" customHeight="1">
      <c r="A44" s="287"/>
      <c r="B44" s="287"/>
      <c r="C44" s="266"/>
      <c r="D44" s="266"/>
      <c r="E44" s="266"/>
      <c r="F44" s="266"/>
      <c r="P44" s="266"/>
    </row>
    <row r="45" spans="1:17" ht="14.1" customHeight="1">
      <c r="A45" s="287"/>
      <c r="B45" s="287"/>
      <c r="C45" s="266"/>
      <c r="D45" s="266"/>
      <c r="E45" s="266"/>
      <c r="F45" s="266"/>
      <c r="P45" s="266"/>
    </row>
    <row r="46" spans="1:17" ht="18.2" customHeight="1">
      <c r="A46" s="288"/>
      <c r="B46" s="288"/>
      <c r="C46" s="266"/>
      <c r="D46" s="266"/>
      <c r="E46" s="266"/>
      <c r="F46" s="266"/>
      <c r="P46" s="266"/>
    </row>
    <row r="47" spans="1:17" ht="14.1" customHeight="1">
      <c r="C47" s="266"/>
      <c r="D47" s="266"/>
      <c r="E47" s="266"/>
      <c r="F47" s="266"/>
    </row>
    <row r="48" spans="1:17" ht="14.1" customHeight="1">
      <c r="C48" s="266"/>
      <c r="D48" s="266"/>
      <c r="E48" s="266"/>
      <c r="F48" s="266"/>
    </row>
    <row r="49" spans="1:16" ht="14.1" customHeight="1">
      <c r="A49" s="266"/>
      <c r="B49" s="266"/>
      <c r="C49" s="266"/>
      <c r="D49" s="266"/>
      <c r="E49" s="266"/>
      <c r="F49" s="266"/>
    </row>
    <row r="50" spans="1:16" ht="14.1" customHeight="1">
      <c r="A50" s="398">
        <v>7</v>
      </c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</row>
    <row r="51" spans="1:16" ht="14.1" customHeight="1" thickBot="1">
      <c r="A51" s="270"/>
      <c r="B51" s="270"/>
      <c r="C51" s="270"/>
      <c r="D51" s="270"/>
      <c r="E51" s="270"/>
      <c r="F51" s="270"/>
      <c r="G51" s="289"/>
      <c r="H51" s="289"/>
      <c r="I51" s="289"/>
      <c r="J51" s="289"/>
      <c r="K51" s="289"/>
      <c r="L51" s="289"/>
      <c r="M51" s="289"/>
      <c r="N51" s="289"/>
      <c r="O51" s="289"/>
      <c r="P51" s="289"/>
    </row>
    <row r="52" spans="1:16" ht="14.1" customHeight="1" thickTop="1">
      <c r="A52" s="266"/>
      <c r="B52" s="266"/>
      <c r="C52" s="266"/>
      <c r="D52" s="266"/>
      <c r="E52" s="266"/>
      <c r="F52" s="266"/>
    </row>
    <row r="53" spans="1:16" ht="14.1" customHeight="1"/>
    <row r="54" spans="1:16" ht="14.1" customHeight="1"/>
    <row r="55" spans="1:16" ht="14.1" customHeight="1"/>
    <row r="56" spans="1:16" ht="14.1" customHeight="1"/>
    <row r="57" spans="1:16" ht="14.1" customHeight="1"/>
    <row r="58" spans="1:16" ht="14.1" customHeight="1"/>
    <row r="59" spans="1:16" ht="14.1" customHeight="1"/>
    <row r="60" spans="1:16" ht="14.1" customHeight="1"/>
    <row r="61" spans="1:16" ht="14.1" customHeight="1"/>
    <row r="62" spans="1:16" ht="14.1" customHeight="1"/>
    <row r="63" spans="1:16" ht="14.1" customHeight="1"/>
    <row r="64" spans="1:1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  <row r="65482" ht="14.1" customHeight="1"/>
    <row r="65483" ht="14.1" customHeight="1"/>
    <row r="65484" ht="14.1" customHeight="1"/>
    <row r="65485" ht="14.1" customHeight="1"/>
    <row r="65486" ht="14.1" customHeight="1"/>
    <row r="65487" ht="14.1" customHeight="1"/>
    <row r="65488" ht="14.1" customHeight="1"/>
    <row r="65489" ht="14.1" customHeight="1"/>
  </sheetData>
  <mergeCells count="1">
    <mergeCell ref="A50:P50"/>
  </mergeCells>
  <phoneticPr fontId="39" type="noConversion"/>
  <printOptions horizontalCentered="1"/>
  <pageMargins left="0.17" right="0.17" top="0.52" bottom="0.2" header="0.25" footer="0.2"/>
  <pageSetup scale="80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opLeftCell="A7" zoomScale="110" zoomScaleNormal="110" workbookViewId="0">
      <selection activeCell="H61" sqref="H61"/>
    </sheetView>
  </sheetViews>
  <sheetFormatPr baseColWidth="10" defaultColWidth="9.140625" defaultRowHeight="15"/>
  <cols>
    <col min="1" max="1" width="27.7109375" style="228" customWidth="1"/>
    <col min="2" max="2" width="13.28515625" style="241" customWidth="1"/>
    <col min="3" max="3" width="12.7109375" style="247" customWidth="1"/>
    <col min="4" max="4" width="18" style="242" customWidth="1"/>
    <col min="5" max="5" width="12.7109375" style="248" customWidth="1"/>
    <col min="6" max="6" width="13.28515625" style="260" bestFit="1" customWidth="1"/>
    <col min="7" max="7" width="3.85546875" style="260" customWidth="1"/>
    <col min="8" max="8" width="13.7109375" style="260" customWidth="1"/>
    <col min="9" max="9" width="12.140625" style="240" bestFit="1" customWidth="1"/>
    <col min="10" max="16384" width="9.140625" style="241"/>
  </cols>
  <sheetData>
    <row r="1" spans="1:9" s="167" customFormat="1" ht="17.25" customHeight="1">
      <c r="A1" s="392" t="s">
        <v>142</v>
      </c>
      <c r="B1" s="392"/>
      <c r="C1" s="392"/>
      <c r="D1" s="392"/>
      <c r="E1" s="392"/>
      <c r="F1" s="392"/>
      <c r="G1" s="392"/>
      <c r="H1" s="392"/>
      <c r="I1" s="231"/>
    </row>
    <row r="2" spans="1:9" s="167" customFormat="1" ht="17.25" customHeight="1">
      <c r="A2" s="348" t="str">
        <f>Balance!A2</f>
        <v>(Compañía Salvadoreña Subsidiaria de Banco La Hipotecaria, S.A.)</v>
      </c>
      <c r="B2" s="348"/>
      <c r="C2" s="348"/>
      <c r="D2" s="348"/>
      <c r="E2" s="348"/>
      <c r="F2" s="348"/>
      <c r="G2" s="348"/>
      <c r="H2" s="348"/>
      <c r="I2" s="231"/>
    </row>
    <row r="3" spans="1:9" s="167" customFormat="1" ht="15.75" customHeight="1">
      <c r="A3" s="168" t="s">
        <v>148</v>
      </c>
      <c r="B3" s="168"/>
      <c r="C3" s="168"/>
      <c r="D3" s="168"/>
      <c r="E3" s="168"/>
      <c r="F3" s="168"/>
      <c r="G3" s="168"/>
      <c r="H3" s="174"/>
      <c r="I3" s="231"/>
    </row>
    <row r="4" spans="1:9" s="167" customFormat="1" ht="6.95" customHeight="1">
      <c r="A4" s="168"/>
      <c r="B4" s="168"/>
      <c r="C4" s="168"/>
      <c r="D4" s="168"/>
      <c r="E4" s="168"/>
      <c r="F4" s="168"/>
      <c r="G4" s="168"/>
      <c r="H4" s="174"/>
      <c r="I4" s="231"/>
    </row>
    <row r="5" spans="1:9" s="167" customFormat="1">
      <c r="A5" s="391" t="s">
        <v>447</v>
      </c>
      <c r="B5" s="391"/>
      <c r="C5" s="391"/>
      <c r="D5" s="391"/>
      <c r="E5" s="391"/>
      <c r="F5" s="391"/>
      <c r="G5" s="391"/>
      <c r="H5" s="391"/>
      <c r="I5" s="231"/>
    </row>
    <row r="6" spans="1:9" s="167" customFormat="1" ht="6.95" customHeight="1">
      <c r="A6" s="171"/>
      <c r="B6" s="171"/>
      <c r="C6" s="171"/>
      <c r="D6" s="171"/>
      <c r="E6" s="171"/>
      <c r="F6" s="171"/>
      <c r="G6" s="171"/>
      <c r="H6" s="232"/>
      <c r="I6" s="231"/>
    </row>
    <row r="7" spans="1:9" s="167" customFormat="1" ht="24.4" customHeight="1">
      <c r="A7" s="399" t="str">
        <f>ER!A7</f>
        <v>Por el año terminado el 31 de diciembre de 2019</v>
      </c>
      <c r="B7" s="399"/>
      <c r="C7" s="399"/>
      <c r="D7" s="399"/>
      <c r="E7" s="399"/>
      <c r="F7" s="399"/>
      <c r="G7" s="399"/>
      <c r="H7" s="399"/>
      <c r="I7" s="231"/>
    </row>
    <row r="8" spans="1:9" s="167" customFormat="1" ht="14.25" customHeight="1">
      <c r="A8" s="233" t="str">
        <f>Patrimonio!A8</f>
        <v>(Con cifras correspondientes de 2018)</v>
      </c>
      <c r="B8" s="233"/>
      <c r="C8" s="233"/>
      <c r="D8" s="233"/>
      <c r="E8" s="233"/>
      <c r="F8" s="233"/>
      <c r="G8" s="233"/>
      <c r="H8" s="234"/>
      <c r="I8" s="231"/>
    </row>
    <row r="9" spans="1:9" s="167" customFormat="1" ht="24.4" customHeight="1">
      <c r="A9" s="175" t="s">
        <v>149</v>
      </c>
      <c r="B9" s="176"/>
      <c r="C9" s="176"/>
      <c r="D9" s="176"/>
      <c r="E9" s="176"/>
      <c r="F9" s="175"/>
      <c r="G9" s="175"/>
      <c r="H9" s="235"/>
    </row>
    <row r="10" spans="1:9" s="167" customFormat="1" ht="12" customHeight="1" thickBot="1">
      <c r="A10" s="175"/>
      <c r="B10" s="176"/>
      <c r="C10" s="176"/>
      <c r="D10" s="176"/>
      <c r="E10" s="176"/>
      <c r="F10" s="236"/>
      <c r="G10" s="236"/>
      <c r="H10" s="236"/>
    </row>
    <row r="11" spans="1:9" s="167" customFormat="1" ht="12" customHeight="1" thickTop="1">
      <c r="A11" s="181"/>
      <c r="B11" s="182"/>
      <c r="C11" s="182"/>
      <c r="D11" s="182"/>
      <c r="E11" s="182"/>
      <c r="F11" s="237"/>
      <c r="G11" s="237"/>
      <c r="H11" s="237"/>
    </row>
    <row r="12" spans="1:9" ht="16.5" customHeight="1">
      <c r="A12" s="198"/>
      <c r="B12" s="198"/>
      <c r="C12" s="205"/>
      <c r="D12" s="238"/>
      <c r="E12" s="202"/>
      <c r="F12" s="239">
        <v>2019</v>
      </c>
      <c r="G12" s="239"/>
      <c r="H12" s="239">
        <v>2018</v>
      </c>
    </row>
    <row r="13" spans="1:9">
      <c r="A13" s="167" t="s">
        <v>167</v>
      </c>
      <c r="B13" s="167"/>
      <c r="C13" s="191"/>
      <c r="E13" s="192"/>
      <c r="F13" s="243"/>
      <c r="G13" s="243"/>
      <c r="H13" s="243"/>
    </row>
    <row r="14" spans="1:9" s="245" customFormat="1">
      <c r="A14" s="167" t="s">
        <v>176</v>
      </c>
      <c r="B14" s="167"/>
      <c r="C14" s="241"/>
      <c r="D14" s="242" t="s">
        <v>0</v>
      </c>
      <c r="E14" s="192" t="s">
        <v>0</v>
      </c>
      <c r="F14" s="377">
        <v>1432835</v>
      </c>
      <c r="G14" s="376"/>
      <c r="H14" s="377">
        <v>1758710</v>
      </c>
      <c r="I14" s="244"/>
    </row>
    <row r="15" spans="1:9" s="245" customFormat="1">
      <c r="A15" s="167" t="s">
        <v>177</v>
      </c>
      <c r="B15" s="167"/>
      <c r="C15" s="191"/>
      <c r="D15" s="242"/>
      <c r="E15" s="192"/>
      <c r="F15" s="377" t="s">
        <v>0</v>
      </c>
      <c r="G15" s="376"/>
      <c r="H15" s="373" t="s">
        <v>0</v>
      </c>
      <c r="I15" s="244"/>
    </row>
    <row r="16" spans="1:9">
      <c r="A16" s="167" t="s">
        <v>169</v>
      </c>
      <c r="B16" s="167"/>
      <c r="C16" s="191"/>
      <c r="E16" s="192"/>
      <c r="F16" s="377" t="s">
        <v>0</v>
      </c>
      <c r="G16" s="376"/>
      <c r="H16" s="373" t="s">
        <v>0</v>
      </c>
      <c r="I16" s="244"/>
    </row>
    <row r="17" spans="1:9">
      <c r="A17" s="167" t="s">
        <v>8</v>
      </c>
      <c r="B17" s="167"/>
      <c r="C17" s="191"/>
      <c r="D17" s="242" t="s">
        <v>0</v>
      </c>
      <c r="E17" s="192"/>
      <c r="F17" s="377">
        <v>133819</v>
      </c>
      <c r="G17" s="376"/>
      <c r="H17" s="373">
        <v>123271</v>
      </c>
      <c r="I17" s="244"/>
    </row>
    <row r="18" spans="1:9" ht="15.75" hidden="1" customHeight="1">
      <c r="A18" s="167" t="s">
        <v>222</v>
      </c>
      <c r="B18" s="167"/>
      <c r="C18" s="191"/>
      <c r="D18" s="242" t="s">
        <v>0</v>
      </c>
      <c r="E18" s="192"/>
      <c r="F18" s="377">
        <v>0</v>
      </c>
      <c r="G18" s="376"/>
      <c r="H18" s="373">
        <v>0</v>
      </c>
      <c r="I18" s="244"/>
    </row>
    <row r="19" spans="1:9" ht="16.149999999999999" customHeight="1">
      <c r="A19" s="167" t="s">
        <v>178</v>
      </c>
      <c r="B19" s="167"/>
      <c r="C19" s="191"/>
      <c r="E19" s="192"/>
      <c r="F19" s="377">
        <v>233786</v>
      </c>
      <c r="G19" s="376"/>
      <c r="H19" s="373">
        <v>257790</v>
      </c>
      <c r="I19" s="244"/>
    </row>
    <row r="20" spans="1:9" ht="16.149999999999999" hidden="1" customHeight="1">
      <c r="A20" s="167" t="s">
        <v>430</v>
      </c>
      <c r="B20" s="167"/>
      <c r="C20" s="191"/>
      <c r="E20" s="192"/>
      <c r="F20" s="377">
        <v>0</v>
      </c>
      <c r="G20" s="376"/>
      <c r="H20" s="373">
        <v>0</v>
      </c>
      <c r="I20" s="244"/>
    </row>
    <row r="21" spans="1:9" ht="16.149999999999999" hidden="1" customHeight="1">
      <c r="A21" s="167" t="s">
        <v>223</v>
      </c>
      <c r="B21" s="167"/>
      <c r="C21" s="191"/>
      <c r="E21" s="192"/>
      <c r="F21" s="377">
        <v>0</v>
      </c>
      <c r="G21" s="376"/>
      <c r="H21" s="373">
        <v>0</v>
      </c>
      <c r="I21" s="244"/>
    </row>
    <row r="22" spans="1:9" ht="16.149999999999999" hidden="1" customHeight="1">
      <c r="A22" s="246" t="s">
        <v>227</v>
      </c>
      <c r="B22" s="167"/>
      <c r="C22" s="191"/>
      <c r="E22" s="192"/>
      <c r="F22" s="377">
        <v>0</v>
      </c>
      <c r="G22" s="376"/>
      <c r="H22" s="373">
        <v>0</v>
      </c>
      <c r="I22" s="244"/>
    </row>
    <row r="23" spans="1:9">
      <c r="A23" s="167" t="s">
        <v>135</v>
      </c>
      <c r="B23" s="167"/>
      <c r="C23" s="191"/>
      <c r="E23" s="192"/>
      <c r="F23" s="377">
        <v>-8500037</v>
      </c>
      <c r="G23" s="376"/>
      <c r="H23" s="373">
        <v>-9405270</v>
      </c>
      <c r="I23" s="244"/>
    </row>
    <row r="24" spans="1:9">
      <c r="A24" s="167" t="s">
        <v>136</v>
      </c>
      <c r="B24" s="167"/>
      <c r="C24" s="191"/>
      <c r="E24" s="192"/>
      <c r="F24" s="377">
        <v>5079419</v>
      </c>
      <c r="G24" s="377"/>
      <c r="H24" s="373">
        <v>5420537</v>
      </c>
      <c r="I24" s="244"/>
    </row>
    <row r="25" spans="1:9">
      <c r="A25" s="167" t="s">
        <v>195</v>
      </c>
      <c r="B25" s="167"/>
      <c r="C25" s="191"/>
      <c r="E25" s="192"/>
      <c r="F25" s="378">
        <v>-701429</v>
      </c>
      <c r="G25" s="377"/>
      <c r="H25" s="379">
        <v>958091</v>
      </c>
      <c r="I25" s="244"/>
    </row>
    <row r="26" spans="1:9" ht="15.75">
      <c r="A26" s="347" t="s">
        <v>214</v>
      </c>
      <c r="B26" s="167"/>
      <c r="C26" s="191"/>
      <c r="E26" s="192"/>
      <c r="F26" s="376">
        <v>-2321607</v>
      </c>
      <c r="G26" s="377"/>
      <c r="H26" s="376">
        <v>-886871</v>
      </c>
    </row>
    <row r="27" spans="1:9" ht="25.9" customHeight="1">
      <c r="A27" s="167" t="s">
        <v>170</v>
      </c>
      <c r="F27" s="380"/>
      <c r="G27" s="375"/>
      <c r="H27" s="380"/>
    </row>
    <row r="28" spans="1:9" ht="16.7" customHeight="1">
      <c r="A28" s="293" t="s">
        <v>455</v>
      </c>
      <c r="F28" s="380"/>
      <c r="G28" s="375"/>
      <c r="H28" s="380"/>
    </row>
    <row r="29" spans="1:9">
      <c r="A29" s="293" t="s">
        <v>147</v>
      </c>
      <c r="B29" s="167"/>
      <c r="C29" s="191"/>
      <c r="D29" s="242" t="s">
        <v>0</v>
      </c>
      <c r="E29" s="192"/>
      <c r="F29" s="376">
        <v>15951764</v>
      </c>
      <c r="G29" s="377"/>
      <c r="H29" s="376">
        <v>-19396973</v>
      </c>
      <c r="I29" s="244"/>
    </row>
    <row r="30" spans="1:9">
      <c r="A30" s="293" t="s">
        <v>144</v>
      </c>
      <c r="B30" s="167"/>
      <c r="C30" s="191"/>
      <c r="D30" s="242" t="s">
        <v>0</v>
      </c>
      <c r="E30" s="192"/>
      <c r="F30" s="376">
        <v>-48675.060000000522</v>
      </c>
      <c r="G30" s="377"/>
      <c r="H30" s="376">
        <v>31299</v>
      </c>
      <c r="I30" s="244"/>
    </row>
    <row r="31" spans="1:9">
      <c r="A31" s="293" t="s">
        <v>110</v>
      </c>
      <c r="B31" s="167"/>
      <c r="C31" s="191"/>
      <c r="D31" s="242" t="s">
        <v>0</v>
      </c>
      <c r="E31" s="192"/>
      <c r="F31" s="376">
        <v>-127586</v>
      </c>
      <c r="G31" s="377"/>
      <c r="H31" s="376">
        <v>-21068</v>
      </c>
      <c r="I31" s="244"/>
    </row>
    <row r="32" spans="1:9">
      <c r="A32" s="293" t="s">
        <v>453</v>
      </c>
      <c r="F32" s="380"/>
      <c r="G32" s="380"/>
      <c r="H32" s="380"/>
    </row>
    <row r="33" spans="1:9">
      <c r="A33" s="293" t="s">
        <v>146</v>
      </c>
      <c r="B33" s="167"/>
      <c r="C33" s="191"/>
      <c r="E33" s="192"/>
      <c r="F33" s="376">
        <v>-1410064.2</v>
      </c>
      <c r="G33" s="377"/>
      <c r="H33" s="376">
        <v>1410064</v>
      </c>
      <c r="I33" s="244"/>
    </row>
    <row r="34" spans="1:9">
      <c r="A34" s="293" t="s">
        <v>111</v>
      </c>
      <c r="B34" s="167"/>
      <c r="C34" s="191"/>
      <c r="D34" s="238" t="s">
        <v>0</v>
      </c>
      <c r="E34" s="202"/>
      <c r="F34" s="378">
        <v>102973.28000000026</v>
      </c>
      <c r="G34" s="377"/>
      <c r="H34" s="378">
        <v>-231201</v>
      </c>
      <c r="I34" s="244"/>
    </row>
    <row r="35" spans="1:9" ht="17.100000000000001" customHeight="1">
      <c r="A35" s="291" t="s">
        <v>454</v>
      </c>
      <c r="B35" s="167"/>
      <c r="C35" s="191"/>
      <c r="D35" s="238"/>
      <c r="E35" s="202"/>
      <c r="F35" s="377">
        <v>12146805.02</v>
      </c>
      <c r="G35" s="377"/>
      <c r="H35" s="377">
        <v>-19094750</v>
      </c>
      <c r="I35" s="244"/>
    </row>
    <row r="36" spans="1:9" ht="10.5" customHeight="1">
      <c r="A36" s="167"/>
      <c r="B36" s="167"/>
      <c r="C36" s="191"/>
      <c r="D36" s="238"/>
      <c r="E36" s="202"/>
      <c r="F36" s="377"/>
      <c r="G36" s="377"/>
      <c r="H36" s="377"/>
      <c r="I36" s="244"/>
    </row>
    <row r="37" spans="1:9">
      <c r="A37" s="167" t="s">
        <v>141</v>
      </c>
      <c r="B37" s="167"/>
      <c r="C37" s="191"/>
      <c r="D37" s="238"/>
      <c r="E37" s="202"/>
      <c r="F37" s="377">
        <v>-123897</v>
      </c>
      <c r="G37" s="377"/>
      <c r="H37" s="377">
        <v>-947876</v>
      </c>
      <c r="I37" s="244"/>
    </row>
    <row r="38" spans="1:9">
      <c r="A38" s="167" t="s">
        <v>137</v>
      </c>
      <c r="B38" s="167"/>
      <c r="C38" s="191"/>
      <c r="D38" s="238"/>
      <c r="E38" s="202"/>
      <c r="F38" s="377">
        <v>8610679.0600000005</v>
      </c>
      <c r="G38" s="377"/>
      <c r="H38" s="377">
        <v>9353582</v>
      </c>
      <c r="I38" s="244"/>
    </row>
    <row r="39" spans="1:9">
      <c r="A39" s="167" t="s">
        <v>138</v>
      </c>
      <c r="B39" s="167"/>
      <c r="C39" s="191"/>
      <c r="D39" s="238"/>
      <c r="E39" s="202"/>
      <c r="F39" s="378">
        <v>-4644852.28</v>
      </c>
      <c r="G39" s="377"/>
      <c r="H39" s="378">
        <v>-5452341</v>
      </c>
      <c r="I39" s="244"/>
    </row>
    <row r="40" spans="1:9" ht="15.75">
      <c r="A40" s="201" t="s">
        <v>179</v>
      </c>
      <c r="B40" s="167"/>
      <c r="C40" s="191"/>
      <c r="D40" s="238"/>
      <c r="E40" s="202"/>
      <c r="F40" s="374">
        <v>15988734.799999997</v>
      </c>
      <c r="G40" s="381"/>
      <c r="H40" s="374">
        <v>-16141385</v>
      </c>
    </row>
    <row r="41" spans="1:9" ht="12" customHeight="1">
      <c r="A41" s="201" t="s">
        <v>0</v>
      </c>
      <c r="B41" s="167"/>
      <c r="C41" s="191"/>
      <c r="D41" s="249" t="s">
        <v>0</v>
      </c>
      <c r="E41" s="202"/>
      <c r="F41" s="387"/>
      <c r="G41" s="387"/>
      <c r="H41" s="387"/>
    </row>
    <row r="42" spans="1:9">
      <c r="A42" s="167" t="s">
        <v>456</v>
      </c>
      <c r="B42" s="167"/>
      <c r="C42" s="191"/>
      <c r="E42" s="192"/>
      <c r="F42" s="376"/>
      <c r="G42" s="377"/>
      <c r="H42" s="376"/>
    </row>
    <row r="43" spans="1:9" hidden="1">
      <c r="A43" s="167" t="s">
        <v>239</v>
      </c>
      <c r="B43" s="167"/>
      <c r="C43" s="191"/>
      <c r="D43" s="238" t="s">
        <v>0</v>
      </c>
      <c r="E43" s="202"/>
      <c r="F43" s="382">
        <v>0</v>
      </c>
      <c r="G43" s="375"/>
      <c r="H43" s="376">
        <v>0</v>
      </c>
    </row>
    <row r="44" spans="1:9" hidden="1">
      <c r="A44" s="167" t="s">
        <v>236</v>
      </c>
      <c r="B44" s="167"/>
      <c r="C44" s="191"/>
      <c r="D44" s="238" t="s">
        <v>0</v>
      </c>
      <c r="E44" s="202"/>
      <c r="F44" s="382">
        <v>0</v>
      </c>
      <c r="G44" s="375"/>
      <c r="H44" s="376">
        <v>0</v>
      </c>
    </row>
    <row r="45" spans="1:9" hidden="1">
      <c r="A45" s="167" t="s">
        <v>235</v>
      </c>
      <c r="B45" s="167"/>
      <c r="C45" s="191"/>
      <c r="D45" s="238" t="s">
        <v>0</v>
      </c>
      <c r="E45" s="202"/>
      <c r="F45" s="382">
        <v>0</v>
      </c>
      <c r="G45" s="375"/>
      <c r="H45" s="376">
        <v>0</v>
      </c>
    </row>
    <row r="46" spans="1:9" hidden="1">
      <c r="A46" s="167" t="s">
        <v>150</v>
      </c>
      <c r="B46" s="167"/>
      <c r="C46" s="191"/>
      <c r="E46" s="192"/>
      <c r="F46" s="376">
        <v>0</v>
      </c>
      <c r="G46" s="377"/>
      <c r="H46" s="376">
        <v>0</v>
      </c>
    </row>
    <row r="47" spans="1:9">
      <c r="A47" s="167" t="s">
        <v>193</v>
      </c>
      <c r="B47" s="167"/>
      <c r="C47" s="191"/>
      <c r="D47" s="238"/>
      <c r="E47" s="202"/>
      <c r="F47" s="377">
        <v>-137994</v>
      </c>
      <c r="G47" s="377"/>
      <c r="H47" s="376">
        <v>-244670</v>
      </c>
    </row>
    <row r="48" spans="1:9" ht="15.75">
      <c r="A48" s="201" t="s">
        <v>448</v>
      </c>
      <c r="B48" s="167"/>
      <c r="C48" s="191"/>
      <c r="D48" s="238"/>
      <c r="E48" s="202"/>
      <c r="F48" s="383">
        <v>-137994</v>
      </c>
      <c r="G48" s="377"/>
      <c r="H48" s="383">
        <v>-244670</v>
      </c>
    </row>
    <row r="49" spans="1:9" ht="12" customHeight="1">
      <c r="A49" s="167"/>
      <c r="B49" s="167"/>
      <c r="C49" s="191"/>
      <c r="D49" s="238"/>
      <c r="E49" s="202"/>
      <c r="F49" s="376"/>
      <c r="G49" s="377"/>
      <c r="H49" s="376"/>
    </row>
    <row r="50" spans="1:9">
      <c r="A50" s="167" t="s">
        <v>457</v>
      </c>
      <c r="B50" s="167"/>
      <c r="C50" s="191"/>
      <c r="E50" s="192"/>
      <c r="F50" s="376"/>
      <c r="G50" s="377"/>
      <c r="H50" s="376"/>
    </row>
    <row r="51" spans="1:9">
      <c r="A51" s="167" t="s">
        <v>215</v>
      </c>
      <c r="B51" s="167"/>
      <c r="C51" s="191"/>
      <c r="D51" s="242" t="s">
        <v>0</v>
      </c>
      <c r="E51" s="192"/>
      <c r="F51" s="376">
        <v>-59738714.099999994</v>
      </c>
      <c r="G51" s="377"/>
      <c r="H51" s="376">
        <v>-14446295</v>
      </c>
    </row>
    <row r="52" spans="1:9">
      <c r="A52" s="167" t="s">
        <v>139</v>
      </c>
      <c r="B52" s="167"/>
      <c r="C52" s="191"/>
      <c r="E52" s="192"/>
      <c r="F52" s="376">
        <v>14000000</v>
      </c>
      <c r="G52" s="377"/>
      <c r="H52" s="376">
        <v>21500000</v>
      </c>
    </row>
    <row r="53" spans="1:9">
      <c r="A53" s="167" t="s">
        <v>437</v>
      </c>
      <c r="B53" s="167"/>
      <c r="C53" s="191"/>
      <c r="E53" s="192"/>
      <c r="F53" s="376">
        <v>-7600000</v>
      </c>
      <c r="G53" s="377"/>
      <c r="H53" s="376">
        <v>-10969811</v>
      </c>
    </row>
    <row r="54" spans="1:9">
      <c r="A54" s="167" t="s">
        <v>226</v>
      </c>
      <c r="B54" s="167"/>
      <c r="C54" s="191"/>
      <c r="E54" s="192"/>
      <c r="F54" s="376">
        <v>28682842</v>
      </c>
      <c r="G54" s="377"/>
      <c r="H54" s="376">
        <v>13230000</v>
      </c>
    </row>
    <row r="55" spans="1:9">
      <c r="A55" s="167" t="s">
        <v>438</v>
      </c>
      <c r="B55" s="167"/>
      <c r="C55" s="191"/>
      <c r="E55" s="192"/>
      <c r="F55" s="376">
        <v>-22883000</v>
      </c>
      <c r="G55" s="377"/>
      <c r="H55" s="376">
        <v>-19438371</v>
      </c>
    </row>
    <row r="56" spans="1:9">
      <c r="A56" s="167" t="s">
        <v>151</v>
      </c>
      <c r="B56" s="167"/>
      <c r="C56" s="191"/>
      <c r="E56" s="192"/>
      <c r="F56" s="376">
        <v>32756530</v>
      </c>
      <c r="G56" s="377"/>
      <c r="H56" s="376">
        <v>24518000</v>
      </c>
    </row>
    <row r="57" spans="1:9" s="167" customFormat="1" ht="14.25" hidden="1" customHeight="1">
      <c r="A57" s="167" t="s">
        <v>221</v>
      </c>
      <c r="F57" s="376">
        <v>0</v>
      </c>
      <c r="G57" s="377"/>
      <c r="H57" s="376">
        <v>0</v>
      </c>
    </row>
    <row r="58" spans="1:9" ht="15.75">
      <c r="A58" s="201" t="s">
        <v>168</v>
      </c>
      <c r="B58" s="201"/>
      <c r="C58" s="191"/>
      <c r="D58" s="238"/>
      <c r="E58" s="202"/>
      <c r="F58" s="383">
        <v>-14782342.099999994</v>
      </c>
      <c r="G58" s="377"/>
      <c r="H58" s="383">
        <v>14393523</v>
      </c>
    </row>
    <row r="59" spans="1:9" ht="12" customHeight="1">
      <c r="A59" s="167"/>
      <c r="B59" s="167"/>
      <c r="C59" s="191"/>
      <c r="D59" s="238"/>
      <c r="E59" s="202"/>
      <c r="F59" s="376"/>
      <c r="G59" s="377"/>
      <c r="H59" s="376"/>
    </row>
    <row r="60" spans="1:9">
      <c r="A60" s="167" t="s">
        <v>243</v>
      </c>
      <c r="B60" s="167"/>
      <c r="C60" s="250"/>
      <c r="D60" s="251" t="s">
        <v>0</v>
      </c>
      <c r="E60" s="202"/>
      <c r="F60" s="384">
        <v>1068398.700000003</v>
      </c>
      <c r="G60" s="384"/>
      <c r="H60" s="384">
        <v>-1992532</v>
      </c>
    </row>
    <row r="61" spans="1:9">
      <c r="A61" s="167" t="s">
        <v>86</v>
      </c>
      <c r="B61" s="167"/>
      <c r="C61" s="250"/>
      <c r="D61" s="249" t="s">
        <v>0</v>
      </c>
      <c r="E61" s="202"/>
      <c r="F61" s="374">
        <v>3918818</v>
      </c>
      <c r="G61" s="381"/>
      <c r="H61" s="385">
        <v>5911350</v>
      </c>
    </row>
    <row r="62" spans="1:9" ht="16.5" thickBot="1">
      <c r="A62" s="201" t="s">
        <v>87</v>
      </c>
      <c r="B62" s="167"/>
      <c r="C62" s="241"/>
      <c r="D62" s="238" t="s">
        <v>0</v>
      </c>
      <c r="E62" s="220" t="s">
        <v>0</v>
      </c>
      <c r="F62" s="386">
        <v>4987216.700000003</v>
      </c>
      <c r="G62" s="377"/>
      <c r="H62" s="386">
        <v>3918818</v>
      </c>
      <c r="I62" s="244">
        <f>F62-Balance!F19</f>
        <v>-0.29999999701976776</v>
      </c>
    </row>
    <row r="63" spans="1:9" ht="17.649999999999999" customHeight="1" thickTop="1">
      <c r="A63" s="201"/>
      <c r="B63" s="167"/>
      <c r="C63" s="241"/>
      <c r="D63" s="238"/>
      <c r="E63" s="220"/>
      <c r="F63" s="252"/>
      <c r="G63" s="252"/>
      <c r="H63" s="253"/>
    </row>
    <row r="64" spans="1:9">
      <c r="A64" s="350" t="str">
        <f>Balance!A56</f>
        <v>Las notas que se acompañan en las páginas 9 a 47  son parte integral de éstos estados financieros.</v>
      </c>
      <c r="B64" s="167"/>
      <c r="C64" s="191"/>
      <c r="E64" s="192"/>
      <c r="F64" s="243"/>
      <c r="G64" s="243"/>
      <c r="H64" s="243"/>
    </row>
    <row r="65" spans="1:8" ht="30.6" customHeight="1">
      <c r="A65" s="254"/>
      <c r="B65" s="167"/>
      <c r="C65" s="191"/>
      <c r="E65" s="192"/>
      <c r="F65" s="243"/>
      <c r="G65" s="243"/>
      <c r="H65" s="243"/>
    </row>
    <row r="66" spans="1:8" ht="15.75" customHeight="1">
      <c r="A66" s="400">
        <v>8</v>
      </c>
      <c r="B66" s="400"/>
      <c r="C66" s="400"/>
      <c r="D66" s="400"/>
      <c r="E66" s="400"/>
      <c r="F66" s="400"/>
      <c r="G66" s="400"/>
      <c r="H66" s="400"/>
    </row>
    <row r="67" spans="1:8" ht="15" customHeight="1" thickBot="1">
      <c r="A67" s="255"/>
      <c r="B67" s="255"/>
      <c r="C67" s="256"/>
      <c r="D67" s="257"/>
      <c r="E67" s="258"/>
      <c r="F67" s="259"/>
      <c r="G67" s="259"/>
      <c r="H67" s="259"/>
    </row>
    <row r="68" spans="1:8" ht="11.25" customHeight="1" thickTop="1"/>
  </sheetData>
  <mergeCells count="4">
    <mergeCell ref="A1:H1"/>
    <mergeCell ref="A5:H5"/>
    <mergeCell ref="A7:H7"/>
    <mergeCell ref="A66:H66"/>
  </mergeCells>
  <phoneticPr fontId="0" type="noConversion"/>
  <printOptions horizontalCentered="1" verticalCentered="1"/>
  <pageMargins left="0.43" right="0.26" top="0.25" bottom="0.2" header="0.16" footer="0.21"/>
  <pageSetup scale="7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Est. de Ingr. Trim</vt:lpstr>
      <vt:lpstr>Balance</vt:lpstr>
      <vt:lpstr>ER</vt:lpstr>
      <vt:lpstr>MARZO</vt:lpstr>
      <vt:lpstr>JUNIO</vt:lpstr>
      <vt:lpstr>Patrimonio</vt:lpstr>
      <vt:lpstr>Flujo</vt:lpstr>
      <vt:lpstr>Balance!Área_de_impresión</vt:lpstr>
      <vt:lpstr>ER!Área_de_impresión</vt:lpstr>
      <vt:lpstr>'Est. de Ingr. Trim'!Área_de_impresión</vt:lpstr>
      <vt:lpstr>Flujo!Área_de_impresión</vt:lpstr>
      <vt:lpstr>Patrimonio!Área_de_impresión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2019-11-19T22:49:59Z</cp:lastPrinted>
  <dcterms:created xsi:type="dcterms:W3CDTF">1999-04-13T18:41:21Z</dcterms:created>
  <dcterms:modified xsi:type="dcterms:W3CDTF">2020-03-11T16:58:11Z</dcterms:modified>
</cp:coreProperties>
</file>