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19\Legal\BVES\"/>
    </mc:Choice>
  </mc:AlternateContent>
  <xr:revisionPtr revIDLastSave="0" documentId="13_ncr:1_{5E92CC0D-A69A-4E6E-A294-4508C26576E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_xlnm.Print_Area" localSheetId="0">'Balance BVES'!$A$4:$E$61</definedName>
    <definedName name="_xlnm.Print_Area" localSheetId="1">'ER BVES'!$A$1:$E$47</definedName>
    <definedName name="DATE">'ER BVES'!$B$3</definedName>
    <definedName name="EN_MILES">'[1]ER Mensual'!$D$2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0" l="1"/>
  <c r="B23" i="20"/>
  <c r="B17" i="20"/>
  <c r="B8" i="20"/>
  <c r="B29" i="20"/>
  <c r="B22" i="20"/>
  <c r="B7" i="20"/>
  <c r="B35" i="20"/>
  <c r="B14" i="20"/>
  <c r="B28" i="20"/>
  <c r="B21" i="20"/>
  <c r="B34" i="20"/>
  <c r="B13" i="20"/>
  <c r="B27" i="20"/>
  <c r="B20" i="20"/>
  <c r="B12" i="20"/>
  <c r="B19" i="20"/>
  <c r="B32" i="20"/>
  <c r="B11" i="20"/>
  <c r="B24" i="20"/>
  <c r="B18" i="20"/>
  <c r="B9" i="20"/>
  <c r="B12" i="17"/>
  <c r="B32" i="17"/>
  <c r="B21" i="17"/>
  <c r="B50" i="17"/>
  <c r="B39" i="17"/>
  <c r="B11" i="17"/>
  <c r="B31" i="17"/>
  <c r="B38" i="17"/>
  <c r="B18" i="17"/>
  <c r="B30" i="17"/>
  <c r="B46" i="17"/>
  <c r="B37" i="17"/>
  <c r="B24" i="17"/>
  <c r="B29" i="17"/>
  <c r="B13" i="17"/>
  <c r="B45" i="17"/>
  <c r="B14" i="17"/>
  <c r="B34" i="17"/>
  <c r="B42" i="17"/>
  <c r="B33" i="17"/>
  <c r="B25" i="20" l="1"/>
  <c r="B31" i="20" l="1"/>
  <c r="B36" i="20" l="1"/>
  <c r="B33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{[Accounts].[BKW.2121.08  ADEUDADO A ENTIDADES EXTRANJERAS],[Accounts].[BKW.2122.08  ADEUDADO A ENTIDADES EXTRANJERAS],[Accounts].[BKW.2123.08  ADEUDADO A ENTIDADES EXTRANJERAS]}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80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s">
      <ms ns="14" c="0"/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s">
      <ms ns="20" c="0"/>
    </mdx>
    <mdx n="0" f="m">
      <t c="1">
        <n x="21"/>
      </t>
    </mdx>
    <mdx n="0" f="s">
      <ms ns="22" c="0"/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s">
      <ms ns="27" c="0"/>
    </mdx>
    <mdx n="0" f="s">
      <ms ns="28" c="0"/>
    </mdx>
    <mdx n="0" f="m">
      <t c="1">
        <n x="29"/>
      </t>
    </mdx>
    <mdx n="0" f="m">
      <t c="1">
        <n x="30"/>
      </t>
    </mdx>
    <mdx n="0" f="m">
      <t c="1">
        <n x="31"/>
      </t>
    </mdx>
    <mdx n="0" f="s">
      <ms ns="32" c="0"/>
    </mdx>
    <mdx n="0" f="m">
      <t c="1">
        <n x="33"/>
      </t>
    </mdx>
    <mdx n="0" f="m">
      <t c="1">
        <n x="34"/>
      </t>
    </mdx>
    <mdx n="0" f="m">
      <t c="1">
        <n x="35"/>
      </t>
    </mdx>
    <mdx n="0" f="m">
      <t c="1">
        <n x="36"/>
      </t>
    </mdx>
    <mdx n="0" f="s">
      <ms ns="37" c="0"/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<sst xmlns="http://schemas.openxmlformats.org/spreadsheetml/2006/main" count="39" uniqueCount="31">
  <si>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</si>
  <si>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</si>
  <si>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</si>
  <si>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</si>
  <si>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</si>
  <si>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</si>
  <si>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</si>
  <si>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</si>
  <si>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</si>
  <si>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</si>
  <si>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</si>
  <si>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</si>
  <si>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</si>
  <si>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</si>
  <si>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</si>
  <si>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</si>
  <si>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</si>
  <si>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</si>
  <si>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</si>
  <si>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</si>
  <si>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</si>
  <si>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</si>
  <si>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</si>
  <si>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Gerente de Finanzas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</si>
  <si>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</si>
  <si>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</si>
  <si>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</si>
  <si>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</si>
  <si>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</si>
  <si>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Contador Corporativo</t>
  </si>
  <si>
    <t>Utilidad en venta de títulos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</si>
</sst>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39">
    <xf numFmtId="0" fontId="0" fillId="0" borderId="0" xfId="0"/>
    <xf numFmtId="0" fontId="4" fillId="0" borderId="0" xfId="0" applyFont="1"/>
    <xf numFmtId="0" fontId="4" fillId="0" borderId="2" xfId="0" applyFont="1" applyBorder="1"/>
    <xf numFmtId="0" fontId="7" fillId="0" borderId="0" xfId="0" applyFont="1" applyFill="1"/>
    <xf numFmtId="164" fontId="7" fillId="0" borderId="0" xfId="0" applyNumberFormat="1" applyFont="1" applyFill="1"/>
    <xf numFmtId="0" fontId="6" fillId="0" borderId="0" xfId="0" applyFont="1"/>
    <xf numFmtId="0" fontId="5" fillId="0" borderId="0" xfId="0" applyFont="1"/>
    <xf numFmtId="166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0" xfId="1" applyFont="1"/>
    <xf numFmtId="169" fontId="6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43" fontId="4" fillId="0" borderId="0" xfId="0" applyNumberFormat="1" applyFont="1"/>
    <xf numFmtId="169" fontId="12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9" fontId="14" fillId="0" borderId="0" xfId="1" applyNumberFormat="1" applyFont="1" applyAlignment="1">
      <alignment horizontal="right" vertical="center" wrapText="1"/>
    </xf>
    <xf numFmtId="0" fontId="3" fillId="0" borderId="0" xfId="0" applyFont="1"/>
    <xf numFmtId="169" fontId="3" fillId="0" borderId="0" xfId="1" applyNumberFormat="1" applyFont="1"/>
    <xf numFmtId="164" fontId="3" fillId="0" borderId="0" xfId="1" applyFont="1"/>
    <xf numFmtId="0" fontId="8" fillId="0" borderId="0" xfId="0" applyFont="1" applyAlignment="1">
      <alignment horizontal="center"/>
    </xf>
    <xf numFmtId="14" fontId="9" fillId="0" borderId="2" xfId="0" quotePrefix="1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169" fontId="9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vertical="center" wrapText="1"/>
    </xf>
    <xf numFmtId="164" fontId="13" fillId="0" borderId="0" xfId="1" applyFont="1" applyAlignment="1">
      <alignment horizontal="right" vertical="center" wrapText="1"/>
    </xf>
    <xf numFmtId="164" fontId="15" fillId="0" borderId="0" xfId="0" applyNumberFormat="1" applyFont="1"/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167" fontId="5" fillId="0" borderId="0" xfId="0" applyNumberFormat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12" s="17"/>
        <tr r="B32" s="17"/>
        <tr r="B21" s="17"/>
        <tr r="B50" s="17"/>
        <tr r="B39" s="17"/>
        <tr r="B11" s="17"/>
        <tr r="B31" s="17"/>
        <tr r="B38" s="17"/>
        <tr r="B18" s="17"/>
        <tr r="B30" s="17"/>
        <tr r="B46" s="17"/>
        <tr r="B37" s="17"/>
        <tr r="B24" s="17"/>
        <tr r="B29" s="17"/>
        <tr r="B13" s="17"/>
        <tr r="B45" s="17"/>
        <tr r="B14" s="17"/>
        <tr r="B34" s="17"/>
        <tr r="B42" s="17"/>
        <tr r="B33" s="17"/>
        <tr r="B23" s="20"/>
        <tr r="B17" s="20"/>
        <tr r="B8" s="20"/>
        <tr r="B29" s="20"/>
        <tr r="B22" s="20"/>
        <tr r="B7" s="20"/>
        <tr r="B35" s="20"/>
        <tr r="B14" s="20"/>
        <tr r="B28" s="20"/>
        <tr r="B21" s="20"/>
        <tr r="B34" s="20"/>
        <tr r="B13" s="20"/>
        <tr r="B27" s="20"/>
        <tr r="B20" s="20"/>
        <tr r="B12" s="20"/>
        <tr r="B19" s="20"/>
        <tr r="B32" s="20"/>
        <tr r="B11" s="20"/>
        <tr r="B24" s="20"/>
        <tr r="B18" s="20"/>
        <tr r="B9" s="20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614590</xdr:colOff>
      <xdr:row>3</xdr:row>
      <xdr:rowOff>16513</xdr:rowOff>
    </xdr:from>
    <xdr:to>
      <xdr:col>4</xdr:col>
      <xdr:colOff>936883</xdr:colOff>
      <xdr:row>4</xdr:row>
      <xdr:rowOff>199730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6C61E42-0AC7-436B-A7DA-124E4521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5C090EA-0902-44E2-900A-6B96CB11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0315" y="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43830</v>
          </cell>
          <cell r="C6"/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3892.378426388888" backgroundQuery="1" createdVersion="3" refreshedVersion="6" minRefreshableVersion="3" recordCount="0" tupleCache="1" supportSubquery="1" supportAdvancedDrill="1" xr:uid="{BF78F0AF-FA99-4F33-B3F8-6FBC8D050A67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1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42]" c="BKW.113  INVERSIONES FINANCIERA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7310]" c="BKW.631  INGRESOS NO OPERACIONALES"/>
        <s v="[Dim Fin Account].[Accounts].&amp;[27225]" c="BKW.712  SANEAMIENTO DE ACTIVOS DE INTERMEDIACIÓN"/>
        <s v="[Dim Fin Account].[Accounts].&amp;[26092]" c="BKW.813  DEPRECIACIONES Y AMORTIZACIONES"/>
        <s v="[Dim Fin Account].[Accounts].&amp;[26091]" c="BKW.812  GASTOS GENERALES"/>
        <s v="[Dim Fin Account].[Accounts].&amp;[26807]" c="BKW.721  OPERACIONES EN MONEDA EXTRANJERA"/>
        <s v="[Dim Fin Account].[Accounts].&amp;[26093]" c="BKW.811  GASTOS DE FUNCIONARIOS Y EMPLEADO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3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19]" c="BKW.7110.06  PRIMAS POR GARANTÍA DE DEPÓSITOS"/>
        <s v="[Dim Fin Account].[Accounts].&amp;[25330]" c="BKW.6210.03  AVALES Y FIANZAS"/>
        <s v="[Dim Fin Account].[Accounts].&amp;[26259]" c="BKW.6110.04  INTERESES SOBRE DEPÓSITOS"/>
        <s v="[Dim Fin Account].[Accounts].&amp;[26597]" c="BKW.7110.01  DEPÓSITOS"/>
        <s v="[Dim Fin Account].[Accounts].&amp;[25331]" c="BKW.6210.01  OPERACIONES EN MONEDA EXTRANJERA"/>
        <s v="[Dim Fin Account].[Accounts].&amp;[26871]" c="BKW.7110.05  PÉRDIDA POR DIFERENCIA DE PRECIOS"/>
        <s v="[Dim Fin Account].[Accounts].&amp;[26593]" c="BKW.7110.04  TÍTULOS DE EMISIÓN PROPIA (1)"/>
        <s v="[Dim Fin Account].[Accounts].&amp;[26256]" c="BKW.6110.03  OPERACIONES TEMPORALES CON DOCUMENTOS"/>
        <s v="[Dim Fin Account].[Accounts].&amp;[26595]" c="BKW.7110.02  PRÉSTAMOS PARA TERCEROS"/>
        <s v="[Dim Fin Account].[Accounts].&amp;[26257]" c="BKW.6110.02  CARTERA DE INVERSION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">
        <s v="[Dim Date].[Dates].[Year].&amp;[2019].&amp;[12]" c="12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6"/>
        <fieldUsage x="7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8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42">
      <n v="2500000" in="0">
        <tpls c="2">
          <tpl fld="7" item="0"/>
          <tpl fld="3" item="6"/>
        </tpls>
      </n>
      <n v="11181818.270000001" in="0">
        <tpls c="2">
          <tpl fld="7" item="0"/>
          <tpl fld="2" item="0"/>
        </tpls>
      </n>
      <n v="2719835.46" in="0">
        <tpls c="2">
          <tpl fld="7" item="0"/>
          <tpl fld="1" item="0"/>
        </tpls>
      </n>
      <n v="79619.98" in="0">
        <tpls c="2">
          <tpl fld="7" item="0"/>
          <tpl hier="7" item="0"/>
        </tpls>
      </n>
      <n v="116512084.62" in="0">
        <tpls c="2">
          <tpl fld="7" item="0"/>
          <tpl fld="3" item="7"/>
        </tpls>
      </n>
      <n v="52024000.439999998" in="0">
        <tpls c="2">
          <tpl fld="7" item="0"/>
          <tpl hier="7" item="1"/>
        </tpls>
      </n>
      <n v="1280854.1000000001" in="0">
        <tpls c="2">
          <tpl fld="7" item="0"/>
          <tpl fld="3" item="8"/>
        </tpls>
      </n>
      <n v="7889516.9600000018" in="0">
        <tpls c="2">
          <tpl fld="7" item="0"/>
          <tpl hier="7" item="2"/>
        </tpls>
      </n>
      <n v="36750843.709999993" in="0">
        <tpls c="2">
          <tpl fld="7" item="0"/>
          <tpl fld="5" item="1"/>
        </tpls>
      </n>
      <n v="5731621.7699999996" in="0">
        <tpls c="2">
          <tpl fld="7" item="0"/>
          <tpl fld="3" item="9"/>
        </tpls>
      </n>
      <n v="3320065.9000000004" in="0">
        <tpls c="2">
          <tpl fld="7" item="0"/>
          <tpl fld="5" item="2"/>
        </tpls>
      </n>
      <n v="2822665.95" in="0">
        <tpls c="2">
          <tpl fld="7" item="0"/>
          <tpl hier="7" item="4"/>
        </tpls>
      </n>
      <n v="395222168.06999975" in="0">
        <tpls c="2">
          <tpl fld="7" item="0"/>
          <tpl fld="3" item="10"/>
        </tpls>
      </n>
      <n v="55000000" in="0">
        <tpls c="2">
          <tpl fld="7" item="0"/>
          <tpl fld="3" item="12"/>
        </tpls>
      </n>
      <n v="431284408.4600001" in="0">
        <tpls c="2">
          <tpl fld="7" item="0"/>
          <tpl fld="3" item="13"/>
        </tpls>
      </n>
      <n v="1516040.3999999997" in="0">
        <tpls c="2">
          <tpl fld="7" item="0"/>
          <tpl hier="7" item="5"/>
        </tpls>
      </n>
      <n v="2719835.46" in="0">
        <tpls c="2">
          <tpl fld="7" item="0"/>
          <tpl fld="1" item="1"/>
        </tpls>
      </n>
      <n v="56048565.399999999" in="0">
        <tpls c="2">
          <tpl fld="7" item="0"/>
          <tpl fld="3" item="11"/>
        </tpls>
      </n>
      <n v="0" in="0">
        <tpls c="2">
          <tpl fld="7" item="0"/>
          <tpl fld="2" item="1"/>
        </tpls>
      </n>
      <n v="73711300.680000007" in="0">
        <tpls c="2">
          <tpl fld="7" item="0"/>
          <tpl fld="3" item="14"/>
        </tpls>
      </n>
      <n v="0" in="0">
        <tpls c="2">
          <tpl fld="7" item="0"/>
          <tpl fld="3" item="5"/>
        </tpls>
      </n>
      <n v="3057264.6000000052" in="0">
        <tpls c="2">
          <tpl fld="7" item="0"/>
          <tpl hier="7" item="3"/>
        </tpls>
      </n>
      <n v="2016299.69" in="0">
        <tpls c="2">
          <tpl fld="7" item="0"/>
          <tpl fld="3" item="17"/>
        </tpls>
      </n>
      <n v="164675.09" in="0">
        <tpls c="2">
          <tpl fld="7" item="0"/>
          <tpl fld="2" item="2"/>
        </tpls>
      </n>
      <n v="1155196.71" in="0">
        <tpls c="2">
          <tpl fld="7" item="0"/>
          <tpl hier="7" item="7"/>
        </tpls>
      </n>
      <n v="2523577.09" in="0">
        <tpls c="2">
          <tpl fld="7" item="0"/>
          <tpl fld="5" item="9"/>
        </tpls>
      </n>
      <n v="51047.11" in="0">
        <tpls c="2">
          <tpl fld="7" item="0"/>
          <tpl fld="5" item="10"/>
        </tpls>
      </n>
      <n v="1720412.06" in="0">
        <tpls c="2">
          <tpl fld="7" item="0"/>
          <tpl fld="5" item="5"/>
        </tpls>
      </n>
      <n v="2826.54" in="0">
        <tpls c="2">
          <tpl fld="7" item="0"/>
          <tpl fld="5" item="8"/>
        </tpls>
      </n>
      <n v="10382484.029999999" in="0">
        <tpls c="2">
          <tpl fld="7" item="0"/>
          <tpl fld="3" item="20"/>
        </tpls>
      </n>
      <n v="0" in="0">
        <tpls c="2">
          <tpl fld="7" item="0"/>
          <tpl fld="5" item="7"/>
        </tpls>
      </n>
      <n v="4558640.7300000014" in="0">
        <tpls c="2">
          <tpl fld="7" item="0"/>
          <tpl hier="7" item="9"/>
        </tpls>
      </n>
      <n v="35371310.99000001" in="0">
        <tpls c="2">
          <tpl fld="7" item="0"/>
          <tpl hier="7" item="8"/>
        </tpls>
      </n>
      <n v="78982.509999999995" in="0">
        <tpls c="2">
          <tpl fld="7" item="0"/>
          <tpl fld="2" item="3"/>
        </tpls>
      </n>
      <n v="312986.08" in="0">
        <tpls c="2">
          <tpl fld="7" item="0"/>
          <tpl hier="7" item="6"/>
        </tpls>
      </n>
      <n v="0" in="0">
        <tpls c="2">
          <tpl fld="7" item="0"/>
          <tpl fld="3" item="19"/>
        </tpls>
      </n>
      <n v="11493513.120000001" in="0">
        <tpls c="2">
          <tpl fld="7" item="0"/>
          <tpl fld="5" item="6"/>
        </tpls>
      </n>
      <n v="8548735.0700000003" in="0">
        <tpls c="2">
          <tpl fld="7" item="0"/>
          <tpl fld="3" item="18"/>
        </tpls>
      </n>
      <n v="6009082.5800000001" in="0">
        <tpls c="2">
          <tpl fld="7" item="0"/>
          <tpl fld="5" item="11"/>
        </tpls>
      </n>
      <n v="2271255.5300000007" in="0">
        <tpls c="2">
          <tpl fld="7" item="0"/>
          <tpl hier="7" item="11"/>
        </tpls>
      </n>
      <n v="2769451.11" in="0">
        <tpls c="2">
          <tpl fld="7" item="0"/>
          <tpl fld="3" item="15"/>
        </tpls>
      </n>
      <n v="2166994.34" in="0">
        <tpls c="2">
          <tpl fld="7" item="0"/>
          <tpl fld="2" item="4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110.01.05  Comisiones por otorgamiento],[Accounts].[BKW.6110.01.06  Otras comisiones y recargos sobre créditos]}">
        <tpls c="1">
          <tpl fld="8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8" item="1"/>
        </tpls>
      </set>
      <set count="2" maxRank="1" setDefinition="{[Accounts].[BKW.6210.03  AVALES Y FIANZAS],[Accounts].[BKW.6210.04  SERVICIOS]}">
        <tpls c="1">
          <tpl fld="5" item="4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</sets>
    <queryCache count="33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4  DERECHOS FUTUROS Y CONTINGENCIAS]">
        <tpls c="1">
          <tpl fld="1" item="1"/>
        </tpls>
      </query>
      <query mdx="[Accounts].[BKW.211  DEPÓSITOS]">
        <tpls c="1">
          <tpl fld="3" item="10"/>
        </tpls>
      </query>
      <query mdx="[Accounts].[BKW.113  INVERSIONES FINANCIERAS]">
        <tpls c="1">
          <tpl fld="3" item="11"/>
        </tpls>
      </query>
      <query mdx="[Accounts].[BKW.311  CAPITAL SOCIAL PAGADO]">
        <tpls c="1">
          <tpl fld="3" item="12"/>
        </tpls>
      </query>
      <query mdx="[Accounts].[BKW.114  PRÉSTAMOS]">
        <tpls c="1">
          <tpl fld="3" item="13"/>
        </tpls>
      </query>
      <query mdx="[Accounts].[BKW.24  DEUDA SUBORDINADA]">
        <tpls c="1">
          <tpl fld="2" item="1"/>
        </tpls>
      </query>
      <query mdx="[Accounts].[BKW.214  TÍTULOS DE EMISIÓN PROPIA]">
        <tpls c="1">
          <tpl fld="3" item="14"/>
        </tpls>
      </query>
      <query mdx="[Dates].[2019].[12]">
        <tpls c="1">
          <tpl fld="7" item="0"/>
        </tpls>
      </query>
      <query mdx="[Accounts].[BKW.6110.04  INTERESES SOBRE DEPÓSITOS]">
        <tpls c="1">
          <tpl fld="5" item="5"/>
        </tpls>
      </query>
      <query mdx="[Accounts].[BKW.7110.01  DEPÓSITOS]">
        <tpls c="1">
          <tpl fld="5" item="6"/>
        </tpls>
      </query>
      <query mdx="[Accounts].[BKW.813  DEPRECIACIONES Y AMORTIZACIONES]">
        <tpls c="1">
          <tpl fld="3" item="17"/>
        </tpls>
      </query>
      <query mdx="[Accounts].[BKW.84  CONTRIBUCIONES ESPECIALES]">
        <tpls c="1">
          <tpl fld="2" item="2"/>
        </tpls>
      </query>
      <query mdx="[Accounts].[BKW.812  GASTOS GENERALES]">
        <tpls c="1">
          <tpl fld="3" item="18"/>
        </tpls>
      </query>
      <query mdx="[Accounts].[BKW.721  OPERACIONES EN MONEDA EXTRANJERA]">
        <tpls c="1">
          <tpl fld="3" item="19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7"/>
        </tpls>
      </query>
      <query mdx="[Accounts].[BKW.811  GASTOS DE FUNCIONARIOS Y EMPLEADOS]">
        <tpls c="1">
          <tpl fld="3" item="20"/>
        </tpls>
      </query>
      <query mdx="[Accounts].[BKW.7110.05  PÉRDIDA POR DIFERENCIA DE PRECIOS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6110.03  OPERACIONES TEMPORALES CON DOCUMENTOS]">
        <tpls c="1">
          <tpl fld="5" item="10"/>
        </tpls>
      </query>
      <query mdx="[Accounts].[BKW.7110.02  PRÉSTAMOS PARA TERCEROS]">
        <tpls c="1">
          <tpl fld="5" item="11"/>
        </tpls>
      </query>
      <query mdx="[Accounts].[BKW.6110.02  CARTERA DE INVERSIONES]">
        <tpls c="1">
          <tpl fld="5" item="12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61"/>
  <sheetViews>
    <sheetView showGridLines="0" zoomScaleNormal="100" zoomScaleSheetLayoutView="115" workbookViewId="0">
      <pane ySplit="8" topLeftCell="A30" activePane="bottomLeft" state="frozen"/>
      <selection activeCell="B7" sqref="B7"/>
      <selection pane="bottomLeft" activeCell="E38" sqref="E38"/>
    </sheetView>
  </sheetViews>
  <sheetFormatPr baseColWidth="10" defaultColWidth="9.140625" defaultRowHeight="14.25" x14ac:dyDescent="0.2"/>
  <cols>
    <col min="1" max="1" width="2" style="1" customWidth="1"/>
    <col min="2" max="3" width="20.7109375" style="5" customWidth="1"/>
    <col min="4" max="4" width="19.7109375" style="5" bestFit="1" customWidth="1"/>
    <col min="5" max="5" width="15.42578125" style="5" bestFit="1" customWidth="1"/>
    <col min="6" max="6" width="1.5703125" style="1" customWidth="1"/>
    <col min="7" max="7" width="12" style="1" bestFit="1" customWidth="1"/>
    <col min="8" max="8" width="14.42578125" style="1" bestFit="1" customWidth="1"/>
    <col min="9" max="16384" width="9.140625" style="1"/>
  </cols>
  <sheetData>
    <row r="1" spans="1:5" x14ac:dyDescent="0.2">
      <c r="D1" s="3"/>
      <c r="E1" s="4"/>
    </row>
    <row r="2" spans="1:5" x14ac:dyDescent="0.2">
      <c r="D2" s="3"/>
      <c r="E2" s="4"/>
    </row>
    <row r="3" spans="1:5" x14ac:dyDescent="0.2">
      <c r="E3" s="1"/>
    </row>
    <row r="4" spans="1:5" ht="18" x14ac:dyDescent="0.25">
      <c r="B4" s="6" t="s">
        <v>17</v>
      </c>
      <c r="C4" s="6"/>
      <c r="D4" s="6"/>
    </row>
    <row r="5" spans="1:5" ht="18" x14ac:dyDescent="0.25">
      <c r="B5" s="6" t="s">
        <v>19</v>
      </c>
      <c r="C5" s="6"/>
      <c r="D5" s="6"/>
    </row>
    <row r="6" spans="1:5" ht="18" x14ac:dyDescent="0.25">
      <c r="B6" s="30">
        <v>43830</v>
      </c>
      <c r="C6" s="30"/>
      <c r="D6" s="6"/>
    </row>
    <row r="7" spans="1:5" ht="18.75" thickBot="1" x14ac:dyDescent="0.25">
      <c r="B7" s="1" t="s">
        <v>24</v>
      </c>
      <c r="C7" s="1"/>
      <c r="D7" s="7"/>
    </row>
    <row r="8" spans="1:5" x14ac:dyDescent="0.2">
      <c r="A8" s="2"/>
      <c r="B8" s="8"/>
      <c r="C8" s="8"/>
      <c r="D8" s="8"/>
      <c r="E8" s="9"/>
    </row>
    <row r="9" spans="1:5" ht="15" x14ac:dyDescent="0.2">
      <c r="B9" s="32" t="s">
        <v>14</v>
      </c>
      <c r="C9" s="32"/>
      <c r="D9" s="32"/>
      <c r="E9" s="10"/>
    </row>
    <row r="10" spans="1:5" ht="14.25" customHeight="1" x14ac:dyDescent="0.2">
      <c r="B10" s="32" t="s">
        <v>0</v>
      </c>
      <c r="C10" s="32"/>
      <c r="D10" s="32"/>
      <c r="E10" s="10"/>
    </row>
    <row r="11" spans="1:5" ht="14.25" customHeight="1" x14ac:dyDescent="0.2">
      <c r="B11" s="29" t="str" vm="18">
        <f>CUBEMEMBER("Chart of Accounts","[Accounts].[BKW.111  FONDOS DISPONIBLES]","Caja y bancos")</f>
        <v>Caja y bancos</v>
      </c>
      <c r="C11" s="29"/>
      <c r="D11" s="29"/>
      <c r="E11" s="11">
        <v>116512084.62</v>
      </c>
    </row>
    <row r="12" spans="1:5" ht="14.25" customHeight="1" x14ac:dyDescent="0.2">
      <c r="B12" s="29" t="str" vm="5">
        <f>CUBEMEMBER("Chart of Accounts","[Accounts].[BKW.112  ADQUISICIÓN TEMPORAL DE DOCUMENTOS]","Reportos y otras operaciones bursátiles")</f>
        <v>Reportos y otras operaciones bursátiles</v>
      </c>
      <c r="C12" s="29"/>
      <c r="D12" s="29"/>
      <c r="E12" s="11">
        <v>0</v>
      </c>
    </row>
    <row r="13" spans="1:5" ht="14.25" customHeight="1" x14ac:dyDescent="0.2">
      <c r="B13" s="29" t="str" vm="15">
        <f>CUBEMEMBER("Chart of Accounts","[Accounts].[BKW.113  INVERSIONES FINANCIERAS]","Inversiones financieras, netas")</f>
        <v>Inversiones financieras, netas</v>
      </c>
      <c r="C13" s="29"/>
      <c r="D13" s="29"/>
      <c r="E13" s="11">
        <v>56048565.399999999</v>
      </c>
    </row>
    <row r="14" spans="1:5" ht="14.25" customHeight="1" x14ac:dyDescent="0.2">
      <c r="B14" s="29" t="str" vm="9">
        <f>CUBEMEMBER("Chart of Accounts","[Accounts].[BKW.114  PRÉSTAMOS]","Cartera de préstamos, neta de reservas de saneamiento")</f>
        <v>Cartera de préstamos, neta de reservas de saneamiento</v>
      </c>
      <c r="C14" s="29"/>
      <c r="D14" s="29"/>
      <c r="E14" s="12">
        <v>431284408.45999998</v>
      </c>
    </row>
    <row r="15" spans="1:5" ht="15" x14ac:dyDescent="0.2">
      <c r="B15" s="29"/>
      <c r="C15" s="29"/>
      <c r="D15" s="29"/>
      <c r="E15" s="13">
        <v>603845058.48000002</v>
      </c>
    </row>
    <row r="16" spans="1:5" ht="14.25" customHeight="1" x14ac:dyDescent="0.2">
      <c r="B16" s="32" t="s">
        <v>1</v>
      </c>
      <c r="C16" s="32"/>
      <c r="D16" s="32"/>
      <c r="E16" s="11"/>
    </row>
    <row r="17" spans="2:8" x14ac:dyDescent="0.2">
      <c r="B17" s="34" t="s">
        <v>16</v>
      </c>
      <c r="C17" s="34"/>
      <c r="D17" s="34"/>
      <c r="E17" s="11">
        <v>2411555.87</v>
      </c>
      <c r="H17" s="14"/>
    </row>
    <row r="18" spans="2:8" ht="16.5" x14ac:dyDescent="0.2">
      <c r="B18" s="34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8" s="34"/>
      <c r="D18" s="34"/>
      <c r="E18" s="15">
        <v>7889516.96</v>
      </c>
    </row>
    <row r="19" spans="2:8" ht="15" x14ac:dyDescent="0.2">
      <c r="B19" s="32"/>
      <c r="C19" s="32"/>
      <c r="D19" s="32"/>
      <c r="E19" s="13">
        <v>10301072.83</v>
      </c>
    </row>
    <row r="20" spans="2:8" ht="15" x14ac:dyDescent="0.2">
      <c r="B20" s="32" t="s">
        <v>2</v>
      </c>
      <c r="C20" s="32"/>
      <c r="D20" s="32"/>
      <c r="E20" s="11"/>
    </row>
    <row r="21" spans="2:8" ht="27.75" customHeight="1" x14ac:dyDescent="0.2">
      <c r="B21" s="29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21" s="29"/>
      <c r="D21" s="29"/>
      <c r="E21" s="13">
        <v>11181818.27</v>
      </c>
    </row>
    <row r="22" spans="2:8" ht="15" x14ac:dyDescent="0.2">
      <c r="B22" s="32" t="s">
        <v>3</v>
      </c>
      <c r="C22" s="32"/>
      <c r="D22" s="32"/>
      <c r="E22" s="16">
        <v>625327949.58000004</v>
      </c>
    </row>
    <row r="23" spans="2:8" ht="15" x14ac:dyDescent="0.2">
      <c r="B23" s="17"/>
      <c r="C23" s="17"/>
      <c r="D23" s="17"/>
      <c r="E23" s="16"/>
    </row>
    <row r="24" spans="2:8" ht="15" x14ac:dyDescent="0.2">
      <c r="B24" s="35" t="str" vm="17">
        <f>CUBEMEMBER("Chart of Accounts","[Accounts].[BKW.4  DERECHOS FUTUROS Y CONTINGENCIAS]","Derechos futuros y contingencias")</f>
        <v>Derechos futuros y contingencias</v>
      </c>
      <c r="C24" s="35"/>
      <c r="D24" s="35"/>
      <c r="E24" s="13">
        <v>2719835.46</v>
      </c>
    </row>
    <row r="25" spans="2:8" ht="15" x14ac:dyDescent="0.2">
      <c r="B25" s="36" t="s">
        <v>26</v>
      </c>
      <c r="C25" s="36"/>
      <c r="D25" s="36"/>
      <c r="E25" s="16">
        <v>628047785.04000008</v>
      </c>
    </row>
    <row r="26" spans="2:8" ht="15" x14ac:dyDescent="0.2">
      <c r="B26" s="32"/>
      <c r="C26" s="32"/>
      <c r="D26" s="32"/>
      <c r="E26" s="18"/>
    </row>
    <row r="27" spans="2:8" ht="14.25" customHeight="1" x14ac:dyDescent="0.2">
      <c r="B27" s="36" t="s">
        <v>15</v>
      </c>
      <c r="C27" s="36"/>
      <c r="D27" s="36"/>
      <c r="E27" s="11"/>
    </row>
    <row r="28" spans="2:8" ht="14.25" customHeight="1" x14ac:dyDescent="0.2">
      <c r="B28" s="32" t="s">
        <v>4</v>
      </c>
      <c r="C28" s="32"/>
      <c r="D28" s="32"/>
      <c r="E28" s="11"/>
    </row>
    <row r="29" spans="2:8" ht="14.25" customHeight="1" x14ac:dyDescent="0.2">
      <c r="B29" s="29" t="str" vm="10">
        <f>CUBEMEMBER("Chart of Accounts","[Accounts].[BKW.211  DEPÓSITOS]","Depósitos de clientes")</f>
        <v>Depósitos de clientes</v>
      </c>
      <c r="C29" s="29"/>
      <c r="D29" s="29"/>
      <c r="E29" s="11">
        <v>395222168.06999999</v>
      </c>
    </row>
    <row r="30" spans="2:8" ht="14.25" customHeight="1" x14ac:dyDescent="0.2">
      <c r="B30" s="29" t="str" vm="19">
        <f>CUBEMEMBER("Chart of Accounts","[Accounts].[BKW.2122.07  ADEUDADO AL BMI PARA PRESTAR A TERCEROS]","Préstamos  del Banco de Desarrollo de El Salvador")</f>
        <v>Préstamos  del Banco de Desarrollo de El Salvador</v>
      </c>
      <c r="C30" s="29"/>
      <c r="D30" s="29"/>
      <c r="E30" s="11">
        <v>36750843.710000001</v>
      </c>
    </row>
    <row r="31" spans="2:8" x14ac:dyDescent="0.2">
      <c r="B31" s="34" t="str" vm="14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C31" s="34"/>
      <c r="D31" s="34"/>
      <c r="E31" s="11">
        <v>52024000.439999998</v>
      </c>
    </row>
    <row r="32" spans="2:8" ht="14.25" customHeight="1" x14ac:dyDescent="0.2">
      <c r="B32" s="29" t="str" vm="2">
        <f>CUBEMEMBER("Chart of Accounts","[Accounts].[BKW.215  DOCUMENTOS TRANSADOS]","Reportos y otras obligaciones búrsatiles")</f>
        <v>Reportos y otras obligaciones búrsatiles</v>
      </c>
      <c r="C32" s="29"/>
      <c r="D32" s="29"/>
      <c r="E32" s="11">
        <v>2500000</v>
      </c>
    </row>
    <row r="33" spans="2:8" ht="14.25" customHeight="1" x14ac:dyDescent="0.2">
      <c r="B33" s="29" t="str" vm="16">
        <f>CUBEMEMBER("Chart of Accounts","[Accounts].[BKW.214  TÍTULOS DE EMISIÓN PROPIA]","Títulos de emisión propias ")</f>
        <v xml:space="preserve">Títulos de emisión propias </v>
      </c>
      <c r="C33" s="29"/>
      <c r="D33" s="29"/>
      <c r="E33" s="11">
        <v>73711300.680000007</v>
      </c>
    </row>
    <row r="34" spans="2:8" ht="16.5" x14ac:dyDescent="0.2">
      <c r="B34" s="34" t="str" vm="6">
        <f>CUBESET("Chart of Accounts","{[Accounts].[BKW.213  OBLIGACIONES A LA VISTA],[Accounts].[BKW.2123.09  OTROS PRÉSTAMOS (1)]}","Diversos")</f>
        <v>Diversos</v>
      </c>
      <c r="C34" s="34"/>
      <c r="D34" s="34"/>
      <c r="E34" s="15">
        <v>1516040.4</v>
      </c>
    </row>
    <row r="35" spans="2:8" ht="15" x14ac:dyDescent="0.2">
      <c r="B35" s="29"/>
      <c r="C35" s="29"/>
      <c r="D35" s="29"/>
      <c r="E35" s="13">
        <v>561724353.29999995</v>
      </c>
    </row>
    <row r="36" spans="2:8" ht="14.25" customHeight="1" x14ac:dyDescent="0.2">
      <c r="B36" s="32" t="s">
        <v>5</v>
      </c>
      <c r="C36" s="32"/>
      <c r="D36" s="32"/>
      <c r="E36" s="11"/>
    </row>
    <row r="37" spans="2:8" x14ac:dyDescent="0.2">
      <c r="B37" s="34" t="str" vm="7">
        <f>CUBESET("Chart of Accounts","{[Accounts].[BKW.222  CUENTAS POR PAGAR],[Accounts].[BKW.223  RETENCIONES]}","Cuentas por pagar")</f>
        <v>Cuentas por pagar</v>
      </c>
      <c r="C37" s="34"/>
      <c r="D37" s="34"/>
      <c r="E37" s="11">
        <v>2822665.95</v>
      </c>
    </row>
    <row r="38" spans="2:8" x14ac:dyDescent="0.2">
      <c r="B38" s="29" t="str" vm="8">
        <f>CUBEMEMBER("Chart of Accounts","[Accounts].[BKW.224  PROVISIONES]","Provisiones")</f>
        <v>Provisiones</v>
      </c>
      <c r="C38" s="29"/>
      <c r="D38" s="29"/>
      <c r="E38" s="11">
        <v>1280854.1000000001</v>
      </c>
    </row>
    <row r="39" spans="2:8" x14ac:dyDescent="0.2">
      <c r="B39" s="34" t="str" vm="20">
        <f>CUBESET("Chart of Accounts","{[Accounts].[BKW.225  CRÉDITOS DIFERIDOS],[Accounts].[BKW.4129  PROVISIÓN POR PÉRDIDAS]}","Diversos")</f>
        <v>Diversos</v>
      </c>
      <c r="C39" s="34"/>
      <c r="D39" s="34"/>
      <c r="E39" s="12">
        <v>79619.98</v>
      </c>
    </row>
    <row r="40" spans="2:8" ht="15" x14ac:dyDescent="0.2">
      <c r="B40" s="29"/>
      <c r="C40" s="29"/>
      <c r="D40" s="29"/>
      <c r="E40" s="13">
        <v>4183140.0300000003</v>
      </c>
    </row>
    <row r="41" spans="2:8" ht="14.25" customHeight="1" x14ac:dyDescent="0.2">
      <c r="B41" s="32" t="s">
        <v>6</v>
      </c>
      <c r="C41" s="32"/>
      <c r="D41" s="32"/>
      <c r="E41" s="11"/>
    </row>
    <row r="42" spans="2:8" ht="14.25" customHeight="1" x14ac:dyDescent="0.2">
      <c r="B42" s="29" t="str" vm="4">
        <f>CUBEMEMBER("Chart of Accounts","[Accounts].[BKW.24  DEUDA SUBORDINADA]","Deuda subordinada")</f>
        <v>Deuda subordinada</v>
      </c>
      <c r="C42" s="29"/>
      <c r="D42" s="29"/>
      <c r="E42" s="12">
        <v>0</v>
      </c>
    </row>
    <row r="43" spans="2:8" ht="15" x14ac:dyDescent="0.2">
      <c r="B43" s="32" t="s">
        <v>7</v>
      </c>
      <c r="C43" s="32"/>
      <c r="D43" s="32"/>
      <c r="E43" s="13">
        <v>565907493.32999992</v>
      </c>
    </row>
    <row r="44" spans="2:8" ht="15" x14ac:dyDescent="0.25">
      <c r="B44" s="33" t="s">
        <v>8</v>
      </c>
      <c r="C44" s="33"/>
      <c r="D44" s="33"/>
      <c r="E44" s="11"/>
    </row>
    <row r="45" spans="2:8" x14ac:dyDescent="0.2">
      <c r="B45" s="29" t="str" vm="12">
        <f>CUBEMEMBER("Chart of Accounts","[Accounts].[BKW.311  CAPITAL SOCIAL PAGADO]","Capital social pagado")</f>
        <v>Capital social pagado</v>
      </c>
      <c r="C45" s="29"/>
      <c r="D45" s="29"/>
      <c r="E45" s="11">
        <v>55000000</v>
      </c>
    </row>
    <row r="46" spans="2:8" ht="21" customHeight="1" x14ac:dyDescent="0.2">
      <c r="B46" s="34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6" s="34"/>
      <c r="D46" s="34"/>
      <c r="E46" s="12">
        <v>4420456.25</v>
      </c>
      <c r="H46" s="14"/>
    </row>
    <row r="47" spans="2:8" ht="14.25" customHeight="1" x14ac:dyDescent="0.2">
      <c r="B47" s="32" t="s">
        <v>9</v>
      </c>
      <c r="C47" s="32"/>
      <c r="D47" s="32"/>
      <c r="E47" s="13">
        <v>59420456.25</v>
      </c>
    </row>
    <row r="48" spans="2:8" ht="14.25" customHeight="1" x14ac:dyDescent="0.2">
      <c r="B48" s="32" t="s">
        <v>10</v>
      </c>
      <c r="C48" s="32"/>
      <c r="D48" s="32"/>
      <c r="E48" s="16">
        <v>625327949.57999992</v>
      </c>
    </row>
    <row r="49" spans="2:5" x14ac:dyDescent="0.2">
      <c r="B49" s="19"/>
      <c r="C49" s="19"/>
      <c r="D49" s="19"/>
      <c r="E49" s="20"/>
    </row>
    <row r="50" spans="2:5" ht="15" x14ac:dyDescent="0.2">
      <c r="B50" s="35" t="str" vm="13">
        <f>CUBEMEMBER("Chart of Accounts","[Accounts].[BKW.5  COMPROMISOS FUTUROS Y CONTINGENCIAS]","Compromisos futuros y contingencias")</f>
        <v>Compromisos futuros y contingencias</v>
      </c>
      <c r="C50" s="35"/>
      <c r="D50" s="35"/>
      <c r="E50" s="13">
        <v>2719835.46</v>
      </c>
    </row>
    <row r="51" spans="2:5" ht="15" x14ac:dyDescent="0.2">
      <c r="B51" s="36" t="s">
        <v>26</v>
      </c>
      <c r="C51" s="36"/>
      <c r="D51" s="36"/>
      <c r="E51" s="16">
        <v>628047785.03999996</v>
      </c>
    </row>
    <row r="52" spans="2:5" x14ac:dyDescent="0.2">
      <c r="B52" s="19"/>
      <c r="C52" s="19"/>
      <c r="D52" s="19"/>
      <c r="E52" s="21"/>
    </row>
    <row r="53" spans="2:5" x14ac:dyDescent="0.2">
      <c r="B53" s="19"/>
      <c r="C53" s="19"/>
      <c r="D53" s="19"/>
      <c r="E53" s="21"/>
    </row>
    <row r="54" spans="2:5" x14ac:dyDescent="0.2">
      <c r="B54" s="19"/>
      <c r="C54" s="19"/>
      <c r="D54" s="19"/>
      <c r="E54" s="21"/>
    </row>
    <row r="55" spans="2:5" ht="15" x14ac:dyDescent="0.25">
      <c r="B55" s="31" t="s">
        <v>20</v>
      </c>
      <c r="C55" s="31"/>
      <c r="D55" s="31" t="s">
        <v>22</v>
      </c>
      <c r="E55" s="31"/>
    </row>
    <row r="56" spans="2:5" x14ac:dyDescent="0.2">
      <c r="B56" s="37" t="s">
        <v>21</v>
      </c>
      <c r="C56" s="37"/>
      <c r="D56" s="37" t="s">
        <v>23</v>
      </c>
      <c r="E56" s="37"/>
    </row>
    <row r="57" spans="2:5" x14ac:dyDescent="0.2">
      <c r="B57" s="22"/>
      <c r="C57" s="22"/>
      <c r="D57" s="22"/>
      <c r="E57" s="22"/>
    </row>
    <row r="58" spans="2:5" x14ac:dyDescent="0.2">
      <c r="B58" s="22"/>
      <c r="C58" s="22"/>
      <c r="D58" s="22"/>
      <c r="E58" s="22"/>
    </row>
    <row r="59" spans="2:5" x14ac:dyDescent="0.2">
      <c r="B59" s="22"/>
      <c r="C59" s="22"/>
      <c r="D59" s="22"/>
      <c r="E59" s="22"/>
    </row>
    <row r="60" spans="2:5" ht="15" x14ac:dyDescent="0.25">
      <c r="B60" s="31" t="s">
        <v>28</v>
      </c>
      <c r="C60" s="31"/>
      <c r="D60" s="31"/>
      <c r="E60" s="31"/>
    </row>
    <row r="61" spans="2:5" ht="15" customHeight="1" x14ac:dyDescent="0.2">
      <c r="B61" s="37" t="s">
        <v>29</v>
      </c>
      <c r="C61" s="37"/>
      <c r="D61" s="37"/>
      <c r="E61" s="37"/>
    </row>
  </sheetData>
  <mergeCells count="48">
    <mergeCell ref="B51:D51"/>
    <mergeCell ref="B24:D24"/>
    <mergeCell ref="B25:D25"/>
    <mergeCell ref="B61:E61"/>
    <mergeCell ref="B60:E60"/>
    <mergeCell ref="B31:D31"/>
    <mergeCell ref="B33:D33"/>
    <mergeCell ref="B32:D32"/>
    <mergeCell ref="B34:D34"/>
    <mergeCell ref="B35:D35"/>
    <mergeCell ref="B48:D48"/>
    <mergeCell ref="B56:C56"/>
    <mergeCell ref="D55:E55"/>
    <mergeCell ref="D56:E56"/>
    <mergeCell ref="B29:D29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20:D20"/>
    <mergeCell ref="B50:D50"/>
    <mergeCell ref="B22:D22"/>
    <mergeCell ref="B26:D26"/>
    <mergeCell ref="B27:D27"/>
    <mergeCell ref="B28:D28"/>
    <mergeCell ref="B21:D21"/>
    <mergeCell ref="B14:D14"/>
    <mergeCell ref="B6:C6"/>
    <mergeCell ref="B55:C55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E48"/>
  <sheetViews>
    <sheetView showGridLines="0" tabSelected="1" zoomScaleNormal="100" zoomScaleSheetLayoutView="115" workbookViewId="0">
      <selection activeCell="E8" sqref="E8"/>
    </sheetView>
  </sheetViews>
  <sheetFormatPr baseColWidth="10" defaultColWidth="9.140625" defaultRowHeight="14.25" x14ac:dyDescent="0.2"/>
  <cols>
    <col min="1" max="1" width="2" style="1" customWidth="1"/>
    <col min="2" max="2" width="34.7109375" style="5" customWidth="1"/>
    <col min="3" max="4" width="20.7109375" style="5" customWidth="1"/>
    <col min="5" max="5" width="14.28515625" style="5" bestFit="1" customWidth="1"/>
    <col min="6" max="16384" width="9.140625" style="1"/>
  </cols>
  <sheetData>
    <row r="1" spans="1:5" ht="18" x14ac:dyDescent="0.25">
      <c r="B1" s="6" t="s">
        <v>17</v>
      </c>
      <c r="C1" s="6"/>
      <c r="D1" s="6"/>
    </row>
    <row r="2" spans="1:5" ht="18" x14ac:dyDescent="0.25">
      <c r="B2" s="6" t="s">
        <v>18</v>
      </c>
      <c r="C2" s="6"/>
      <c r="D2" s="6"/>
    </row>
    <row r="3" spans="1:5" ht="18" x14ac:dyDescent="0.2">
      <c r="B3" s="38">
        <f>'[2]Balance BVES'!B6:C6</f>
        <v>43830</v>
      </c>
      <c r="C3" s="38"/>
      <c r="D3" s="38"/>
    </row>
    <row r="4" spans="1:5" ht="15" thickBot="1" x14ac:dyDescent="0.25">
      <c r="B4" s="1" t="s">
        <v>25</v>
      </c>
      <c r="C4" s="1"/>
      <c r="D4" s="1"/>
    </row>
    <row r="5" spans="1:5" ht="15" x14ac:dyDescent="0.25">
      <c r="A5" s="2"/>
      <c r="B5" s="8"/>
      <c r="C5" s="8"/>
      <c r="D5" s="8"/>
      <c r="E5" s="23"/>
    </row>
    <row r="6" spans="1:5" ht="15" customHeight="1" x14ac:dyDescent="0.2">
      <c r="B6" s="32" t="s">
        <v>11</v>
      </c>
      <c r="C6" s="32"/>
      <c r="D6" s="32"/>
      <c r="E6" s="10"/>
    </row>
    <row r="7" spans="1:5" ht="15" customHeight="1" x14ac:dyDescent="0.2">
      <c r="B7" s="34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34"/>
      <c r="D7" s="34"/>
      <c r="E7" s="11">
        <v>35371310.990000002</v>
      </c>
    </row>
    <row r="8" spans="1:5" ht="15" customHeight="1" x14ac:dyDescent="0.2">
      <c r="B8" s="34" t="str" vm="28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34"/>
      <c r="D8" s="34"/>
      <c r="E8" s="11">
        <v>312986.08</v>
      </c>
    </row>
    <row r="9" spans="1:5" ht="15" customHeight="1" x14ac:dyDescent="0.2">
      <c r="B9" s="29" t="str" vm="23">
        <f>CUBEMEMBER("Chart of Accounts","[Accounts].[BKW.6110.02  CARTERA DE INVERSIONES]","Intereses y otros ingresos por inversiones")</f>
        <v>Intereses y otros ingresos por inversiones</v>
      </c>
      <c r="C9" s="29"/>
      <c r="D9" s="29"/>
      <c r="E9" s="11">
        <v>2509516.35</v>
      </c>
    </row>
    <row r="10" spans="1:5" ht="19.5" customHeight="1" x14ac:dyDescent="0.2">
      <c r="B10" s="24" t="s">
        <v>30</v>
      </c>
      <c r="C10" s="24"/>
      <c r="D10" s="24"/>
      <c r="E10" s="11">
        <v>825449.52</v>
      </c>
    </row>
    <row r="11" spans="1:5" ht="15" customHeight="1" x14ac:dyDescent="0.2">
      <c r="B11" s="29" t="str" vm="31">
        <f>CUBEMEMBER("Chart of Accounts","[Accounts].[BKW.6110.03  OPERACIONES TEMPORALES CON DOCUMENTOS]","Reportos y operaciones bursátiles")</f>
        <v>Reportos y operaciones bursátiles</v>
      </c>
      <c r="C11" s="29"/>
      <c r="D11" s="29"/>
      <c r="E11" s="11">
        <v>51047.11</v>
      </c>
    </row>
    <row r="12" spans="1:5" ht="15" customHeight="1" x14ac:dyDescent="0.2">
      <c r="B12" s="29" t="str" vm="33">
        <f>CUBEMEMBER("Chart of Accounts","[Accounts].[BKW.6110.04  INTERESES SOBRE DEPÓSITOS]","Intereses sobre depósitos")</f>
        <v>Intereses sobre depósitos</v>
      </c>
      <c r="C12" s="29"/>
      <c r="D12" s="29"/>
      <c r="E12" s="11">
        <v>1720412.06</v>
      </c>
    </row>
    <row r="13" spans="1:5" ht="15" customHeight="1" x14ac:dyDescent="0.2">
      <c r="B13" s="29" t="str" vm="26">
        <f>CUBEMEMBER("Chart of Accounts","[Accounts].[BKW.6210.01  OPERACIONES EN MONEDA EXTRANJERA]","Operaciones en moneda extranjera")</f>
        <v>Operaciones en moneda extranjera</v>
      </c>
      <c r="C13" s="29"/>
      <c r="D13" s="29"/>
      <c r="E13" s="11">
        <v>0</v>
      </c>
    </row>
    <row r="14" spans="1:5" ht="15" customHeight="1" x14ac:dyDescent="0.2">
      <c r="B14" s="34" t="str" vm="38">
        <f>CUBESET("Chart of Accounts","{[Accounts].[BKW.6210.03  AVALES Y FIANZAS],[Accounts].[BKW.6210.04  SERVICIOS]}","Otros servicios y contingencias")</f>
        <v>Otros servicios y contingencias</v>
      </c>
      <c r="C14" s="34"/>
      <c r="D14" s="34"/>
      <c r="E14" s="12">
        <v>4558640.7300000004</v>
      </c>
    </row>
    <row r="15" spans="1:5" ht="15" customHeight="1" x14ac:dyDescent="0.2">
      <c r="B15" s="34"/>
      <c r="C15" s="34"/>
      <c r="D15" s="34"/>
      <c r="E15" s="12">
        <v>45349362.840000004</v>
      </c>
    </row>
    <row r="16" spans="1:5" ht="15" customHeight="1" x14ac:dyDescent="0.2">
      <c r="B16" s="32" t="s">
        <v>12</v>
      </c>
      <c r="C16" s="32"/>
      <c r="D16" s="32"/>
      <c r="E16" s="11"/>
    </row>
    <row r="17" spans="2:5" ht="15" customHeight="1" x14ac:dyDescent="0.2">
      <c r="B17" s="29" t="str" vm="35">
        <f>CUBEMEMBER("Chart of Accounts","[Accounts].[BKW.7110.01  DEPÓSITOS]","Intereses y otros costos de depósitos")</f>
        <v>Intereses y otros costos de depósitos</v>
      </c>
      <c r="C17" s="29"/>
      <c r="D17" s="29"/>
      <c r="E17" s="11">
        <v>11493513.119999999</v>
      </c>
    </row>
    <row r="18" spans="2:5" ht="15" customHeight="1" x14ac:dyDescent="0.2">
      <c r="B18" s="29" t="str" vm="25">
        <f>CUBEMEMBER("Chart of Accounts","[Accounts].[BKW.7110.02  PRÉSTAMOS PARA TERCEROS]","Intereses sobre préstamos")</f>
        <v>Intereses sobre préstamos</v>
      </c>
      <c r="C18" s="29"/>
      <c r="D18" s="29"/>
      <c r="E18" s="11">
        <v>6009082.5800000001</v>
      </c>
    </row>
    <row r="19" spans="2:5" ht="15" customHeight="1" x14ac:dyDescent="0.2">
      <c r="B19" s="29" t="str" vm="39">
        <f>CUBEMEMBER("Chart of Accounts","[Accounts].[BKW.7110.04  TÍTULOS DE EMISIÓN PROPIA (1)]","Intereses sobre emisión de obligaciones")</f>
        <v>Intereses sobre emisión de obligaciones</v>
      </c>
      <c r="C19" s="29"/>
      <c r="D19" s="29"/>
      <c r="E19" s="11">
        <v>2523577.09</v>
      </c>
    </row>
    <row r="20" spans="2:5" ht="15" customHeight="1" x14ac:dyDescent="0.2">
      <c r="B20" s="29" t="str" vm="40">
        <f>CUBEMEMBER("Chart of Accounts","[Accounts].[BKW.7110.05  PÉRDIDA POR DIFERENCIA DE PRECIOS]","Pérdida por venta de títulos valores")</f>
        <v>Pérdida por venta de títulos valores</v>
      </c>
      <c r="C20" s="29"/>
      <c r="D20" s="29"/>
      <c r="E20" s="11">
        <v>2826.54</v>
      </c>
    </row>
    <row r="21" spans="2:5" ht="15" customHeight="1" x14ac:dyDescent="0.2">
      <c r="B21" s="29" t="str" vm="24">
        <f>CUBEMEMBER("Chart of Accounts","[Accounts].[BKW.721  OPERACIONES EN MONEDA EXTRANJERA]","Operaciones en moneda extranjera")</f>
        <v>Operaciones en moneda extranjera</v>
      </c>
      <c r="C21" s="29"/>
      <c r="D21" s="29"/>
      <c r="E21" s="11">
        <v>0</v>
      </c>
    </row>
    <row r="22" spans="2:5" ht="15" customHeight="1" x14ac:dyDescent="0.2">
      <c r="B22" s="34" t="str" vm="37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2" s="34"/>
      <c r="D22" s="34"/>
      <c r="E22" s="12">
        <v>1155196.71</v>
      </c>
    </row>
    <row r="23" spans="2:5" ht="15" customHeight="1" x14ac:dyDescent="0.2">
      <c r="B23" s="32" t="str" vm="33">
        <f>CUBEMEMBER("Chart of Accounts","[Accounts].[BKW.6110.04  INTERESES SOBRE DEPÓSITOS]","Total costos de operación")</f>
        <v>Total costos de operación</v>
      </c>
      <c r="C23" s="32"/>
      <c r="D23" s="32"/>
      <c r="E23" s="25">
        <v>21184196.039999999</v>
      </c>
    </row>
    <row r="24" spans="2:5" ht="15" customHeight="1" x14ac:dyDescent="0.2">
      <c r="B24" s="29" t="str" vm="22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4" s="29"/>
      <c r="D24" s="29"/>
      <c r="E24" s="12">
        <v>-2271255.5299999998</v>
      </c>
    </row>
    <row r="25" spans="2:5" ht="15" customHeight="1" x14ac:dyDescent="0.2">
      <c r="B25" s="32" t="str">
        <f>IF(E25&gt;0,"Utilidad","Pérdida")&amp;" antes de gastos"</f>
        <v>Utilidad antes de gastos</v>
      </c>
      <c r="C25" s="32"/>
      <c r="D25" s="32"/>
      <c r="E25" s="13">
        <v>21893911.270000003</v>
      </c>
    </row>
    <row r="26" spans="2:5" ht="15" customHeight="1" x14ac:dyDescent="0.2">
      <c r="B26" s="32" t="s">
        <v>27</v>
      </c>
      <c r="C26" s="32"/>
      <c r="D26" s="32"/>
      <c r="E26" s="11"/>
    </row>
    <row r="27" spans="2:5" ht="15" customHeight="1" x14ac:dyDescent="0.2">
      <c r="B27" s="29" t="str" vm="36">
        <f>CUBEMEMBER("Chart of Accounts","[Accounts].[BKW.811  GASTOS DE FUNCIONARIOS Y EMPLEADOS]","De funcionarios y empleados")</f>
        <v>De funcionarios y empleados</v>
      </c>
      <c r="C27" s="29"/>
      <c r="D27" s="29"/>
      <c r="E27" s="11">
        <v>10382484.029999999</v>
      </c>
    </row>
    <row r="28" spans="2:5" ht="15" customHeight="1" x14ac:dyDescent="0.2">
      <c r="B28" s="29" t="str" vm="29">
        <f>CUBEMEMBER("Chart of Accounts","[Accounts].[BKW.812  GASTOS GENERALES]","Generales")</f>
        <v>Generales</v>
      </c>
      <c r="C28" s="29"/>
      <c r="D28" s="29"/>
      <c r="E28" s="11">
        <v>8548735.0700000003</v>
      </c>
    </row>
    <row r="29" spans="2:5" ht="15" customHeight="1" x14ac:dyDescent="0.2">
      <c r="B29" s="29" t="str" vm="30">
        <f>CUBEMEMBER("Chart of Accounts","[Accounts].[BKW.813  DEPRECIACIONES Y AMORTIZACIONES]","Depreciaciones y amortizaciones")</f>
        <v>Depreciaciones y amortizaciones</v>
      </c>
      <c r="C29" s="29"/>
      <c r="D29" s="29"/>
      <c r="E29" s="12">
        <v>2016299.69</v>
      </c>
    </row>
    <row r="30" spans="2:5" ht="15" customHeight="1" x14ac:dyDescent="0.2">
      <c r="B30" s="32" t="s">
        <v>13</v>
      </c>
      <c r="C30" s="32"/>
      <c r="D30" s="32"/>
      <c r="E30" s="12">
        <v>20947518.790000003</v>
      </c>
    </row>
    <row r="31" spans="2:5" ht="15" customHeight="1" x14ac:dyDescent="0.2">
      <c r="B31" s="32" t="str">
        <f>IF(E31&gt;0,"Utilidad","Pérdida")&amp;" de operación"</f>
        <v>Utilidad de operación</v>
      </c>
      <c r="C31" s="32"/>
      <c r="D31" s="32"/>
      <c r="E31" s="25">
        <v>946392.48000000045</v>
      </c>
    </row>
    <row r="32" spans="2:5" ht="15" customHeight="1" x14ac:dyDescent="0.2">
      <c r="B32" s="34" t="str" vm="27">
        <f>CUBESET("Chart of Accounts","{[Accounts].[BKW.631  INGRESOS NO OPERACIONALES],[Accounts].[BKW.82  GASTOS NO OPERACIONALES]}","Otros ingresos, neto ")</f>
        <v xml:space="preserve">Otros ingresos, neto </v>
      </c>
      <c r="C32" s="34"/>
      <c r="D32" s="34"/>
      <c r="E32" s="12">
        <v>602456.77</v>
      </c>
    </row>
    <row r="33" spans="2:5" ht="15" customHeight="1" x14ac:dyDescent="0.2">
      <c r="B33" s="32" t="str">
        <f>IF(E33&gt;0,"Utilidad","Pérdida")&amp;" antes de impuestos"</f>
        <v>Utilidad antes de impuestos</v>
      </c>
      <c r="C33" s="32"/>
      <c r="D33" s="32"/>
      <c r="E33" s="25">
        <v>1548849.2500000005</v>
      </c>
    </row>
    <row r="34" spans="2:5" ht="15" customHeight="1" x14ac:dyDescent="0.2">
      <c r="B34" s="29" t="str" vm="21">
        <f>CUBEMEMBER("Chart of Accounts","[Accounts].[BKW.83  IMPUESTOS DIRECTOS]","Impuesto sobre la renta")</f>
        <v>Impuesto sobre la renta</v>
      </c>
      <c r="C34" s="29"/>
      <c r="D34" s="29"/>
      <c r="E34" s="11">
        <v>-78982.509999999995</v>
      </c>
    </row>
    <row r="35" spans="2:5" ht="15" customHeight="1" x14ac:dyDescent="0.2">
      <c r="B35" s="29" t="str" vm="34">
        <f>CUBEMEMBER("Chart of Accounts","[Accounts].[BKW.84  CONTRIBUCIONES ESPECIALES]","Contribución especial a los Grandes Contribuyentes")</f>
        <v>Contribución especial a los Grandes Contribuyentes</v>
      </c>
      <c r="C35" s="29"/>
      <c r="D35" s="29"/>
      <c r="E35" s="26">
        <v>-164675.09</v>
      </c>
    </row>
    <row r="36" spans="2:5" ht="15" customHeight="1" x14ac:dyDescent="0.2">
      <c r="B36" s="32" t="str">
        <f>IF(E36&gt;0,"Utilidad","Pérdida")&amp;" neta"</f>
        <v>Utilidad neta</v>
      </c>
      <c r="C36" s="32"/>
      <c r="D36" s="32"/>
      <c r="E36" s="16">
        <v>1305191.6500000004</v>
      </c>
    </row>
    <row r="37" spans="2:5" ht="15" customHeight="1" x14ac:dyDescent="0.2">
      <c r="B37" s="17"/>
      <c r="C37" s="17"/>
      <c r="D37" s="17"/>
      <c r="E37" s="27"/>
    </row>
    <row r="38" spans="2:5" ht="15" customHeight="1" x14ac:dyDescent="0.25">
      <c r="B38" s="17"/>
      <c r="C38" s="17"/>
      <c r="D38" s="17"/>
      <c r="E38" s="28"/>
    </row>
    <row r="39" spans="2:5" x14ac:dyDescent="0.2">
      <c r="B39" s="19"/>
      <c r="C39" s="19"/>
      <c r="D39" s="19"/>
      <c r="E39" s="19"/>
    </row>
    <row r="40" spans="2:5" x14ac:dyDescent="0.2">
      <c r="B40" s="19"/>
      <c r="C40" s="19"/>
      <c r="D40" s="19"/>
      <c r="E40" s="19"/>
    </row>
    <row r="41" spans="2:5" ht="15" x14ac:dyDescent="0.25">
      <c r="B41" s="31" t="s">
        <v>20</v>
      </c>
      <c r="C41" s="31"/>
      <c r="D41" s="31" t="s">
        <v>22</v>
      </c>
      <c r="E41" s="31"/>
    </row>
    <row r="42" spans="2:5" x14ac:dyDescent="0.2">
      <c r="B42" s="37" t="s">
        <v>21</v>
      </c>
      <c r="C42" s="37"/>
      <c r="D42" s="37" t="s">
        <v>23</v>
      </c>
      <c r="E42" s="37"/>
    </row>
    <row r="43" spans="2:5" x14ac:dyDescent="0.2">
      <c r="B43" s="22"/>
      <c r="C43" s="22"/>
      <c r="D43" s="22"/>
      <c r="E43" s="22"/>
    </row>
    <row r="44" spans="2:5" x14ac:dyDescent="0.2">
      <c r="B44" s="22"/>
      <c r="C44" s="22"/>
      <c r="D44" s="22"/>
      <c r="E44" s="22"/>
    </row>
    <row r="45" spans="2:5" x14ac:dyDescent="0.2">
      <c r="B45" s="22"/>
      <c r="C45" s="22"/>
      <c r="D45" s="22"/>
      <c r="E45" s="22"/>
    </row>
    <row r="46" spans="2:5" ht="15" x14ac:dyDescent="0.25">
      <c r="B46" s="31" t="s">
        <v>28</v>
      </c>
      <c r="C46" s="31"/>
      <c r="D46" s="31"/>
      <c r="E46" s="31"/>
    </row>
    <row r="47" spans="2:5" ht="15" customHeight="1" x14ac:dyDescent="0.2">
      <c r="B47" s="37" t="s">
        <v>29</v>
      </c>
      <c r="C47" s="37"/>
      <c r="D47" s="37"/>
      <c r="E47" s="37"/>
    </row>
    <row r="48" spans="2:5" x14ac:dyDescent="0.2">
      <c r="B48" s="37"/>
      <c r="C48" s="37"/>
      <c r="D48" s="37"/>
      <c r="E48" s="37"/>
    </row>
  </sheetData>
  <mergeCells count="39">
    <mergeCell ref="B47:E47"/>
    <mergeCell ref="B35:D35"/>
    <mergeCell ref="B41:C41"/>
    <mergeCell ref="D41:E41"/>
    <mergeCell ref="B36:D36"/>
    <mergeCell ref="B42:C42"/>
    <mergeCell ref="D42:E42"/>
    <mergeCell ref="B29:D29"/>
    <mergeCell ref="B30:D30"/>
    <mergeCell ref="B19:D19"/>
    <mergeCell ref="B46:E46"/>
    <mergeCell ref="B33:D33"/>
    <mergeCell ref="B22:D22"/>
    <mergeCell ref="B23:D23"/>
    <mergeCell ref="B24:D24"/>
    <mergeCell ref="B25:D25"/>
    <mergeCell ref="B31:D31"/>
    <mergeCell ref="B32:D32"/>
    <mergeCell ref="B26:D26"/>
    <mergeCell ref="B27:D27"/>
    <mergeCell ref="B28:D28"/>
    <mergeCell ref="B21:D21"/>
    <mergeCell ref="B34:D34"/>
    <mergeCell ref="B48:C48"/>
    <mergeCell ref="D48:E48"/>
    <mergeCell ref="B18:D18"/>
    <mergeCell ref="B20:D20"/>
    <mergeCell ref="B3:D3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2019-12-09T16:13:21Z</cp:lastPrinted>
  <dcterms:created xsi:type="dcterms:W3CDTF">2014-07-05T17:10:34Z</dcterms:created>
  <dcterms:modified xsi:type="dcterms:W3CDTF">2020-03-02T16:00:53Z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eperez@bancatlan.sv</vt:lpwstr>
  </property>
  <property fmtid="{D5CDD505-2E9C-101B-9397-08002B2CF9AE}" pid="5" name="MSIP_Label_0c8a3dd5-7642-4cae-bef9-4a0180bd8370_SetDate">
    <vt:lpwstr>2020-03-02T15:05:55.2211723Z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1dd0c043-209b-40be-86ba-91d0969d28c3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