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20\"/>
    </mc:Choice>
  </mc:AlternateContent>
  <bookViews>
    <workbookView xWindow="0" yWindow="0" windowWidth="23040" windowHeight="12345"/>
  </bookViews>
  <sheets>
    <sheet name="BALANCE ENE 2020-2019" sheetId="2" r:id="rId1"/>
    <sheet name="ESTAD.RESULT. ENE 2020-2019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ENE 2020-2019'!$B$1:$J$81</definedName>
    <definedName name="_xlnm.Print_Area" localSheetId="1">'ESTAD.RESULT. ENE 2020-2019'!$B$1:$I$58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2" l="1"/>
  <c r="F71" i="2" l="1"/>
  <c r="D68" i="2"/>
  <c r="D71" i="2" s="1"/>
  <c r="H71" i="2" s="1"/>
  <c r="J71" i="2" s="1"/>
  <c r="F68" i="2"/>
  <c r="D12" i="2" l="1"/>
  <c r="F46" i="2" l="1"/>
  <c r="C45" i="3" l="1"/>
  <c r="D8" i="2" l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5" i="3"/>
  <c r="E35" i="3"/>
  <c r="E24" i="3"/>
  <c r="E27" i="3" s="1"/>
  <c r="E14" i="3"/>
  <c r="E29" i="3" l="1"/>
  <c r="E47" i="3" s="1"/>
  <c r="E49" i="3" s="1"/>
  <c r="E51" i="3" s="1"/>
  <c r="E53" i="3" s="1"/>
  <c r="E57" i="3" s="1"/>
  <c r="F73" i="2"/>
  <c r="E55" i="3" l="1"/>
  <c r="C35" i="3" l="1"/>
  <c r="C24" i="3" l="1"/>
  <c r="C27" i="3" s="1"/>
  <c r="C14" i="3"/>
  <c r="G48" i="3" l="1"/>
  <c r="I48" i="3" s="1"/>
  <c r="H49" i="3" l="1"/>
  <c r="F49" i="3"/>
  <c r="G50" i="3" l="1"/>
  <c r="I50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I37" i="3"/>
  <c r="G42" i="3"/>
  <c r="I42" i="3" s="1"/>
  <c r="G43" i="3"/>
  <c r="I43" i="3" s="1"/>
  <c r="G52" i="3"/>
  <c r="I52" i="3" s="1"/>
  <c r="G54" i="3"/>
  <c r="I54" i="3" s="1"/>
  <c r="F55" i="3"/>
  <c r="H55" i="3"/>
  <c r="G56" i="3"/>
  <c r="I56" i="3" s="1"/>
  <c r="I31" i="3" l="1"/>
  <c r="G35" i="3"/>
  <c r="I35" i="3" s="1"/>
  <c r="C29" i="3"/>
  <c r="G14" i="3"/>
  <c r="I14" i="3" s="1"/>
  <c r="G45" i="3"/>
  <c r="I45" i="3" s="1"/>
  <c r="G24" i="3"/>
  <c r="I24" i="3" s="1"/>
  <c r="C47" i="3" l="1"/>
  <c r="C49" i="3" s="1"/>
  <c r="G27" i="3"/>
  <c r="I27" i="3" s="1"/>
  <c r="G29" i="3"/>
  <c r="I29" i="3" s="1"/>
  <c r="H70" i="2"/>
  <c r="C51" i="3" l="1"/>
  <c r="C53" i="3" s="1"/>
  <c r="G47" i="3"/>
  <c r="I47" i="3" s="1"/>
  <c r="I38" i="3"/>
  <c r="G49" i="3" l="1"/>
  <c r="I49" i="3" s="1"/>
  <c r="G51" i="3"/>
  <c r="C55" i="3"/>
  <c r="C57" i="3"/>
  <c r="G53" i="3" l="1"/>
  <c r="I51" i="3"/>
  <c r="G57" i="3" l="1"/>
  <c r="I57" i="3" s="1"/>
  <c r="I53" i="3"/>
  <c r="G55" i="3"/>
  <c r="I55" i="3" s="1"/>
  <c r="H51" i="2" l="1"/>
  <c r="H49" i="2" l="1"/>
  <c r="J49" i="2" s="1"/>
  <c r="J70" i="2" l="1"/>
  <c r="J68" i="2" s="1"/>
  <c r="H69" i="2"/>
  <c r="H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</calcChain>
</file>

<file path=xl/sharedStrings.xml><?xml version="1.0" encoding="utf-8"?>
<sst xmlns="http://schemas.openxmlformats.org/spreadsheetml/2006/main" count="156" uniqueCount="126">
  <si>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</si>
  <si>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</si>
  <si>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</si>
  <si>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</si>
  <si>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</si>
  <si>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</si>
  <si>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</si>
  <si>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</si>
  <si>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</si>
  <si>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</si>
  <si>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</si>
  <si>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</si>
  <si>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</si>
  <si>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</si>
  <si>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</si>
  <si>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</si>
  <si>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</si>
  <si>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</si>
  <si>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</si>
  <si>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</si>
  <si>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</si>
  <si>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</si>
  <si>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</si>
  <si>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</si>
  <si>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</si>
  <si>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</si>
  <si>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</si>
  <si>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</si>
  <si>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</si>
  <si>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</si>
  <si>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</si>
  <si>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</si>
  <si>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</si>
  <si>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</si>
  <si>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</si>
  <si>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</si>
  <si>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</si>
  <si>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</si>
  <si>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</si>
  <si>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</si>
  <si>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</si>
  <si>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</si>
  <si>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</si>
  <si>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</si>
  <si>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</si>
  <si>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</si>
  <si>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</si>
  <si>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</si>
  <si>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</si>
  <si>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</si>
  <si>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</si>
  <si>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</si>
  <si>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</si>
  <si>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</si>
  <si>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</si>
  <si>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</si>
  <si>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</si>
  <si>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</si>
  <si>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</si>
  <si>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</si>
  <si>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</si>
  <si>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</si>
  <si>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</si>
  <si>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</si>
  <si>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</si>
  <si>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</si>
  <si>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</si>
  <si>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</si>
  <si>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</si>
  <si>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</si>
  <si>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</si>
  <si>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</si>
  <si>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</si>
  <si>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</si>
  <si>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</si>
  <si>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</si>
  <si>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</si>
  <si>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</si>
  <si>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</si>
  <si>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</si>
  <si>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</si>
  <si>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</si>
  <si>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</si>
  <si>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</si>
  <si>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</si>
  <si>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</si>
  <si>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</si>
  <si>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</si>
  <si>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</si>
  <si>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</si>
  <si>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</si>
  <si>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</si>
  <si>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</si>
  <si>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</si>
  <si>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</si>
  <si>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</si>
  <si>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</si>
  <si>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</si>
  <si>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</si>
  <si>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</si>
  <si>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</si>
  <si>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</si>
  <si>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</si>
  <si>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</si>
  <si>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</si>
  <si>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</si>
  <si>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</si>
  <si>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</si>
  <si>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</si>
  <si>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</si>
  <si>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</si>
  <si>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</si>
  <si>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</si>
  <si>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</si>
  <si>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</si>
  <si>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</si>
  <si>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</si>
  <si>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</si>
  <si>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</si>
  <si>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METAS ESTRATÉGICAS 2018</t>
  </si>
  <si>
    <t>A MAYO DE 2018 Y 2017</t>
  </si>
  <si>
    <t>2019</t>
  </si>
  <si>
    <t>UTILIDAD  DE OTRAS OPERACIONES</t>
  </si>
  <si>
    <t>BALANCE DE SITUACIÓN COMPARATIVO AL 31 DE ENERO DE 2020 Y 2019</t>
  </si>
  <si>
    <t>2020</t>
  </si>
  <si>
    <t xml:space="preserve">ESTADO DE RESULTADOS COMPARATIVO DEL 1 DE ENERO AL 31 DE ENERO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</si>
</sst>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_(* #,##0.0_);_(* \(#,##0.0\);_(* &quot;-&quot;?_);_(@_)"/>
    <numFmt numFmtId="171" formatCode="_(* #,##0.0_);_(* \(#,##0.0\);_(* &quot;-&quot;??_);_(@_)"/>
    <numFmt numFmtId="172" formatCode="#,##0.00000"/>
    <numFmt numFmtId="173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3" fontId="38" fillId="0" borderId="0"/>
    <xf numFmtId="173" fontId="38" fillId="0" borderId="0"/>
  </cellStyleXfs>
  <cellXfs count="22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0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1" fontId="28" fillId="0" borderId="0" xfId="2" applyNumberFormat="1" applyFont="1" applyBorder="1" applyAlignment="1">
      <alignment vertical="center"/>
    </xf>
    <xf numFmtId="171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2" fontId="28" fillId="0" borderId="0" xfId="13" applyNumberFormat="1" applyFont="1" applyBorder="1" applyAlignment="1">
      <alignment vertical="center"/>
    </xf>
    <xf numFmtId="172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3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7" fontId="15" fillId="0" borderId="24" xfId="1" applyNumberFormat="1" applyFont="1" applyBorder="1" applyAlignment="1" applyProtection="1">
      <alignment horizontal="right"/>
    </xf>
    <xf numFmtId="166" fontId="8" fillId="2" borderId="29" xfId="1" applyNumberFormat="1" applyFont="1" applyFill="1" applyBorder="1" applyAlignment="1">
      <alignment horizontal="center"/>
    </xf>
    <xf numFmtId="166" fontId="8" fillId="2" borderId="30" xfId="1" applyNumberFormat="1" applyFont="1" applyFill="1" applyBorder="1" applyAlignment="1">
      <alignment horizontal="center"/>
    </xf>
    <xf numFmtId="166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9" fillId="2" borderId="16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7" xfId="1" applyNumberFormat="1" applyFont="1" applyFill="1" applyBorder="1" applyAlignment="1">
      <alignment horizontal="center"/>
    </xf>
    <xf numFmtId="166" fontId="19" fillId="2" borderId="18" xfId="1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>
      <alignment horizontal="center"/>
    </xf>
    <xf numFmtId="166" fontId="19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6" zoomScaleNormal="66" zoomScaleSheetLayoutView="70" workbookViewId="0">
      <selection activeCell="L31" sqref="L31"/>
    </sheetView>
  </sheetViews>
  <sheetFormatPr baseColWidth="10" defaultRowHeight="19.5" x14ac:dyDescent="0.25"/>
  <cols>
    <col min="1" max="1" width="8.425781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3" t="s">
        <v>0</v>
      </c>
      <c r="C1" s="194"/>
      <c r="D1" s="194"/>
      <c r="E1" s="194"/>
      <c r="F1" s="194"/>
      <c r="G1" s="194"/>
      <c r="H1" s="194"/>
      <c r="I1" s="194"/>
      <c r="J1" s="195"/>
    </row>
    <row r="2" spans="1:10" x14ac:dyDescent="0.25">
      <c r="B2" s="196" t="s">
        <v>123</v>
      </c>
      <c r="C2" s="197"/>
      <c r="D2" s="197"/>
      <c r="E2" s="197"/>
      <c r="F2" s="197"/>
      <c r="G2" s="197"/>
      <c r="H2" s="197"/>
      <c r="I2" s="197"/>
      <c r="J2" s="198"/>
    </row>
    <row r="3" spans="1:10" ht="20.25" thickBot="1" x14ac:dyDescent="0.3">
      <c r="B3" s="199" t="s">
        <v>1</v>
      </c>
      <c r="C3" s="200"/>
      <c r="D3" s="200"/>
      <c r="E3" s="200"/>
      <c r="F3" s="200"/>
      <c r="G3" s="200"/>
      <c r="H3" s="200"/>
      <c r="I3" s="200"/>
      <c r="J3" s="201"/>
    </row>
    <row r="4" spans="1:10" ht="20.25" thickTop="1" x14ac:dyDescent="0.25">
      <c r="B4" s="202"/>
      <c r="C4" s="203"/>
      <c r="D4" s="203"/>
      <c r="E4" s="203"/>
      <c r="F4" s="203"/>
      <c r="G4" s="203"/>
      <c r="H4" s="203"/>
      <c r="I4" s="203"/>
      <c r="J4" s="204"/>
    </row>
    <row r="5" spans="1:10" x14ac:dyDescent="0.25">
      <c r="B5" s="141"/>
      <c r="C5" s="3"/>
      <c r="D5" s="177" t="s">
        <v>2</v>
      </c>
      <c r="E5" s="177"/>
      <c r="F5" s="19" t="s">
        <v>2</v>
      </c>
      <c r="G5" s="19"/>
      <c r="H5" s="177" t="s">
        <v>3</v>
      </c>
      <c r="I5" s="19"/>
      <c r="J5" s="178"/>
    </row>
    <row r="6" spans="1:10" x14ac:dyDescent="0.25">
      <c r="B6" s="143" t="s">
        <v>4</v>
      </c>
      <c r="C6" s="5"/>
      <c r="D6" s="179">
        <v>2020</v>
      </c>
      <c r="E6" s="180"/>
      <c r="F6" s="179">
        <v>2019</v>
      </c>
      <c r="G6" s="180"/>
      <c r="H6" s="181" t="s">
        <v>5</v>
      </c>
      <c r="I6" s="182"/>
      <c r="J6" s="183" t="s">
        <v>6</v>
      </c>
    </row>
    <row r="7" spans="1:10" ht="9" customHeight="1" x14ac:dyDescent="0.25">
      <c r="B7" s="143"/>
      <c r="C7" s="5"/>
      <c r="D7" s="6"/>
      <c r="E7" s="6"/>
      <c r="F7" s="6"/>
      <c r="G7" s="6"/>
      <c r="H7" s="5"/>
      <c r="I7" s="5"/>
      <c r="J7" s="144"/>
    </row>
    <row r="8" spans="1:10" x14ac:dyDescent="0.25">
      <c r="B8" s="187" t="s">
        <v>7</v>
      </c>
      <c r="C8" s="7"/>
      <c r="D8" s="20">
        <f>D9+D11+D10+D12+D28</f>
        <v>486547.80000000005</v>
      </c>
      <c r="E8" s="189"/>
      <c r="F8" s="20">
        <f>F9+F11+F10+F12+F28</f>
        <v>464438.9</v>
      </c>
      <c r="G8" s="189"/>
      <c r="H8" s="20">
        <f t="shared" ref="H8:H13" si="0">D8-F8</f>
        <v>22108.900000000023</v>
      </c>
      <c r="I8" s="189"/>
      <c r="J8" s="157">
        <f t="shared" ref="J8:J13" si="1">H8/F8*100</f>
        <v>4.7603463017417402</v>
      </c>
    </row>
    <row r="9" spans="1:10" x14ac:dyDescent="0.25">
      <c r="A9" s="1">
        <v>111</v>
      </c>
      <c r="B9" s="146" t="s">
        <v>8</v>
      </c>
      <c r="C9" s="4"/>
      <c r="D9" s="10">
        <v>57775.3</v>
      </c>
      <c r="E9" s="10"/>
      <c r="F9" s="10">
        <v>45989.1</v>
      </c>
      <c r="G9" s="10"/>
      <c r="H9" s="10">
        <f t="shared" si="0"/>
        <v>11786.200000000004</v>
      </c>
      <c r="I9" s="10"/>
      <c r="J9" s="147">
        <f t="shared" si="1"/>
        <v>25.628246693238189</v>
      </c>
    </row>
    <row r="10" spans="1:10" hidden="1" x14ac:dyDescent="0.25">
      <c r="A10" s="1">
        <v>112</v>
      </c>
      <c r="B10" s="146" t="s">
        <v>9</v>
      </c>
      <c r="C10" s="4"/>
      <c r="D10" s="10">
        <v>0</v>
      </c>
      <c r="E10" s="10"/>
      <c r="F10" s="10">
        <v>0</v>
      </c>
      <c r="G10" s="10"/>
      <c r="H10" s="10">
        <f t="shared" si="0"/>
        <v>0</v>
      </c>
      <c r="I10" s="10"/>
      <c r="J10" s="147">
        <v>100</v>
      </c>
    </row>
    <row r="11" spans="1:10" x14ac:dyDescent="0.25">
      <c r="A11" s="1">
        <v>113</v>
      </c>
      <c r="B11" s="146" t="s">
        <v>10</v>
      </c>
      <c r="C11" s="4"/>
      <c r="D11" s="10">
        <v>101813</v>
      </c>
      <c r="E11" s="10"/>
      <c r="F11" s="10">
        <v>92942.8</v>
      </c>
      <c r="G11" s="10"/>
      <c r="H11" s="10">
        <f t="shared" si="0"/>
        <v>8870.1999999999971</v>
      </c>
      <c r="I11" s="10"/>
      <c r="J11" s="147">
        <f t="shared" si="1"/>
        <v>9.5437193628769492</v>
      </c>
    </row>
    <row r="12" spans="1:10" x14ac:dyDescent="0.25">
      <c r="B12" s="143" t="s">
        <v>11</v>
      </c>
      <c r="C12" s="5"/>
      <c r="D12" s="8">
        <f>D13+D22</f>
        <v>330262.10000000003</v>
      </c>
      <c r="E12" s="9"/>
      <c r="F12" s="8">
        <f>F13+F22</f>
        <v>328828.5</v>
      </c>
      <c r="G12" s="9"/>
      <c r="H12" s="8">
        <f t="shared" si="0"/>
        <v>1433.6000000000349</v>
      </c>
      <c r="I12" s="9"/>
      <c r="J12" s="145">
        <f t="shared" si="1"/>
        <v>0.43597194282126844</v>
      </c>
    </row>
    <row r="13" spans="1:10" s="2" customFormat="1" ht="18" customHeight="1" x14ac:dyDescent="0.25">
      <c r="A13" s="1"/>
      <c r="B13" s="146" t="s">
        <v>12</v>
      </c>
      <c r="C13" s="4"/>
      <c r="D13" s="10">
        <v>329294.90000000002</v>
      </c>
      <c r="E13" s="10"/>
      <c r="F13" s="10">
        <v>327821</v>
      </c>
      <c r="G13" s="10"/>
      <c r="H13" s="10">
        <f t="shared" si="0"/>
        <v>1473.9000000000233</v>
      </c>
      <c r="I13" s="10"/>
      <c r="J13" s="147">
        <f t="shared" si="1"/>
        <v>0.44960511986725171</v>
      </c>
    </row>
    <row r="14" spans="1:10" s="2" customFormat="1" ht="18" hidden="1" customHeight="1" x14ac:dyDescent="0.25">
      <c r="A14" s="1">
        <v>1141040101</v>
      </c>
      <c r="B14" s="146"/>
      <c r="C14" s="4"/>
      <c r="D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0"/>
      <c r="F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0"/>
      <c r="H14" s="10"/>
      <c r="I14" s="10"/>
      <c r="J14" s="147"/>
    </row>
    <row r="15" spans="1:10" s="2" customFormat="1" ht="18" hidden="1" customHeight="1" x14ac:dyDescent="0.25">
      <c r="A15" s="1">
        <v>114106020101</v>
      </c>
      <c r="B15" s="14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1141990201</v>
      </c>
      <c r="B16" s="14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1142040101</v>
      </c>
      <c r="B17" s="14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1142040701</v>
      </c>
      <c r="B18" s="14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114206010101</v>
      </c>
      <c r="B19" s="14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1148</v>
      </c>
      <c r="B20" s="146"/>
      <c r="C20" s="4"/>
      <c r="D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0"/>
      <c r="F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1142060201</v>
      </c>
      <c r="B21" s="146"/>
      <c r="C21" s="4"/>
      <c r="D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0"/>
      <c r="F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0"/>
      <c r="H21" s="10"/>
      <c r="I21" s="10"/>
      <c r="J21" s="147"/>
    </row>
    <row r="22" spans="1:10" s="2" customFormat="1" x14ac:dyDescent="0.25">
      <c r="A22" s="1"/>
      <c r="B22" s="146" t="s">
        <v>13</v>
      </c>
      <c r="C22" s="4"/>
      <c r="D22" s="10">
        <v>967.2</v>
      </c>
      <c r="E22" s="10"/>
      <c r="F22" s="10">
        <v>1007.5</v>
      </c>
      <c r="G22" s="10"/>
      <c r="H22" s="10">
        <f>D22-F22</f>
        <v>-40.299999999999955</v>
      </c>
      <c r="I22" s="10"/>
      <c r="J22" s="147">
        <f>H22/F22*100</f>
        <v>-3.9999999999999951</v>
      </c>
    </row>
    <row r="23" spans="1:10" s="2" customFormat="1" hidden="1" x14ac:dyDescent="0.25">
      <c r="A23" s="1">
        <v>1141049901</v>
      </c>
      <c r="B23" s="146"/>
      <c r="C23" s="4"/>
      <c r="D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0"/>
      <c r="F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0"/>
      <c r="H23" s="10"/>
      <c r="I23" s="10"/>
      <c r="J23" s="147"/>
    </row>
    <row r="24" spans="1:10" s="2" customFormat="1" hidden="1" x14ac:dyDescent="0.25">
      <c r="A24" s="1">
        <v>1141069901</v>
      </c>
      <c r="B24" s="14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0"/>
      <c r="H24" s="10"/>
      <c r="I24" s="10"/>
      <c r="J24" s="147"/>
    </row>
    <row r="25" spans="1:10" s="2" customFormat="1" hidden="1" x14ac:dyDescent="0.25">
      <c r="A25" s="1">
        <v>1142049901</v>
      </c>
      <c r="B25" s="14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0"/>
      <c r="H25" s="10"/>
      <c r="I25" s="10"/>
      <c r="J25" s="147"/>
    </row>
    <row r="26" spans="1:10" s="2" customFormat="1" hidden="1" x14ac:dyDescent="0.25">
      <c r="A26" s="1">
        <v>1142069901</v>
      </c>
      <c r="B26" s="14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0"/>
      <c r="H26" s="10"/>
      <c r="I26" s="10"/>
      <c r="J26" s="147"/>
    </row>
    <row r="27" spans="1:10" s="2" customFormat="1" x14ac:dyDescent="0.25">
      <c r="A27" s="1"/>
      <c r="B27" s="146"/>
      <c r="C27" s="4"/>
      <c r="D27" s="10"/>
      <c r="E27" s="10"/>
      <c r="F27" s="10"/>
      <c r="G27" s="10"/>
      <c r="H27" s="10"/>
      <c r="I27" s="10"/>
      <c r="J27" s="147"/>
    </row>
    <row r="28" spans="1:10" s="2" customFormat="1" x14ac:dyDescent="0.25">
      <c r="A28" s="1">
        <v>1149</v>
      </c>
      <c r="B28" s="191" t="s">
        <v>14</v>
      </c>
      <c r="C28" s="19"/>
      <c r="D28" s="13">
        <v>-3302.6</v>
      </c>
      <c r="E28" s="13"/>
      <c r="F28" s="13">
        <v>-3321.5</v>
      </c>
      <c r="G28" s="13"/>
      <c r="H28" s="13">
        <f>D28-F28</f>
        <v>18.900000000000091</v>
      </c>
      <c r="I28" s="13"/>
      <c r="J28" s="190">
        <f>H28/F28*100</f>
        <v>-0.56902002107481831</v>
      </c>
    </row>
    <row r="29" spans="1:10" s="2" customFormat="1" ht="9.75" customHeight="1" x14ac:dyDescent="0.25">
      <c r="A29" s="1"/>
      <c r="B29" s="146"/>
      <c r="C29" s="4"/>
      <c r="D29" s="3" t="s">
        <v>2</v>
      </c>
      <c r="E29" s="3"/>
      <c r="F29" s="3" t="s">
        <v>2</v>
      </c>
      <c r="G29" s="3"/>
      <c r="H29" s="3"/>
      <c r="I29" s="3"/>
      <c r="J29" s="142"/>
    </row>
    <row r="30" spans="1:10" s="2" customFormat="1" ht="24.75" customHeight="1" x14ac:dyDescent="0.25">
      <c r="A30" s="1">
        <v>12</v>
      </c>
      <c r="B30" s="146" t="s">
        <v>15</v>
      </c>
      <c r="C30" s="4"/>
      <c r="D30" s="10">
        <v>17301.2</v>
      </c>
      <c r="E30" s="11"/>
      <c r="F30" s="10">
        <v>19001.599999999999</v>
      </c>
      <c r="G30" s="10"/>
      <c r="H30" s="10">
        <f>D30-F30</f>
        <v>-1700.3999999999978</v>
      </c>
      <c r="I30" s="10"/>
      <c r="J30" s="147">
        <f>H30/F30*100</f>
        <v>-8.9487201077803871</v>
      </c>
    </row>
    <row r="31" spans="1:10" s="2" customFormat="1" ht="24.75" customHeight="1" x14ac:dyDescent="0.25">
      <c r="A31" s="1">
        <v>126</v>
      </c>
      <c r="B31" s="146" t="s">
        <v>16</v>
      </c>
      <c r="C31" s="4"/>
      <c r="D31" s="10">
        <v>2255.6999999999998</v>
      </c>
      <c r="E31" s="11"/>
      <c r="F31" s="10">
        <v>2218.9</v>
      </c>
      <c r="G31" s="10"/>
      <c r="H31" s="10">
        <f>D31-F31</f>
        <v>36.799999999999727</v>
      </c>
      <c r="I31" s="10"/>
      <c r="J31" s="147">
        <f>H31/F31*100</f>
        <v>1.6584794267429683</v>
      </c>
    </row>
    <row r="32" spans="1:10" s="2" customFormat="1" x14ac:dyDescent="0.25">
      <c r="A32" s="1">
        <v>13</v>
      </c>
      <c r="B32" s="146" t="s">
        <v>17</v>
      </c>
      <c r="C32" s="4"/>
      <c r="D32" s="10">
        <v>12308.5</v>
      </c>
      <c r="E32" s="10"/>
      <c r="F32" s="10">
        <v>9354.1</v>
      </c>
      <c r="G32" s="10"/>
      <c r="H32" s="10">
        <f>D32-F32</f>
        <v>2954.3999999999996</v>
      </c>
      <c r="I32" s="10"/>
      <c r="J32" s="147">
        <f>H32/F32*100</f>
        <v>31.584011289167314</v>
      </c>
    </row>
    <row r="33" spans="1:10" s="2" customFormat="1" ht="6.75" customHeight="1" x14ac:dyDescent="0.25">
      <c r="A33" s="1"/>
      <c r="B33" s="146" t="s">
        <v>2</v>
      </c>
      <c r="C33" s="4"/>
      <c r="D33" s="8"/>
      <c r="E33" s="10"/>
      <c r="F33" s="8"/>
      <c r="G33" s="10"/>
      <c r="H33" s="8"/>
      <c r="I33" s="10"/>
      <c r="J33" s="145"/>
    </row>
    <row r="34" spans="1:10" s="2" customFormat="1" ht="20.25" thickBot="1" x14ac:dyDescent="0.3">
      <c r="A34" s="1"/>
      <c r="B34" s="156" t="s">
        <v>18</v>
      </c>
      <c r="C34" s="4"/>
      <c r="D34" s="12">
        <f>D8+D30+D31+D32</f>
        <v>518413.20000000007</v>
      </c>
      <c r="E34" s="13"/>
      <c r="F34" s="12">
        <f>F8+F30+F31+F32</f>
        <v>495013.5</v>
      </c>
      <c r="G34" s="13"/>
      <c r="H34" s="12">
        <f>H8+H30+H31+H32</f>
        <v>23399.700000000026</v>
      </c>
      <c r="I34" s="13"/>
      <c r="J34" s="148">
        <f>H34/F34*100</f>
        <v>4.7270832007611965</v>
      </c>
    </row>
    <row r="35" spans="1:10" s="2" customFormat="1" ht="7.5" customHeight="1" thickTop="1" x14ac:dyDescent="0.25">
      <c r="A35" s="1"/>
      <c r="B35" s="146"/>
      <c r="C35" s="4"/>
      <c r="D35" s="14"/>
      <c r="E35" s="14"/>
      <c r="F35" s="14"/>
      <c r="G35" s="14"/>
      <c r="H35" s="14"/>
      <c r="I35" s="14"/>
      <c r="J35" s="149"/>
    </row>
    <row r="36" spans="1:10" s="2" customFormat="1" ht="7.5" customHeight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13.15" customHeight="1" x14ac:dyDescent="0.25">
      <c r="A37" s="1"/>
      <c r="B37" s="146" t="s">
        <v>2</v>
      </c>
      <c r="C37" s="4"/>
      <c r="D37" s="3"/>
      <c r="E37" s="3"/>
      <c r="F37" s="3"/>
      <c r="G37" s="14"/>
      <c r="H37" s="14"/>
      <c r="I37" s="14"/>
      <c r="J37" s="149"/>
    </row>
    <row r="38" spans="1:10" s="2" customFormat="1" hidden="1" x14ac:dyDescent="0.25">
      <c r="A38" s="1">
        <v>91</v>
      </c>
      <c r="B38" s="146" t="s">
        <v>19</v>
      </c>
      <c r="C38" s="4">
        <v>134513.5</v>
      </c>
      <c r="D38" s="10">
        <v>193799.7</v>
      </c>
      <c r="E38" s="10"/>
      <c r="F38" s="10">
        <v>193799.7</v>
      </c>
      <c r="G38" s="10"/>
      <c r="H38" s="10">
        <f>D38-F38</f>
        <v>0</v>
      </c>
      <c r="I38" s="10"/>
      <c r="J38" s="147">
        <f>H38/F38*100</f>
        <v>0</v>
      </c>
    </row>
    <row r="39" spans="1:10" s="2" customFormat="1" hidden="1" x14ac:dyDescent="0.25">
      <c r="A39" s="1">
        <v>92</v>
      </c>
      <c r="B39" s="146" t="s">
        <v>20</v>
      </c>
      <c r="C39" s="4"/>
      <c r="D39" s="10">
        <v>66736.5</v>
      </c>
      <c r="E39" s="10"/>
      <c r="F39" s="10">
        <v>66736.5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t="10.5" hidden="1" customHeight="1" x14ac:dyDescent="0.25">
      <c r="A40" s="1"/>
      <c r="B40" s="146"/>
      <c r="C40" s="4"/>
      <c r="D40" s="11"/>
      <c r="E40" s="11"/>
      <c r="F40" s="11"/>
      <c r="G40" s="11"/>
      <c r="H40" s="11"/>
      <c r="I40" s="11"/>
      <c r="J40" s="150"/>
    </row>
    <row r="41" spans="1:10" s="2" customFormat="1" ht="20.25" hidden="1" thickBot="1" x14ac:dyDescent="0.3">
      <c r="A41" s="1"/>
      <c r="B41" s="146" t="s">
        <v>21</v>
      </c>
      <c r="C41" s="4"/>
      <c r="D41" s="15">
        <f>SUM(D38:D39)</f>
        <v>260536.2</v>
      </c>
      <c r="E41" s="10"/>
      <c r="F41" s="15">
        <f>SUM(F38:F39)</f>
        <v>260536.2</v>
      </c>
      <c r="G41" s="10"/>
      <c r="H41" s="15">
        <f>SUM(H38:H39)</f>
        <v>0</v>
      </c>
      <c r="I41" s="10"/>
      <c r="J41" s="151">
        <f>H41/F41*100</f>
        <v>0</v>
      </c>
    </row>
    <row r="42" spans="1:10" s="2" customFormat="1" ht="6.75" hidden="1" customHeight="1" thickTop="1" x14ac:dyDescent="0.25">
      <c r="A42" s="1"/>
      <c r="B42" s="146" t="s">
        <v>2</v>
      </c>
      <c r="C42" s="4"/>
      <c r="D42" s="14"/>
      <c r="E42" s="14"/>
      <c r="F42" s="14"/>
      <c r="G42" s="14"/>
      <c r="H42" s="14"/>
      <c r="I42" s="14"/>
      <c r="J42" s="149"/>
    </row>
    <row r="43" spans="1:10" s="2" customFormat="1" x14ac:dyDescent="0.25">
      <c r="A43" s="1"/>
      <c r="B43" s="146"/>
      <c r="C43" s="4"/>
      <c r="D43" s="14"/>
      <c r="E43" s="14"/>
      <c r="F43" s="14"/>
      <c r="G43" s="14"/>
      <c r="H43" s="14"/>
      <c r="I43" s="14"/>
      <c r="J43" s="152" t="s">
        <v>2</v>
      </c>
    </row>
    <row r="44" spans="1:10" s="2" customFormat="1" x14ac:dyDescent="0.25">
      <c r="A44" s="1"/>
      <c r="B44" s="143" t="s">
        <v>22</v>
      </c>
      <c r="C44" s="5"/>
      <c r="D44" s="3"/>
      <c r="E44" s="3"/>
      <c r="F44" s="3"/>
      <c r="G44" s="3"/>
      <c r="H44" s="3"/>
      <c r="I44" s="3"/>
      <c r="J44" s="153" t="s">
        <v>2</v>
      </c>
    </row>
    <row r="45" spans="1:10" s="2" customFormat="1" ht="8.4499999999999993" customHeight="1" x14ac:dyDescent="0.25">
      <c r="A45" s="1"/>
      <c r="B45" s="143"/>
      <c r="C45" s="5"/>
      <c r="D45" s="3"/>
      <c r="E45" s="3"/>
      <c r="F45" s="3"/>
      <c r="G45" s="3"/>
      <c r="H45" s="3"/>
      <c r="I45" s="3"/>
      <c r="J45" s="153"/>
    </row>
    <row r="46" spans="1:10" s="2" customFormat="1" x14ac:dyDescent="0.25">
      <c r="A46" s="1"/>
      <c r="B46" s="188" t="s">
        <v>23</v>
      </c>
      <c r="C46" s="5"/>
      <c r="D46" s="20">
        <f>SUM(D47:D51)</f>
        <v>253161.1</v>
      </c>
      <c r="E46" s="189"/>
      <c r="F46" s="20">
        <f>SUM(F47:F51)</f>
        <v>262772.89999999997</v>
      </c>
      <c r="G46" s="189"/>
      <c r="H46" s="20">
        <f t="shared" ref="H46:H55" si="2">D46-F46</f>
        <v>-9611.7999999999593</v>
      </c>
      <c r="I46" s="189"/>
      <c r="J46" s="157">
        <f>H46/F46*100</f>
        <v>-3.6578353399456183</v>
      </c>
    </row>
    <row r="47" spans="1:10" s="2" customFormat="1" ht="30.75" customHeight="1" x14ac:dyDescent="0.25">
      <c r="A47" s="1">
        <v>211</v>
      </c>
      <c r="B47" s="146" t="s">
        <v>24</v>
      </c>
      <c r="C47" s="5"/>
      <c r="D47" s="10">
        <v>28406.1</v>
      </c>
      <c r="E47" s="9"/>
      <c r="F47" s="10">
        <v>28065.9</v>
      </c>
      <c r="G47" s="9"/>
      <c r="H47" s="10">
        <f>D47-F47</f>
        <v>340.19999999999709</v>
      </c>
      <c r="I47" s="10"/>
      <c r="J47" s="147">
        <f>H47/F47*100</f>
        <v>1.2121471251589904</v>
      </c>
    </row>
    <row r="48" spans="1:10" s="2" customFormat="1" x14ac:dyDescent="0.25">
      <c r="A48" s="1">
        <v>212</v>
      </c>
      <c r="B48" s="146" t="s">
        <v>11</v>
      </c>
      <c r="C48" s="4"/>
      <c r="D48" s="10">
        <v>194658.8</v>
      </c>
      <c r="E48" s="10"/>
      <c r="F48" s="10">
        <v>204610.8</v>
      </c>
      <c r="G48" s="10"/>
      <c r="H48" s="10">
        <f t="shared" si="2"/>
        <v>-9952</v>
      </c>
      <c r="I48" s="10"/>
      <c r="J48" s="147">
        <f>H48/F48*100</f>
        <v>-4.863868378404268</v>
      </c>
    </row>
    <row r="49" spans="1:11" s="2" customFormat="1" x14ac:dyDescent="0.25">
      <c r="A49" s="1">
        <v>213</v>
      </c>
      <c r="B49" s="146" t="s">
        <v>25</v>
      </c>
      <c r="C49" s="4"/>
      <c r="D49" s="10">
        <v>1.1000000000000001</v>
      </c>
      <c r="E49" s="10"/>
      <c r="F49" s="10">
        <v>0.9</v>
      </c>
      <c r="G49" s="10"/>
      <c r="H49" s="10">
        <f t="shared" si="2"/>
        <v>0.20000000000000007</v>
      </c>
      <c r="I49" s="10"/>
      <c r="J49" s="147">
        <f>H49/F49*100</f>
        <v>22.222222222222229</v>
      </c>
    </row>
    <row r="50" spans="1:11" s="2" customFormat="1" x14ac:dyDescent="0.25">
      <c r="A50" s="1">
        <v>214</v>
      </c>
      <c r="B50" s="146" t="s">
        <v>26</v>
      </c>
      <c r="C50" s="4"/>
      <c r="D50" s="10">
        <v>30095.1</v>
      </c>
      <c r="E50" s="10"/>
      <c r="F50" s="10">
        <v>30095.3</v>
      </c>
      <c r="G50" s="10"/>
      <c r="H50" s="10">
        <f t="shared" si="2"/>
        <v>-0.2000000000007276</v>
      </c>
      <c r="I50" s="10"/>
      <c r="J50" s="147">
        <f>H50/F50*100</f>
        <v>-6.6455559506211129E-4</v>
      </c>
    </row>
    <row r="51" spans="1:11" s="2" customFormat="1" hidden="1" x14ac:dyDescent="0.25">
      <c r="A51" s="1"/>
      <c r="B51" s="146" t="s">
        <v>69</v>
      </c>
      <c r="C51" s="4"/>
      <c r="D51" s="10">
        <v>0</v>
      </c>
      <c r="E51" s="10"/>
      <c r="F51" s="10">
        <v>0</v>
      </c>
      <c r="G51" s="10"/>
      <c r="H51" s="10">
        <f>D51-F51</f>
        <v>0</v>
      </c>
      <c r="I51" s="10"/>
      <c r="J51" s="147">
        <v>0</v>
      </c>
    </row>
    <row r="52" spans="1:11" s="2" customFormat="1" x14ac:dyDescent="0.25">
      <c r="A52" s="1">
        <v>22</v>
      </c>
      <c r="B52" s="146" t="s">
        <v>27</v>
      </c>
      <c r="C52" s="4"/>
      <c r="D52" s="10">
        <v>162721.9</v>
      </c>
      <c r="E52" s="10"/>
      <c r="F52" s="10">
        <v>138533</v>
      </c>
      <c r="G52" s="10"/>
      <c r="H52" s="10">
        <f t="shared" si="2"/>
        <v>24188.899999999994</v>
      </c>
      <c r="I52" s="10"/>
      <c r="J52" s="147">
        <f>H52/F52*100</f>
        <v>17.460749424324888</v>
      </c>
    </row>
    <row r="53" spans="1:11" s="2" customFormat="1" ht="21" customHeight="1" x14ac:dyDescent="0.25">
      <c r="A53" s="1">
        <v>24</v>
      </c>
      <c r="B53" s="146" t="s">
        <v>28</v>
      </c>
      <c r="C53" s="4"/>
      <c r="D53" s="10">
        <v>4012.1</v>
      </c>
      <c r="E53" s="11"/>
      <c r="F53" s="10">
        <v>6021.7</v>
      </c>
      <c r="G53" s="11"/>
      <c r="H53" s="11">
        <f t="shared" si="2"/>
        <v>-2009.6</v>
      </c>
      <c r="I53" s="11"/>
      <c r="J53" s="147">
        <f>H53/F53*100</f>
        <v>-33.372635634455385</v>
      </c>
    </row>
    <row r="54" spans="1:11" s="2" customFormat="1" ht="6" customHeight="1" x14ac:dyDescent="0.25">
      <c r="A54" s="1"/>
      <c r="B54" s="146"/>
      <c r="C54" s="4"/>
      <c r="D54" s="11"/>
      <c r="E54" s="11"/>
      <c r="F54" s="11"/>
      <c r="G54" s="11"/>
      <c r="H54" s="11"/>
      <c r="I54" s="11"/>
      <c r="J54" s="154"/>
    </row>
    <row r="55" spans="1:11" s="2" customFormat="1" ht="17.25" customHeight="1" thickBot="1" x14ac:dyDescent="0.3">
      <c r="A55" s="1"/>
      <c r="B55" s="156" t="s">
        <v>29</v>
      </c>
      <c r="C55" s="4"/>
      <c r="D55" s="12">
        <f>SUM(D46,D52,D53)</f>
        <v>419895.1</v>
      </c>
      <c r="E55" s="13"/>
      <c r="F55" s="12">
        <f>SUM(F46,F52,F53)</f>
        <v>407327.6</v>
      </c>
      <c r="G55" s="13"/>
      <c r="H55" s="12">
        <f t="shared" si="2"/>
        <v>12567.5</v>
      </c>
      <c r="I55" s="13"/>
      <c r="J55" s="148">
        <f>H55/F55*100</f>
        <v>3.0853543928768885</v>
      </c>
    </row>
    <row r="56" spans="1:11" s="2" customFormat="1" ht="8.25" customHeight="1" thickTop="1" x14ac:dyDescent="0.35">
      <c r="A56" s="1"/>
      <c r="B56" s="146" t="s">
        <v>2</v>
      </c>
      <c r="C56" s="4"/>
      <c r="D56" s="14"/>
      <c r="E56" s="14"/>
      <c r="F56" s="14"/>
      <c r="G56" s="14"/>
      <c r="H56" s="14"/>
      <c r="I56" s="14"/>
      <c r="J56" s="149"/>
      <c r="K56" s="16"/>
    </row>
    <row r="57" spans="1:11" s="2" customFormat="1" ht="12" customHeight="1" x14ac:dyDescent="0.25">
      <c r="A57" s="1"/>
      <c r="B57" s="146"/>
      <c r="C57" s="4"/>
      <c r="D57" s="14"/>
      <c r="E57" s="14"/>
      <c r="F57" s="14"/>
      <c r="G57" s="14"/>
      <c r="H57" s="14"/>
      <c r="I57" s="14"/>
      <c r="J57" s="149"/>
    </row>
    <row r="58" spans="1:11" s="2" customFormat="1" ht="21.75" x14ac:dyDescent="0.4">
      <c r="A58" s="1"/>
      <c r="B58" s="143" t="s">
        <v>30</v>
      </c>
      <c r="C58" s="5"/>
      <c r="D58" s="17"/>
      <c r="E58" s="17"/>
      <c r="F58" s="17"/>
      <c r="G58" s="3"/>
      <c r="H58" s="3"/>
      <c r="I58" s="3"/>
      <c r="J58" s="142"/>
    </row>
    <row r="59" spans="1:11" s="2" customFormat="1" ht="7.15" customHeight="1" x14ac:dyDescent="0.25">
      <c r="A59" s="1"/>
      <c r="B59" s="146" t="s">
        <v>2</v>
      </c>
      <c r="C59" s="4"/>
      <c r="D59" s="18" t="s">
        <v>2</v>
      </c>
      <c r="E59" s="18"/>
      <c r="F59" s="18" t="s">
        <v>2</v>
      </c>
      <c r="G59" s="18"/>
      <c r="H59" s="4" t="s">
        <v>2</v>
      </c>
      <c r="I59" s="4"/>
      <c r="J59" s="153" t="s">
        <v>2</v>
      </c>
    </row>
    <row r="60" spans="1:11" s="2" customFormat="1" x14ac:dyDescent="0.25">
      <c r="A60" s="1"/>
      <c r="B60" s="188" t="s">
        <v>31</v>
      </c>
      <c r="C60" s="182"/>
      <c r="D60" s="20">
        <f>SUM(D61:D62)</f>
        <v>63812.6</v>
      </c>
      <c r="E60" s="189"/>
      <c r="F60" s="20">
        <f>SUM(F61:F62)</f>
        <v>56731.1</v>
      </c>
      <c r="G60" s="189"/>
      <c r="H60" s="20">
        <f>D60-F60</f>
        <v>7081.5</v>
      </c>
      <c r="I60" s="189"/>
      <c r="J60" s="157">
        <f t="shared" ref="J60:J67" si="3">H60/F60*100</f>
        <v>12.482571288058931</v>
      </c>
    </row>
    <row r="61" spans="1:11" s="2" customFormat="1" x14ac:dyDescent="0.25">
      <c r="A61" s="1">
        <v>311</v>
      </c>
      <c r="B61" s="146" t="s">
        <v>32</v>
      </c>
      <c r="C61" s="4"/>
      <c r="D61" s="10">
        <v>63812.6</v>
      </c>
      <c r="E61" s="10"/>
      <c r="F61" s="10">
        <v>56731.1</v>
      </c>
      <c r="G61" s="10"/>
      <c r="H61" s="10">
        <f>D61-F61</f>
        <v>7081.5</v>
      </c>
      <c r="I61" s="10"/>
      <c r="J61" s="147">
        <f t="shared" si="3"/>
        <v>12.482571288058931</v>
      </c>
    </row>
    <row r="62" spans="1:11" s="2" customFormat="1" hidden="1" x14ac:dyDescent="0.25">
      <c r="A62" s="1"/>
      <c r="B62" s="146" t="s">
        <v>33</v>
      </c>
      <c r="C62" s="4"/>
      <c r="D62" s="10">
        <v>0</v>
      </c>
      <c r="E62" s="10"/>
      <c r="F62" s="10">
        <v>0</v>
      </c>
      <c r="G62" s="10"/>
      <c r="H62" s="10">
        <f>D62-F62</f>
        <v>0</v>
      </c>
      <c r="I62" s="10"/>
      <c r="J62" s="147" t="e">
        <f>H62/F62*100</f>
        <v>#DIV/0!</v>
      </c>
    </row>
    <row r="63" spans="1:11" s="2" customFormat="1" x14ac:dyDescent="0.25">
      <c r="A63" s="1">
        <v>313</v>
      </c>
      <c r="B63" s="146" t="s">
        <v>34</v>
      </c>
      <c r="C63" s="4"/>
      <c r="D63" s="10">
        <v>21372.799999999999</v>
      </c>
      <c r="E63" s="10"/>
      <c r="F63" s="10">
        <v>19013.7</v>
      </c>
      <c r="G63" s="10"/>
      <c r="H63" s="10">
        <f t="shared" ref="H63:H69" si="4">D63-F63</f>
        <v>2359.0999999999985</v>
      </c>
      <c r="I63" s="10"/>
      <c r="J63" s="147">
        <f>H63/F63*100</f>
        <v>12.407369423100176</v>
      </c>
    </row>
    <row r="64" spans="1:11" s="2" customFormat="1" x14ac:dyDescent="0.25">
      <c r="A64" s="1">
        <v>321</v>
      </c>
      <c r="B64" s="155" t="s">
        <v>35</v>
      </c>
      <c r="C64" s="4"/>
      <c r="D64" s="10">
        <v>1533.2</v>
      </c>
      <c r="E64" s="10"/>
      <c r="F64" s="10">
        <v>1504.3</v>
      </c>
      <c r="G64" s="10"/>
      <c r="H64" s="10">
        <f t="shared" si="4"/>
        <v>28.900000000000091</v>
      </c>
      <c r="I64" s="10"/>
      <c r="J64" s="147">
        <f t="shared" si="3"/>
        <v>1.9211593432161198</v>
      </c>
    </row>
    <row r="65" spans="1:11" s="2" customFormat="1" x14ac:dyDescent="0.25">
      <c r="A65" s="1">
        <v>322</v>
      </c>
      <c r="B65" s="146" t="s">
        <v>36</v>
      </c>
      <c r="C65" s="4"/>
      <c r="D65" s="10">
        <v>3283.5</v>
      </c>
      <c r="E65" s="10"/>
      <c r="F65" s="10">
        <v>3283.5</v>
      </c>
      <c r="G65" s="10"/>
      <c r="H65" s="10">
        <f t="shared" si="4"/>
        <v>0</v>
      </c>
      <c r="I65" s="10"/>
      <c r="J65" s="147">
        <f t="shared" si="3"/>
        <v>0</v>
      </c>
    </row>
    <row r="66" spans="1:11" s="2" customFormat="1" x14ac:dyDescent="0.25">
      <c r="A66" s="1">
        <v>324</v>
      </c>
      <c r="B66" s="146" t="s">
        <v>37</v>
      </c>
      <c r="C66" s="4"/>
      <c r="D66" s="10">
        <v>0.9</v>
      </c>
      <c r="E66" s="10"/>
      <c r="F66" s="10">
        <v>0.9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hidden="1" x14ac:dyDescent="0.25">
      <c r="A67" s="1">
        <v>325</v>
      </c>
      <c r="B67" s="146" t="s">
        <v>38</v>
      </c>
      <c r="C67" s="4"/>
      <c r="D67" s="10">
        <v>0</v>
      </c>
      <c r="E67" s="10"/>
      <c r="F67" s="10">
        <v>0</v>
      </c>
      <c r="G67" s="10"/>
      <c r="H67" s="10">
        <f>D67-F67</f>
        <v>0</v>
      </c>
      <c r="I67" s="10"/>
      <c r="J67" s="147" t="e">
        <f t="shared" si="3"/>
        <v>#DIV/0!</v>
      </c>
    </row>
    <row r="68" spans="1:11" s="2" customFormat="1" x14ac:dyDescent="0.25">
      <c r="A68" s="1"/>
      <c r="B68" s="156" t="s">
        <v>39</v>
      </c>
      <c r="C68" s="19"/>
      <c r="D68" s="20">
        <f>SUM(D69:D70)</f>
        <v>8515.1</v>
      </c>
      <c r="E68" s="13"/>
      <c r="F68" s="20">
        <f>SUM(F69:F70)</f>
        <v>7152.4000000000005</v>
      </c>
      <c r="G68" s="13"/>
      <c r="H68" s="20">
        <f>SUM(H69:H70)</f>
        <v>1362.6999999999996</v>
      </c>
      <c r="I68" s="13"/>
      <c r="J68" s="157">
        <f>SUM(J69:J70)</f>
        <v>12.010712814173893</v>
      </c>
    </row>
    <row r="69" spans="1:11" s="2" customFormat="1" x14ac:dyDescent="0.25">
      <c r="A69" s="1"/>
      <c r="B69" s="146" t="s">
        <v>40</v>
      </c>
      <c r="C69" s="3"/>
      <c r="D69" s="11">
        <v>7427.7</v>
      </c>
      <c r="E69" s="11"/>
      <c r="F69" s="11">
        <v>6181.6</v>
      </c>
      <c r="G69" s="11"/>
      <c r="H69" s="10">
        <f t="shared" si="4"/>
        <v>1246.0999999999995</v>
      </c>
      <c r="I69" s="10"/>
      <c r="J69" s="158">
        <v>0</v>
      </c>
    </row>
    <row r="70" spans="1:11" s="2" customFormat="1" x14ac:dyDescent="0.25">
      <c r="A70" s="1"/>
      <c r="B70" s="141" t="s">
        <v>41</v>
      </c>
      <c r="C70" s="3"/>
      <c r="D70" s="21">
        <v>1087.4000000000001</v>
      </c>
      <c r="E70" s="22"/>
      <c r="F70" s="21">
        <v>970.8</v>
      </c>
      <c r="G70" s="21"/>
      <c r="H70" s="13">
        <f>D70-F70</f>
        <v>116.60000000000014</v>
      </c>
      <c r="I70" s="13"/>
      <c r="J70" s="157">
        <f>H70/F70*100</f>
        <v>12.010712814173893</v>
      </c>
    </row>
    <row r="71" spans="1:11" s="2" customFormat="1" ht="20.25" thickBot="1" x14ac:dyDescent="0.3">
      <c r="A71" s="1"/>
      <c r="B71" s="156" t="s">
        <v>42</v>
      </c>
      <c r="C71" s="4"/>
      <c r="D71" s="12">
        <f>D60+D63+D64+D65+D66+D67+D68</f>
        <v>98518.099999999991</v>
      </c>
      <c r="E71" s="13"/>
      <c r="F71" s="12">
        <f>F60+F63+F64+F65+F66+F67+F68</f>
        <v>87685.9</v>
      </c>
      <c r="G71" s="13"/>
      <c r="H71" s="12">
        <f>D71-F71</f>
        <v>10832.199999999997</v>
      </c>
      <c r="I71" s="13"/>
      <c r="J71" s="148">
        <f>H71/F71*100</f>
        <v>12.353411437870852</v>
      </c>
    </row>
    <row r="72" spans="1:11" s="2" customFormat="1" ht="20.25" thickTop="1" x14ac:dyDescent="0.25">
      <c r="A72" s="1"/>
      <c r="B72" s="146"/>
      <c r="C72" s="4"/>
      <c r="D72" s="23"/>
      <c r="E72" s="23"/>
      <c r="F72" s="23"/>
      <c r="G72" s="23"/>
      <c r="H72" s="23"/>
      <c r="I72" s="23"/>
      <c r="J72" s="159"/>
    </row>
    <row r="73" spans="1:11" s="2" customFormat="1" ht="20.25" thickBot="1" x14ac:dyDescent="0.3">
      <c r="A73" s="1"/>
      <c r="B73" s="146" t="s">
        <v>43</v>
      </c>
      <c r="C73" s="4"/>
      <c r="D73" s="24">
        <f>D55+D71</f>
        <v>518413.19999999995</v>
      </c>
      <c r="E73" s="13"/>
      <c r="F73" s="24">
        <f>F55+F71</f>
        <v>495013.5</v>
      </c>
      <c r="G73" s="13"/>
      <c r="H73" s="25">
        <f>D73-F73</f>
        <v>23399.699999999953</v>
      </c>
      <c r="I73" s="21"/>
      <c r="J73" s="160">
        <f>H73/F73*100</f>
        <v>4.7270832007611823</v>
      </c>
      <c r="K73" s="2" t="s">
        <v>2</v>
      </c>
    </row>
    <row r="74" spans="1:11" s="2" customFormat="1" ht="8.4499999999999993" customHeight="1" thickTop="1" x14ac:dyDescent="0.25">
      <c r="A74" s="1"/>
      <c r="B74" s="146" t="s">
        <v>2</v>
      </c>
      <c r="C74" s="4"/>
      <c r="D74" s="14"/>
      <c r="E74" s="14"/>
      <c r="F74" s="14"/>
      <c r="G74" s="14"/>
      <c r="H74" s="14"/>
      <c r="I74" s="14"/>
      <c r="J74" s="149"/>
    </row>
    <row r="75" spans="1:11" s="2" customFormat="1" ht="7.15" hidden="1" customHeight="1" x14ac:dyDescent="0.25">
      <c r="A75" s="1"/>
      <c r="B75" s="146"/>
      <c r="C75" s="4"/>
      <c r="D75" s="14"/>
      <c r="E75" s="14"/>
      <c r="F75" s="14"/>
      <c r="G75" s="14"/>
      <c r="H75" s="14"/>
      <c r="I75" s="14"/>
      <c r="J75" s="149"/>
    </row>
    <row r="76" spans="1:11" s="2" customFormat="1" ht="6.75" hidden="1" customHeight="1" x14ac:dyDescent="0.25">
      <c r="A76" s="1"/>
      <c r="B76" s="146"/>
      <c r="C76" s="4"/>
      <c r="D76" s="26" t="s">
        <v>2</v>
      </c>
      <c r="E76" s="26"/>
      <c r="F76" s="26" t="s">
        <v>2</v>
      </c>
      <c r="G76" s="14"/>
      <c r="H76" s="14"/>
      <c r="I76" s="14"/>
      <c r="J76" s="149"/>
    </row>
    <row r="77" spans="1:11" s="2" customFormat="1" ht="20.25" hidden="1" thickBot="1" x14ac:dyDescent="0.3">
      <c r="A77" s="1">
        <v>93</v>
      </c>
      <c r="B77" s="146" t="s">
        <v>44</v>
      </c>
      <c r="C77" s="4"/>
      <c r="D77" s="27">
        <f>+D41</f>
        <v>260536.2</v>
      </c>
      <c r="E77" s="10"/>
      <c r="F77" s="27">
        <f>F41</f>
        <v>260536.2</v>
      </c>
      <c r="G77" s="10"/>
      <c r="H77" s="28">
        <f>D77-F77</f>
        <v>0</v>
      </c>
      <c r="I77" s="11"/>
      <c r="J77" s="161">
        <f>H77/F77*100</f>
        <v>0</v>
      </c>
    </row>
    <row r="78" spans="1:11" s="2" customFormat="1" ht="16.5" hidden="1" customHeight="1" thickTop="1" x14ac:dyDescent="0.25">
      <c r="A78" s="1"/>
      <c r="B78" s="141" t="s">
        <v>2</v>
      </c>
      <c r="C78" s="3"/>
      <c r="D78" s="14"/>
      <c r="E78" s="14"/>
      <c r="F78" s="14"/>
      <c r="G78" s="14"/>
      <c r="H78" s="14"/>
      <c r="I78" s="14"/>
      <c r="J78" s="149"/>
    </row>
    <row r="79" spans="1:11" s="2" customFormat="1" ht="7.9" customHeight="1" x14ac:dyDescent="0.25">
      <c r="A79" s="1"/>
      <c r="B79" s="141"/>
      <c r="C79" s="3"/>
      <c r="D79" s="14"/>
      <c r="E79" s="14"/>
      <c r="F79" s="14"/>
      <c r="G79" s="14"/>
      <c r="H79" s="14"/>
      <c r="I79" s="14"/>
      <c r="J79" s="149"/>
    </row>
    <row r="80" spans="1:11" s="2" customFormat="1" ht="11.45" customHeight="1" thickBot="1" x14ac:dyDescent="0.3">
      <c r="A80" s="1"/>
      <c r="B80" s="162"/>
      <c r="C80" s="163"/>
      <c r="D80" s="164"/>
      <c r="E80" s="164"/>
      <c r="F80" s="164"/>
      <c r="G80" s="164"/>
      <c r="H80" s="164"/>
      <c r="I80" s="164"/>
      <c r="J80" s="165"/>
    </row>
    <row r="81" spans="1:10" s="2" customFormat="1" ht="4.1500000000000004" customHeight="1" thickTop="1" thickBot="1" x14ac:dyDescent="0.3">
      <c r="A81" s="1"/>
      <c r="B81" s="29"/>
      <c r="C81" s="30"/>
      <c r="D81" s="31"/>
      <c r="E81" s="31"/>
      <c r="F81" s="30"/>
      <c r="G81" s="30"/>
      <c r="H81" s="30"/>
      <c r="I81" s="30"/>
      <c r="J81" s="32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  <ignoredError sqref="H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9"/>
  <sheetViews>
    <sheetView showGridLines="0" zoomScale="82" zoomScaleNormal="82" zoomScaleSheetLayoutView="90" workbookViewId="0">
      <selection activeCell="C43" sqref="C43"/>
    </sheetView>
  </sheetViews>
  <sheetFormatPr baseColWidth="10" defaultColWidth="10" defaultRowHeight="12.75" x14ac:dyDescent="0.2"/>
  <cols>
    <col min="1" max="1" width="7.2851562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5" t="s">
        <v>45</v>
      </c>
      <c r="C1" s="206"/>
      <c r="D1" s="206"/>
      <c r="E1" s="206"/>
      <c r="F1" s="206"/>
      <c r="G1" s="206"/>
      <c r="H1" s="206"/>
      <c r="I1" s="207"/>
    </row>
    <row r="2" spans="1:9" x14ac:dyDescent="0.2">
      <c r="B2" s="208" t="s">
        <v>125</v>
      </c>
      <c r="C2" s="209"/>
      <c r="D2" s="209"/>
      <c r="E2" s="209"/>
      <c r="F2" s="209"/>
      <c r="G2" s="209"/>
      <c r="H2" s="209"/>
      <c r="I2" s="210"/>
    </row>
    <row r="3" spans="1:9" ht="14.45" customHeight="1" thickBot="1" x14ac:dyDescent="0.25">
      <c r="B3" s="211" t="s">
        <v>1</v>
      </c>
      <c r="C3" s="212"/>
      <c r="D3" s="212"/>
      <c r="E3" s="212"/>
      <c r="F3" s="212"/>
      <c r="G3" s="212"/>
      <c r="H3" s="212"/>
      <c r="I3" s="213"/>
    </row>
    <row r="4" spans="1:9" ht="13.5" thickTop="1" x14ac:dyDescent="0.2">
      <c r="B4" s="214"/>
      <c r="C4" s="215"/>
      <c r="D4" s="215"/>
      <c r="E4" s="215"/>
      <c r="F4" s="215"/>
      <c r="G4" s="215"/>
      <c r="H4" s="215"/>
      <c r="I4" s="216"/>
    </row>
    <row r="5" spans="1:9" x14ac:dyDescent="0.2">
      <c r="B5" s="116"/>
      <c r="C5" s="167"/>
      <c r="D5" s="167"/>
      <c r="E5" s="167"/>
      <c r="F5" s="175"/>
      <c r="G5" s="176" t="s">
        <v>46</v>
      </c>
      <c r="H5" s="168"/>
      <c r="I5" s="169"/>
    </row>
    <row r="6" spans="1:9" x14ac:dyDescent="0.2">
      <c r="B6" s="184" t="s">
        <v>47</v>
      </c>
      <c r="C6" s="170" t="s">
        <v>124</v>
      </c>
      <c r="D6" s="171"/>
      <c r="E6" s="170" t="s">
        <v>121</v>
      </c>
      <c r="F6" s="171"/>
      <c r="G6" s="174" t="s">
        <v>5</v>
      </c>
      <c r="H6" s="172"/>
      <c r="I6" s="173" t="s">
        <v>48</v>
      </c>
    </row>
    <row r="7" spans="1:9" ht="6" customHeight="1" x14ac:dyDescent="0.2">
      <c r="B7" s="118"/>
      <c r="C7" s="40"/>
      <c r="D7" s="40"/>
      <c r="E7" s="40"/>
      <c r="F7" s="40"/>
      <c r="G7" s="37"/>
      <c r="H7" s="37"/>
      <c r="I7" s="117"/>
    </row>
    <row r="8" spans="1:9" x14ac:dyDescent="0.2">
      <c r="A8" s="35">
        <v>611001</v>
      </c>
      <c r="B8" s="119" t="s">
        <v>49</v>
      </c>
      <c r="C8" s="41">
        <v>2164.6999999999998</v>
      </c>
      <c r="D8" s="41"/>
      <c r="E8" s="41">
        <v>2161.4</v>
      </c>
      <c r="F8" s="42"/>
      <c r="G8" s="43">
        <f>C8-E8</f>
        <v>3.2999999999997272</v>
      </c>
      <c r="H8" s="43"/>
      <c r="I8" s="120">
        <f>G8/E8*100</f>
        <v>0.15267881928378491</v>
      </c>
    </row>
    <row r="9" spans="1:9" ht="1.5" customHeight="1" x14ac:dyDescent="0.2">
      <c r="B9" s="119" t="s">
        <v>50</v>
      </c>
      <c r="C9" s="41"/>
      <c r="D9" s="42"/>
      <c r="E9" s="41"/>
      <c r="F9" s="42"/>
      <c r="G9" s="43"/>
      <c r="H9" s="43"/>
      <c r="I9" s="120"/>
    </row>
    <row r="10" spans="1:9" x14ac:dyDescent="0.2">
      <c r="A10" s="35">
        <v>611002</v>
      </c>
      <c r="B10" s="119" t="s">
        <v>51</v>
      </c>
      <c r="C10" s="41">
        <v>522.20000000000005</v>
      </c>
      <c r="D10" s="42"/>
      <c r="E10" s="41">
        <v>429</v>
      </c>
      <c r="F10" s="42"/>
      <c r="G10" s="43">
        <f>C10-E10</f>
        <v>93.200000000000045</v>
      </c>
      <c r="H10" s="43"/>
      <c r="I10" s="120">
        <f>G10/E10*100</f>
        <v>21.724941724941736</v>
      </c>
    </row>
    <row r="11" spans="1:9" hidden="1" x14ac:dyDescent="0.2">
      <c r="A11" s="35">
        <v>611003</v>
      </c>
      <c r="B11" s="119" t="s">
        <v>52</v>
      </c>
      <c r="C11" s="41">
        <v>0</v>
      </c>
      <c r="D11" s="42"/>
      <c r="E11" s="41">
        <v>0</v>
      </c>
      <c r="F11" s="42"/>
      <c r="G11" s="43">
        <f>C11-E11</f>
        <v>0</v>
      </c>
      <c r="H11" s="43"/>
      <c r="I11" s="120">
        <v>100</v>
      </c>
    </row>
    <row r="12" spans="1:9" x14ac:dyDescent="0.2">
      <c r="A12" s="35">
        <v>611004</v>
      </c>
      <c r="B12" s="119" t="s">
        <v>53</v>
      </c>
      <c r="C12" s="41">
        <v>109.9</v>
      </c>
      <c r="D12" s="42"/>
      <c r="E12" s="41">
        <v>54.5</v>
      </c>
      <c r="F12" s="42"/>
      <c r="G12" s="43">
        <f>C12-E12</f>
        <v>55.400000000000006</v>
      </c>
      <c r="H12" s="43"/>
      <c r="I12" s="120">
        <f>G12/E12*100</f>
        <v>101.651376146789</v>
      </c>
    </row>
    <row r="13" spans="1:9" ht="6.75" customHeight="1" x14ac:dyDescent="0.2">
      <c r="B13" s="116"/>
      <c r="C13" s="37"/>
      <c r="D13" s="37"/>
      <c r="E13" s="37"/>
      <c r="F13" s="37"/>
      <c r="G13" s="37"/>
      <c r="H13" s="37"/>
      <c r="I13" s="117"/>
    </row>
    <row r="14" spans="1:9" ht="12.6" customHeight="1" x14ac:dyDescent="0.2">
      <c r="B14" s="116"/>
      <c r="C14" s="112">
        <f>SUM(C8:C12)</f>
        <v>2796.7999999999997</v>
      </c>
      <c r="D14" s="49"/>
      <c r="E14" s="112">
        <f>SUM(E8:E12)</f>
        <v>2644.9</v>
      </c>
      <c r="F14" s="49"/>
      <c r="G14" s="113">
        <f>C14-E14</f>
        <v>151.89999999999964</v>
      </c>
      <c r="H14" s="45"/>
      <c r="I14" s="121">
        <f>G14/E14*100</f>
        <v>5.7431282846232232</v>
      </c>
    </row>
    <row r="15" spans="1:9" ht="6.6" customHeight="1" x14ac:dyDescent="0.2">
      <c r="B15" s="116"/>
      <c r="C15" s="37"/>
      <c r="D15" s="37"/>
      <c r="E15" s="37"/>
      <c r="F15" s="37"/>
      <c r="G15" s="37"/>
      <c r="H15" s="37"/>
      <c r="I15" s="117"/>
    </row>
    <row r="16" spans="1:9" ht="8.25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12.75" customHeight="1" x14ac:dyDescent="0.2">
      <c r="B17" s="184" t="s">
        <v>54</v>
      </c>
      <c r="C17" s="40"/>
      <c r="D17" s="40"/>
      <c r="E17" s="40"/>
      <c r="F17" s="40"/>
      <c r="G17" s="37"/>
      <c r="H17" s="37"/>
      <c r="I17" s="117"/>
    </row>
    <row r="18" spans="1:9" x14ac:dyDescent="0.2">
      <c r="B18" s="116"/>
      <c r="C18" s="37"/>
      <c r="D18" s="37"/>
      <c r="E18" s="37"/>
      <c r="F18" s="37"/>
      <c r="G18" s="37"/>
      <c r="H18" s="37"/>
      <c r="I18" s="117"/>
    </row>
    <row r="19" spans="1:9" x14ac:dyDescent="0.2">
      <c r="A19" s="35">
        <v>711001</v>
      </c>
      <c r="B19" s="116" t="s">
        <v>24</v>
      </c>
      <c r="C19" s="41">
        <v>27.3</v>
      </c>
      <c r="D19" s="37"/>
      <c r="E19" s="41">
        <v>34.4</v>
      </c>
      <c r="F19" s="37"/>
      <c r="G19" s="43">
        <f t="shared" ref="G19:G24" si="0">C19-E19</f>
        <v>-7.0999999999999979</v>
      </c>
      <c r="H19" s="37"/>
      <c r="I19" s="120">
        <f t="shared" ref="I19:I24" si="1">G19/E19*100</f>
        <v>-20.639534883720927</v>
      </c>
    </row>
    <row r="20" spans="1:9" x14ac:dyDescent="0.2">
      <c r="A20" s="35">
        <v>7110020100</v>
      </c>
      <c r="B20" s="119" t="s">
        <v>49</v>
      </c>
      <c r="C20" s="41">
        <v>1039.9000000000001</v>
      </c>
      <c r="D20" s="42"/>
      <c r="E20" s="41">
        <v>1213.0999999999999</v>
      </c>
      <c r="F20" s="42"/>
      <c r="G20" s="43">
        <f t="shared" si="0"/>
        <v>-173.19999999999982</v>
      </c>
      <c r="H20" s="43"/>
      <c r="I20" s="120">
        <f t="shared" si="1"/>
        <v>-14.277470942214149</v>
      </c>
    </row>
    <row r="21" spans="1:9" x14ac:dyDescent="0.2">
      <c r="A21" s="35">
        <v>7110020200</v>
      </c>
      <c r="B21" s="119" t="s">
        <v>55</v>
      </c>
      <c r="C21" s="41">
        <v>69.900000000000006</v>
      </c>
      <c r="D21" s="42"/>
      <c r="E21" s="41">
        <v>73.900000000000006</v>
      </c>
      <c r="F21" s="42"/>
      <c r="G21" s="43">
        <f t="shared" si="0"/>
        <v>-4</v>
      </c>
      <c r="H21" s="43"/>
      <c r="I21" s="120">
        <f t="shared" si="1"/>
        <v>-5.4127198917456019</v>
      </c>
    </row>
    <row r="22" spans="1:9" x14ac:dyDescent="0.2">
      <c r="B22" s="119" t="s">
        <v>26</v>
      </c>
      <c r="C22" s="41">
        <v>188.9</v>
      </c>
      <c r="D22" s="42"/>
      <c r="E22" s="41">
        <v>189.4</v>
      </c>
      <c r="F22" s="42"/>
      <c r="G22" s="43">
        <f t="shared" si="0"/>
        <v>-0.5</v>
      </c>
      <c r="H22" s="43"/>
      <c r="I22" s="120">
        <f t="shared" si="1"/>
        <v>-0.26399155227032733</v>
      </c>
    </row>
    <row r="23" spans="1:9" x14ac:dyDescent="0.2">
      <c r="A23" s="35">
        <v>711007</v>
      </c>
      <c r="B23" s="119" t="s">
        <v>56</v>
      </c>
      <c r="C23" s="41">
        <v>14.2</v>
      </c>
      <c r="D23" s="42"/>
      <c r="E23" s="41">
        <v>2.2000000000000002</v>
      </c>
      <c r="F23" s="42"/>
      <c r="G23" s="43">
        <f t="shared" si="0"/>
        <v>12</v>
      </c>
      <c r="H23" s="43"/>
      <c r="I23" s="120">
        <f t="shared" si="1"/>
        <v>545.45454545454538</v>
      </c>
    </row>
    <row r="24" spans="1:9" x14ac:dyDescent="0.2">
      <c r="B24" s="119"/>
      <c r="C24" s="114">
        <f>SUM(C19:C23)</f>
        <v>1340.2000000000003</v>
      </c>
      <c r="D24" s="49"/>
      <c r="E24" s="114">
        <f>SUM(E19:E23)</f>
        <v>1513.0000000000002</v>
      </c>
      <c r="F24" s="49"/>
      <c r="G24" s="52">
        <f t="shared" si="0"/>
        <v>-172.79999999999995</v>
      </c>
      <c r="H24" s="45"/>
      <c r="I24" s="122">
        <f t="shared" si="1"/>
        <v>-11.421017845340378</v>
      </c>
    </row>
    <row r="25" spans="1:9" ht="8.25" customHeight="1" x14ac:dyDescent="0.2">
      <c r="B25" s="119"/>
      <c r="C25" s="42"/>
      <c r="D25" s="42"/>
      <c r="E25" s="42"/>
      <c r="F25" s="42"/>
      <c r="G25" s="43"/>
      <c r="H25" s="43"/>
      <c r="I25" s="120"/>
    </row>
    <row r="26" spans="1:9" ht="13.5" customHeight="1" x14ac:dyDescent="0.2">
      <c r="A26" s="35">
        <v>712</v>
      </c>
      <c r="B26" s="123" t="s">
        <v>57</v>
      </c>
      <c r="C26" s="41">
        <v>0.1</v>
      </c>
      <c r="D26" s="37"/>
      <c r="E26" s="41">
        <v>21.7</v>
      </c>
      <c r="F26" s="37"/>
      <c r="G26" s="43">
        <f>C26-E26</f>
        <v>-21.599999999999998</v>
      </c>
      <c r="H26" s="37"/>
      <c r="I26" s="120">
        <f>G26/E26*100</f>
        <v>-99.539170506912427</v>
      </c>
    </row>
    <row r="27" spans="1:9" x14ac:dyDescent="0.2">
      <c r="B27" s="116"/>
      <c r="C27" s="112">
        <f>SUM(C24:C26)</f>
        <v>1340.3000000000002</v>
      </c>
      <c r="D27" s="49"/>
      <c r="E27" s="112">
        <f>SUM(E24:E26)</f>
        <v>1534.7000000000003</v>
      </c>
      <c r="F27" s="49"/>
      <c r="G27" s="113">
        <f>C27-E27</f>
        <v>-194.40000000000009</v>
      </c>
      <c r="H27" s="45"/>
      <c r="I27" s="121">
        <f>G27/E27*100</f>
        <v>-12.666970743467781</v>
      </c>
    </row>
    <row r="28" spans="1:9" ht="8.25" customHeight="1" x14ac:dyDescent="0.2">
      <c r="B28" s="116"/>
      <c r="C28" s="37"/>
      <c r="D28" s="37"/>
      <c r="E28" s="37"/>
      <c r="F28" s="37"/>
      <c r="G28" s="37"/>
      <c r="H28" s="37"/>
      <c r="I28" s="117"/>
    </row>
    <row r="29" spans="1:9" ht="15.6" customHeight="1" x14ac:dyDescent="0.2">
      <c r="B29" s="185" t="s">
        <v>58</v>
      </c>
      <c r="C29" s="44">
        <f>+C14-C27</f>
        <v>1456.4999999999995</v>
      </c>
      <c r="D29" s="44"/>
      <c r="E29" s="44">
        <f>+E14-E27</f>
        <v>1110.1999999999998</v>
      </c>
      <c r="F29" s="44"/>
      <c r="G29" s="45">
        <f>C29-E29</f>
        <v>346.29999999999973</v>
      </c>
      <c r="H29" s="45"/>
      <c r="I29" s="125">
        <f>G29/E29*100</f>
        <v>31.19257791388937</v>
      </c>
    </row>
    <row r="30" spans="1:9" ht="12" customHeight="1" x14ac:dyDescent="0.2">
      <c r="B30" s="124"/>
      <c r="C30" s="47"/>
      <c r="D30" s="47"/>
      <c r="E30" s="47"/>
      <c r="F30" s="47"/>
      <c r="G30" s="37"/>
      <c r="H30" s="37"/>
      <c r="I30" s="117"/>
    </row>
    <row r="31" spans="1:9" ht="15" customHeight="1" x14ac:dyDescent="0.2">
      <c r="A31" s="35">
        <v>62</v>
      </c>
      <c r="B31" s="126" t="s">
        <v>59</v>
      </c>
      <c r="C31" s="41">
        <v>1005.4</v>
      </c>
      <c r="D31" s="43"/>
      <c r="E31" s="41">
        <v>998.9</v>
      </c>
      <c r="F31" s="43"/>
      <c r="G31" s="43">
        <f>C31-E31</f>
        <v>6.5</v>
      </c>
      <c r="H31" s="43"/>
      <c r="I31" s="120">
        <f>G31/E31*100</f>
        <v>0.6507157873661028</v>
      </c>
    </row>
    <row r="32" spans="1:9" ht="12" customHeight="1" x14ac:dyDescent="0.2">
      <c r="B32" s="127"/>
      <c r="C32" s="43"/>
      <c r="D32" s="43"/>
      <c r="E32" s="43"/>
      <c r="F32" s="43"/>
      <c r="G32" s="37"/>
      <c r="H32" s="37"/>
      <c r="I32" s="117"/>
    </row>
    <row r="33" spans="1:9" ht="14.25" customHeight="1" x14ac:dyDescent="0.2">
      <c r="A33" s="35">
        <v>72</v>
      </c>
      <c r="B33" s="126" t="s">
        <v>60</v>
      </c>
      <c r="C33" s="111">
        <v>682.8</v>
      </c>
      <c r="D33" s="43"/>
      <c r="E33" s="111">
        <v>543.5</v>
      </c>
      <c r="F33" s="43"/>
      <c r="G33" s="38">
        <f>C33-E33</f>
        <v>139.29999999999995</v>
      </c>
      <c r="H33" s="43"/>
      <c r="I33" s="128">
        <f>G33/E33*100</f>
        <v>25.630174793008269</v>
      </c>
    </row>
    <row r="34" spans="1:9" ht="14.25" customHeight="1" x14ac:dyDescent="0.2">
      <c r="B34" s="126"/>
      <c r="C34" s="41"/>
      <c r="D34" s="43"/>
      <c r="E34" s="41"/>
      <c r="F34" s="43"/>
      <c r="G34" s="43"/>
      <c r="H34" s="43"/>
      <c r="I34" s="192"/>
    </row>
    <row r="35" spans="1:9" ht="14.25" customHeight="1" x14ac:dyDescent="0.2">
      <c r="B35" s="186" t="s">
        <v>122</v>
      </c>
      <c r="C35" s="115">
        <f>SUM(C31-C33)</f>
        <v>322.60000000000002</v>
      </c>
      <c r="D35" s="45"/>
      <c r="E35" s="115">
        <f>SUM(E31-E33)</f>
        <v>455.4</v>
      </c>
      <c r="F35" s="45"/>
      <c r="G35" s="115">
        <f>SUM(G31-G33)</f>
        <v>-132.79999999999995</v>
      </c>
      <c r="H35" s="45"/>
      <c r="I35" s="125">
        <f>G35/E35*100</f>
        <v>-29.161176987263936</v>
      </c>
    </row>
    <row r="36" spans="1:9" ht="13.15" customHeight="1" x14ac:dyDescent="0.2">
      <c r="B36" s="127"/>
      <c r="C36" s="43"/>
      <c r="D36" s="43"/>
      <c r="E36" s="43"/>
      <c r="F36" s="43"/>
      <c r="G36" s="37"/>
      <c r="H36" s="37"/>
      <c r="I36" s="117"/>
    </row>
    <row r="37" spans="1:9" ht="15" customHeight="1" x14ac:dyDescent="0.2">
      <c r="A37" s="35">
        <v>81</v>
      </c>
      <c r="B37" s="129" t="s">
        <v>61</v>
      </c>
      <c r="C37" s="48">
        <v>638.20000000000005</v>
      </c>
      <c r="D37" s="49"/>
      <c r="E37" s="48">
        <v>610.70000000000005</v>
      </c>
      <c r="F37" s="49"/>
      <c r="G37" s="50">
        <v>27.5</v>
      </c>
      <c r="H37" s="45"/>
      <c r="I37" s="130">
        <f>G37/E37*100</f>
        <v>4.5030293106271486</v>
      </c>
    </row>
    <row r="38" spans="1:9" ht="15" customHeight="1" x14ac:dyDescent="0.2">
      <c r="B38" s="186" t="s">
        <v>62</v>
      </c>
      <c r="C38" s="51">
        <v>1140.8999999999996</v>
      </c>
      <c r="D38" s="44"/>
      <c r="E38" s="51">
        <v>954.89999999999986</v>
      </c>
      <c r="F38" s="44"/>
      <c r="G38" s="52">
        <v>185.99999999999977</v>
      </c>
      <c r="H38" s="45"/>
      <c r="I38" s="122">
        <f>G38/E38*100</f>
        <v>19.478479421928977</v>
      </c>
    </row>
    <row r="39" spans="1:9" ht="6" customHeight="1" x14ac:dyDescent="0.2">
      <c r="B39" s="116"/>
      <c r="C39" s="53"/>
      <c r="D39" s="53"/>
      <c r="E39" s="53"/>
      <c r="F39" s="53"/>
      <c r="G39" s="37"/>
      <c r="H39" s="37"/>
      <c r="I39" s="117"/>
    </row>
    <row r="40" spans="1:9" ht="15" customHeight="1" x14ac:dyDescent="0.2">
      <c r="B40" s="184" t="s">
        <v>63</v>
      </c>
      <c r="C40" s="39"/>
      <c r="D40" s="39"/>
      <c r="E40" s="39"/>
      <c r="F40" s="39"/>
      <c r="G40" s="37"/>
      <c r="H40" s="37"/>
      <c r="I40" s="117"/>
    </row>
    <row r="41" spans="1:9" ht="6" customHeight="1" x14ac:dyDescent="0.2">
      <c r="B41" s="118"/>
      <c r="C41" s="39"/>
      <c r="D41" s="39"/>
      <c r="E41" s="39"/>
      <c r="F41" s="39"/>
      <c r="G41" s="37"/>
      <c r="H41" s="37"/>
      <c r="I41" s="117"/>
    </row>
    <row r="42" spans="1:9" ht="15" customHeight="1" x14ac:dyDescent="0.2">
      <c r="A42" s="35">
        <v>63</v>
      </c>
      <c r="B42" s="131" t="s">
        <v>64</v>
      </c>
      <c r="C42" s="41">
        <v>136.80000000000001</v>
      </c>
      <c r="D42" s="43"/>
      <c r="E42" s="41">
        <v>199.5</v>
      </c>
      <c r="F42" s="43"/>
      <c r="G42" s="43">
        <f>C42-E42</f>
        <v>-62.699999999999989</v>
      </c>
      <c r="H42" s="43"/>
      <c r="I42" s="120">
        <f>G42/E42*100</f>
        <v>-31.428571428571423</v>
      </c>
    </row>
    <row r="43" spans="1:9" ht="15" customHeight="1" x14ac:dyDescent="0.2">
      <c r="A43" s="35">
        <v>82</v>
      </c>
      <c r="B43" s="131" t="s">
        <v>65</v>
      </c>
      <c r="C43" s="41">
        <v>6.8</v>
      </c>
      <c r="D43" s="43"/>
      <c r="E43" s="41">
        <v>4.5999999999999996</v>
      </c>
      <c r="F43" s="43"/>
      <c r="G43" s="43">
        <f>C43-E43</f>
        <v>2.2000000000000002</v>
      </c>
      <c r="H43" s="43"/>
      <c r="I43" s="120">
        <f>G43/E43*100</f>
        <v>47.826086956521749</v>
      </c>
    </row>
    <row r="44" spans="1:9" ht="3.75" customHeight="1" x14ac:dyDescent="0.2">
      <c r="B44" s="116"/>
      <c r="C44" s="42"/>
      <c r="D44" s="42"/>
      <c r="E44" s="42"/>
      <c r="F44" s="42"/>
      <c r="G44" s="37"/>
      <c r="H44" s="37"/>
      <c r="I44" s="132"/>
    </row>
    <row r="45" spans="1:9" ht="14.25" customHeight="1" x14ac:dyDescent="0.2">
      <c r="B45" s="116"/>
      <c r="C45" s="112">
        <f>SUM(C42-C43)</f>
        <v>130</v>
      </c>
      <c r="D45" s="49"/>
      <c r="E45" s="112">
        <f>SUM(E42-E43)</f>
        <v>194.9</v>
      </c>
      <c r="F45" s="49"/>
      <c r="G45" s="113">
        <f>C45-E45</f>
        <v>-64.900000000000006</v>
      </c>
      <c r="H45" s="45"/>
      <c r="I45" s="121">
        <f>G45/E45*100</f>
        <v>-33.299127757824529</v>
      </c>
    </row>
    <row r="46" spans="1:9" ht="7.5" customHeight="1" x14ac:dyDescent="0.2">
      <c r="B46" s="116"/>
      <c r="C46" s="42"/>
      <c r="D46" s="42"/>
      <c r="E46" s="42"/>
      <c r="F46" s="42"/>
      <c r="G46" s="37"/>
      <c r="H46" s="37"/>
      <c r="I46" s="117"/>
    </row>
    <row r="47" spans="1:9" x14ac:dyDescent="0.2">
      <c r="B47" s="185" t="s">
        <v>66</v>
      </c>
      <c r="C47" s="44">
        <f>C38+C45</f>
        <v>1270.8999999999996</v>
      </c>
      <c r="D47" s="44"/>
      <c r="E47" s="44">
        <f>E38+E45</f>
        <v>1149.8</v>
      </c>
      <c r="F47" s="44"/>
      <c r="G47" s="45">
        <f>C47-E47</f>
        <v>121.09999999999968</v>
      </c>
      <c r="H47" s="45"/>
      <c r="I47" s="125">
        <f t="shared" ref="I47:I52" si="2">G47/E47*100</f>
        <v>10.532266481127126</v>
      </c>
    </row>
    <row r="48" spans="1:9" x14ac:dyDescent="0.2">
      <c r="A48" s="35">
        <v>83</v>
      </c>
      <c r="B48" s="127" t="s">
        <v>67</v>
      </c>
      <c r="C48" s="111">
        <v>-138.5</v>
      </c>
      <c r="D48" s="43"/>
      <c r="E48" s="111">
        <v>-160.30000000000001</v>
      </c>
      <c r="F48" s="43"/>
      <c r="G48" s="38">
        <f>C48-E48</f>
        <v>21.800000000000011</v>
      </c>
      <c r="H48" s="43"/>
      <c r="I48" s="128">
        <f t="shared" si="2"/>
        <v>-13.599500935745484</v>
      </c>
    </row>
    <row r="49" spans="2:9" x14ac:dyDescent="0.2">
      <c r="B49" s="133" t="s">
        <v>116</v>
      </c>
      <c r="C49" s="44">
        <f>SUM(C47:C48)</f>
        <v>1132.3999999999996</v>
      </c>
      <c r="D49" s="44"/>
      <c r="E49" s="44">
        <f>SUM(E47:E48)</f>
        <v>989.5</v>
      </c>
      <c r="F49" s="44">
        <f>SUM(F47:F48)</f>
        <v>0</v>
      </c>
      <c r="G49" s="44">
        <f>SUM(G47:G48)</f>
        <v>142.89999999999969</v>
      </c>
      <c r="H49" s="44">
        <f>SUM(H47:H48)</f>
        <v>0</v>
      </c>
      <c r="I49" s="125">
        <f t="shared" si="2"/>
        <v>14.441637190500224</v>
      </c>
    </row>
    <row r="50" spans="2:9" ht="15.75" customHeight="1" x14ac:dyDescent="0.2">
      <c r="B50" s="127" t="s">
        <v>117</v>
      </c>
      <c r="C50" s="41">
        <v>-45</v>
      </c>
      <c r="D50" s="43"/>
      <c r="E50" s="41">
        <v>-18.7</v>
      </c>
      <c r="F50" s="43"/>
      <c r="G50" s="43">
        <f>C50-E50</f>
        <v>-26.3</v>
      </c>
      <c r="H50" s="43"/>
      <c r="I50" s="128">
        <f t="shared" si="2"/>
        <v>140.64171122994654</v>
      </c>
    </row>
    <row r="51" spans="2:9" ht="15.75" customHeight="1" thickBot="1" x14ac:dyDescent="0.25">
      <c r="B51" s="166" t="s">
        <v>118</v>
      </c>
      <c r="C51" s="54">
        <f>SUM(C49+C50)</f>
        <v>1087.3999999999996</v>
      </c>
      <c r="D51" s="45"/>
      <c r="E51" s="54">
        <f>SUM(E49+E50)</f>
        <v>970.8</v>
      </c>
      <c r="F51" s="45"/>
      <c r="G51" s="54">
        <f>SUM(G47+G48+G50)</f>
        <v>116.5999999999997</v>
      </c>
      <c r="H51" s="45"/>
      <c r="I51" s="134">
        <f t="shared" si="2"/>
        <v>12.010712814173846</v>
      </c>
    </row>
    <row r="52" spans="2:9" ht="13.5" hidden="1" customHeight="1" thickTop="1" x14ac:dyDescent="0.2">
      <c r="B52" s="127" t="s">
        <v>68</v>
      </c>
      <c r="C52" s="59">
        <v>1402.4</v>
      </c>
      <c r="D52" s="43"/>
      <c r="E52" s="59">
        <v>1402.4</v>
      </c>
      <c r="F52" s="43"/>
      <c r="G52" s="59">
        <f>C52-E52</f>
        <v>0</v>
      </c>
      <c r="H52" s="43"/>
      <c r="I52" s="135">
        <f t="shared" si="2"/>
        <v>0</v>
      </c>
    </row>
    <row r="53" spans="2:9" ht="14.25" hidden="1" customHeight="1" thickTop="1" thickBot="1" x14ac:dyDescent="0.25">
      <c r="B53" s="133" t="s">
        <v>70</v>
      </c>
      <c r="C53" s="60">
        <f>SUM(C51-C52)</f>
        <v>-315.00000000000045</v>
      </c>
      <c r="D53" s="44"/>
      <c r="E53" s="60">
        <f>SUM(E51-E52)</f>
        <v>-431.60000000000014</v>
      </c>
      <c r="F53" s="49"/>
      <c r="G53" s="60">
        <f>SUM(G51-G52)</f>
        <v>116.5999999999997</v>
      </c>
      <c r="H53" s="45"/>
      <c r="I53" s="125">
        <f>G53/E53*100</f>
        <v>-27.015755329008261</v>
      </c>
    </row>
    <row r="54" spans="2:9" ht="13.5" hidden="1" customHeight="1" thickTop="1" x14ac:dyDescent="0.2">
      <c r="B54" s="127" t="s">
        <v>71</v>
      </c>
      <c r="C54" s="58">
        <v>857.5</v>
      </c>
      <c r="D54" s="46"/>
      <c r="E54" s="58">
        <v>857.5</v>
      </c>
      <c r="F54" s="42"/>
      <c r="G54" s="59">
        <f>C54-E54</f>
        <v>0</v>
      </c>
      <c r="H54" s="43"/>
      <c r="I54" s="135">
        <f>G54/E54*100</f>
        <v>0</v>
      </c>
    </row>
    <row r="55" spans="2:9" ht="14.25" hidden="1" customHeight="1" thickTop="1" thickBot="1" x14ac:dyDescent="0.25">
      <c r="B55" s="133" t="s">
        <v>72</v>
      </c>
      <c r="C55" s="60">
        <f>SUM(C53-C54)</f>
        <v>-1172.5000000000005</v>
      </c>
      <c r="D55" s="44"/>
      <c r="E55" s="60">
        <f>SUM(E53-E54)</f>
        <v>-1289.1000000000001</v>
      </c>
      <c r="F55" s="44">
        <f>SUM(F53-F54)</f>
        <v>0</v>
      </c>
      <c r="G55" s="60">
        <f>SUM(G53-G54)</f>
        <v>116.5999999999997</v>
      </c>
      <c r="H55" s="44">
        <f>SUM(H53-H54)</f>
        <v>0</v>
      </c>
      <c r="I55" s="125">
        <f>G55/E55*100</f>
        <v>-9.0450702040182822</v>
      </c>
    </row>
    <row r="56" spans="2:9" ht="13.5" hidden="1" customHeight="1" thickTop="1" x14ac:dyDescent="0.2">
      <c r="B56" s="127" t="s">
        <v>73</v>
      </c>
      <c r="C56" s="58">
        <v>701.7</v>
      </c>
      <c r="D56" s="46"/>
      <c r="E56" s="58">
        <v>701.7</v>
      </c>
      <c r="F56" s="42"/>
      <c r="G56" s="59">
        <f>C56-E56</f>
        <v>0</v>
      </c>
      <c r="H56" s="43"/>
      <c r="I56" s="135">
        <f>G56/E56*100</f>
        <v>0</v>
      </c>
    </row>
    <row r="57" spans="2:9" ht="14.25" hidden="1" customHeight="1" thickTop="1" thickBot="1" x14ac:dyDescent="0.25">
      <c r="B57" s="133" t="s">
        <v>39</v>
      </c>
      <c r="C57" s="60">
        <f>SUM(C53-C54+C56)</f>
        <v>-470.80000000000041</v>
      </c>
      <c r="D57" s="44"/>
      <c r="E57" s="60">
        <f>SUM(E53-E54+E56)</f>
        <v>-587.40000000000009</v>
      </c>
      <c r="F57" s="49"/>
      <c r="G57" s="60">
        <f>SUM(G53-G54+G56)</f>
        <v>116.5999999999997</v>
      </c>
      <c r="H57" s="45"/>
      <c r="I57" s="136">
        <f>G57/E57*100</f>
        <v>-19.850187265917548</v>
      </c>
    </row>
    <row r="58" spans="2:9" ht="14.25" thickTop="1" thickBot="1" x14ac:dyDescent="0.25">
      <c r="B58" s="137"/>
      <c r="C58" s="138"/>
      <c r="D58" s="138"/>
      <c r="E58" s="138"/>
      <c r="F58" s="138"/>
      <c r="G58" s="139"/>
      <c r="H58" s="139"/>
      <c r="I58" s="140"/>
    </row>
    <row r="59" spans="2:9" x14ac:dyDescent="0.2">
      <c r="C59" s="56"/>
      <c r="D59" s="56"/>
      <c r="E59" s="56"/>
      <c r="F59" s="56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2" location="'INGRESOS NO OPERAC.'!D1" display="INGRESOS"/>
    <hyperlink ref="B43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6 D6 C6 E6" numberStoredAsText="1"/>
    <ignoredError sqref="G49:G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7" t="s">
        <v>74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34.5" x14ac:dyDescent="0.2">
      <c r="A3" s="219" t="s">
        <v>75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34.5" x14ac:dyDescent="0.2">
      <c r="A4" s="222" t="s">
        <v>120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34.5" x14ac:dyDescent="0.2">
      <c r="A5" s="225" t="s">
        <v>76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119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77</v>
      </c>
      <c r="C10" s="87" t="s">
        <v>78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79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80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81</v>
      </c>
      <c r="C15" s="86" t="s">
        <v>82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83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84</v>
      </c>
      <c r="D17" s="78"/>
      <c r="E17" s="97">
        <v>8.2000000000000003E-2</v>
      </c>
      <c r="F17" s="78" t="s">
        <v>85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86</v>
      </c>
      <c r="D18" s="78"/>
      <c r="E18" s="97">
        <v>1.2999999999999999E-2</v>
      </c>
      <c r="F18" s="78" t="s">
        <v>85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87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88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89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90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91</v>
      </c>
      <c r="C25" s="86" t="s">
        <v>92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93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94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95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96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97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98</v>
      </c>
      <c r="C33" s="86" t="s">
        <v>99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100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101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102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103</v>
      </c>
      <c r="C39" s="86" t="s">
        <v>104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105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2</v>
      </c>
      <c r="C41" s="78" t="s">
        <v>106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107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2</v>
      </c>
      <c r="C43" s="78" t="s">
        <v>108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109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2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110</v>
      </c>
      <c r="C49" s="86" t="s">
        <v>111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112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113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114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115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ENE 2020-2019</vt:lpstr>
      <vt:lpstr>ESTAD.RESULT. ENE 2020-2019</vt:lpstr>
      <vt:lpstr>PRINC.INDIC.FINANC.</vt:lpstr>
      <vt:lpstr>'BALANCE ENE 2020-2019'!Área_de_impresión</vt:lpstr>
      <vt:lpstr>'ESTAD.RESULT. ENE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2020-02-07T14:42:01Z</cp:lastPrinted>
  <dcterms:created xsi:type="dcterms:W3CDTF">2014-11-04T23:55:13Z</dcterms:created>
  <dcterms:modified xsi:type="dcterms:W3CDTF">2020-02-29T15:44:24Z</dcterms:modified>
</cp:coreProperties>
</file>