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19\"/>
    </mc:Choice>
  </mc:AlternateContent>
  <bookViews>
    <workbookView xWindow="0" yWindow="0" windowWidth="20490" windowHeight="7650" tabRatio="846" firstSheet="1" activeTab="2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Balance!$A$1:$H$60</definedName>
    <definedName name="_xlnm.Print_Area" localSheetId="2">ER!$A$1:$H$63</definedName>
    <definedName name="_xlnm.Print_Area" localSheetId="0">'Est. de Ingr. Trim'!$A$1:$E$142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I31" i="15" l="1"/>
  <c r="F42" i="15" l="1"/>
  <c r="F37" i="15"/>
  <c r="F38" i="15"/>
  <c r="F39" i="15"/>
  <c r="F50" i="15" l="1"/>
  <c r="F29" i="15"/>
  <c r="H42" i="15" l="1"/>
  <c r="F37" i="14"/>
  <c r="F43" i="15"/>
  <c r="A2" i="14" l="1"/>
  <c r="A59" i="14" l="1"/>
  <c r="H45" i="14" l="1"/>
  <c r="F45" i="14"/>
  <c r="H37" i="14"/>
  <c r="H26" i="14"/>
  <c r="F26" i="14"/>
  <c r="H21" i="14"/>
  <c r="F21" i="14"/>
  <c r="F19" i="15"/>
  <c r="F25" i="15"/>
  <c r="H25" i="15"/>
  <c r="H43" i="15"/>
  <c r="F51" i="15"/>
  <c r="F33" i="15" l="1"/>
  <c r="H51" i="15"/>
  <c r="H52" i="15" s="1"/>
  <c r="H19" i="15"/>
  <c r="H28" i="14"/>
  <c r="H32" i="14" s="1"/>
  <c r="H47" i="14" s="1"/>
  <c r="H51" i="14" s="1"/>
  <c r="F28" i="14"/>
  <c r="F32" i="14" s="1"/>
  <c r="F47" i="14" s="1"/>
  <c r="F51" i="14" s="1"/>
  <c r="F52" i="15"/>
  <c r="H33" i="15" l="1"/>
  <c r="H56" i="14"/>
  <c r="F56" i="14" l="1"/>
  <c r="J49" i="15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6" i="19" s="1"/>
  <c r="B266" i="19" s="1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C121" i="18" l="1"/>
  <c r="C125" i="18" s="1"/>
  <c r="D269" i="18"/>
  <c r="C121" i="19"/>
  <c r="C125" i="19" s="1"/>
  <c r="B120" i="19"/>
  <c r="B123" i="19"/>
  <c r="D236" i="19"/>
  <c r="D69" i="18"/>
  <c r="B69" i="18" s="1"/>
  <c r="E215" i="19"/>
  <c r="E224" i="19" s="1"/>
  <c r="E228" i="19" s="1"/>
  <c r="E271" i="18"/>
  <c r="E277" i="18" s="1"/>
  <c r="C271" i="18"/>
  <c r="C277" i="18" s="1"/>
  <c r="F269" i="19"/>
  <c r="F271" i="19" s="1"/>
  <c r="F277" i="19" s="1"/>
  <c r="G47" i="19"/>
  <c r="G74" i="19" s="1"/>
  <c r="D45" i="19"/>
  <c r="D51" i="19"/>
  <c r="B51" i="19" s="1"/>
  <c r="B54" i="19" s="1"/>
  <c r="C106" i="19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D47" i="19" s="1"/>
  <c r="C127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B26" i="19"/>
  <c r="B28" i="19" s="1"/>
  <c r="E106" i="19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D54" i="18" l="1"/>
  <c r="F128" i="19"/>
  <c r="E127" i="19"/>
  <c r="C271" i="19"/>
  <c r="C277" i="19" s="1"/>
  <c r="D54" i="19"/>
  <c r="C128" i="18"/>
  <c r="G127" i="18"/>
  <c r="G271" i="19"/>
  <c r="G277" i="19" s="1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E128" i="18" s="1"/>
  <c r="G128" i="18"/>
  <c r="B269" i="19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B128" i="19" l="1"/>
  <c r="B271" i="19"/>
  <c r="B277" i="19" s="1"/>
  <c r="D127" i="19"/>
  <c r="D128" i="19" s="1"/>
  <c r="D127" i="18"/>
  <c r="D128" i="18" s="1"/>
  <c r="B127" i="18"/>
  <c r="B128" i="18" s="1"/>
  <c r="I51" i="15" l="1"/>
  <c r="I32" i="15"/>
  <c r="I19" i="15"/>
  <c r="I23" i="15"/>
  <c r="I49" i="15"/>
  <c r="I37" i="15"/>
  <c r="I30" i="15"/>
  <c r="I29" i="15"/>
  <c r="I28" i="15"/>
  <c r="I27" i="15"/>
  <c r="I48" i="15"/>
  <c r="I47" i="15"/>
  <c r="I38" i="15"/>
  <c r="I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I42" i="15"/>
  <c r="D57" i="11" l="1"/>
  <c r="D135" i="11"/>
  <c r="D34" i="11"/>
  <c r="E57" i="11"/>
  <c r="I52" i="15"/>
  <c r="I25" i="15"/>
  <c r="I46" i="15"/>
  <c r="I50" i="15"/>
  <c r="D137" i="11" l="1"/>
  <c r="D141" i="11" s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<sst xmlns="http://schemas.openxmlformats.org/spreadsheetml/2006/main" count="785" uniqueCount="395">
  <si>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</si>
  <si>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</si>
  <si>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</si>
  <si>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</si>
  <si>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</si>
  <si>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</si>
  <si>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</si>
  <si>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</si>
  <si>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</si>
  <si>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</si>
  <si>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</si>
  <si>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</si>
  <si>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</si>
  <si>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</si>
  <si>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</si>
  <si>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</si>
  <si>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</si>
  <si>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</si>
  <si>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</si>
  <si>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</si>
  <si>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</si>
  <si>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</si>
  <si>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</si>
  <si>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</si>
  <si>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</si>
  <si>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</si>
  <si>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</si>
  <si>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</si>
  <si>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</si>
  <si>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</si>
  <si>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</si>
  <si>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</si>
  <si>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</si>
  <si>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</si>
  <si>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</si>
  <si>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</si>
  <si>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</si>
  <si>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</si>
  <si>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</si>
  <si>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</si>
  <si>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</si>
  <si>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</si>
  <si>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</si>
  <si>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</si>
  <si>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</si>
  <si>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</si>
  <si>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</si>
  <si>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</si>
  <si>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</si>
  <si>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</si>
  <si>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</si>
  <si>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</si>
  <si>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</si>
  <si>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</si>
  <si>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</si>
  <si>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</si>
  <si>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</si>
  <si>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</si>
  <si>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</si>
  <si>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</si>
  <si>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</si>
  <si>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</si>
  <si>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</si>
  <si>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</si>
  <si>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</si>
  <si>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</si>
  <si>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</si>
  <si>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</si>
  <si>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</si>
  <si>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</si>
  <si>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</si>
  <si>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</si>
  <si>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</si>
  <si>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</si>
  <si>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</si>
  <si>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</si>
  <si>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</si>
  <si>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</si>
  <si>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</si>
  <si>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</si>
  <si>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</si>
  <si>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</si>
  <si>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</si>
  <si>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</si>
  <si>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</si>
  <si>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</si>
  <si>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</si>
  <si>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</si>
  <si>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</si>
  <si>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</si>
  <si>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</si>
  <si>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</si>
  <si>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</si>
  <si>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</si>
  <si>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</si>
  <si>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</si>
  <si>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</si>
  <si>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</si>
  <si>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</si>
  <si>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</si>
  <si>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</si>
  <si>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</si>
  <si>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</si>
  <si>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</si>
  <si>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</si>
  <si>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</si>
  <si>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</si>
  <si>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</si>
  <si>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</si>
  <si>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</si>
  <si>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</si>
  <si>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</si>
  <si>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</si>
  <si>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</si>
  <si>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</si>
  <si>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</si>
  <si>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</si>
  <si>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</si>
  <si>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</si>
  <si>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</si>
  <si>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</si>
  <si>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</si>
  <si>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</si>
  <si>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</si>
  <si>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</si>
  <si>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</si>
  <si>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</si>
  <si>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</si>
  <si>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</si>
  <si>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</si>
  <si>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</si>
  <si>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</si>
  <si>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</si>
  <si>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</si>
  <si>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</si>
  <si>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</si>
  <si>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</si>
  <si>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</si>
  <si>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</si>
  <si>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</si>
  <si>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</si>
  <si>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</si>
  <si>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</si>
  <si>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</si>
  <si>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</si>
  <si>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</si>
  <si>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</si>
  <si>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</si>
  <si>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</si>
  <si>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</si>
  <si>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</si>
  <si>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</si>
  <si>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</si>
  <si>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</si>
  <si>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</si>
  <si>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</si>
  <si>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</si>
  <si>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</si>
  <si>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</si>
  <si>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</si>
  <si>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</si>
  <si>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</si>
  <si>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</si>
  <si>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</si>
  <si>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</si>
  <si>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</si>
  <si>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</si>
  <si>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</si>
  <si>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</si>
  <si>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</si>
  <si>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</si>
  <si>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</si>
  <si>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</si>
  <si>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</si>
  <si>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</si>
  <si>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</si>
  <si>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</si>
  <si>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</si>
  <si>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</si>
  <si>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</si>
  <si>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</si>
  <si>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</si>
  <si>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</si>
  <si>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</si>
  <si>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</si>
  <si>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Total de otros ingresos</t>
  </si>
  <si>
    <t>Otras pérdidas integrales:</t>
  </si>
  <si>
    <t xml:space="preserve">   Depositos de Ahorro</t>
  </si>
  <si>
    <t>3,10</t>
  </si>
  <si>
    <t>3,11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</si>
  <si>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</si>
  <si>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</si>
  <si>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</si>
  <si>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</si>
  <si>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</si>
  <si>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</si>
  <si>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</si>
  <si>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</si>
  <si>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</si>
  <si>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</si>
  <si>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</si>
  <si>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</si>
  <si>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</si>
  <si>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</si>
  <si>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</si>
  <si>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</si>
  <si>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</si>
  <si>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</si>
  <si>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</si>
  <si>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</si>
  <si>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</si>
  <si>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</si>
  <si>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</si>
  <si>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</si>
  <si>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</si>
  <si>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</si>
  <si>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</si>
  <si>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</si>
  <si>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</si>
  <si>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</si>
  <si>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</si>
  <si>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</si>
  <si>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</si>
  <si>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</si>
  <si>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</si>
  <si>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</si>
  <si>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</si>
  <si>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</si>
  <si>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</si>
  <si>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</si>
  <si>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</si>
  <si>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</si>
  <si>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</si>
  <si>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</si>
  <si>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</si>
  <si>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</si>
  <si>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</si>
  <si>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</si>
  <si>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</si>
  <si>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</si>
  <si>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</si>
  <si>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</si>
  <si>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</si>
  <si>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</si>
  <si>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</si>
  <si>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</si>
  <si>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</si>
  <si>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</si>
  <si>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</si>
  <si>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</si>
  <si>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</si>
  <si>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</si>
  <si>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</si>
  <si>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</si>
  <si>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</si>
  <si>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</si>
  <si>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</si>
  <si>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</si>
  <si>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</si>
  <si>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</si>
  <si>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</si>
  <si>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</si>
  <si>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</si>
  <si>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</si>
  <si>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</si>
  <si>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</si>
  <si>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</si>
  <si>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</si>
  <si>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</si>
  <si>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</si>
  <si>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</si>
  <si>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</si>
  <si>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</si>
  <si>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</si>
  <si>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</si>
  <si>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</si>
  <si>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</si>
  <si>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</si>
  <si>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</si>
  <si>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</si>
  <si>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</si>
  <si>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</si>
  <si>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</si>
  <si>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</si>
  <si>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</si>
  <si>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</si>
  <si>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</si>
  <si>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</si>
  <si>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</si>
  <si>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</si>
  <si>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</si>
  <si>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</si>
  <si>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</si>
  <si>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</si>
  <si>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</si>
  <si>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</si>
  <si>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</si>
  <si>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</si>
  <si>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</si>
  <si>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</si>
  <si>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</si>
  <si>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</si>
  <si>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</si>
  <si>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</si>
  <si>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</si>
  <si>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</si>
  <si>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</si>
  <si>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</si>
  <si>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</si>
  <si>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</si>
  <si>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</si>
  <si>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</si>
  <si>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</si>
  <si>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</si>
  <si>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</si>
  <si>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</si>
  <si>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</si>
  <si>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</si>
  <si>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</si>
  <si>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</si>
  <si>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</si>
  <si>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</si>
  <si>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</si>
  <si>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</si>
  <si>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</si>
  <si>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</si>
  <si>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</si>
  <si>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</si>
  <si>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</si>
  <si>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</si>
  <si>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</si>
  <si>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</si>
  <si>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</si>
  <si>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</si>
  <si>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</si>
  <si>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</si>
  <si>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</si>
  <si>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</si>
  <si>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</si>
  <si>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</si>
  <si>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</si>
  <si>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</si>
  <si>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</si>
  <si>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</si>
  <si>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</si>
  <si>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</si>
  <si>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</si>
  <si>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</si>
  <si>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</si>
  <si>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</si>
  <si>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</si>
  <si>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</si>
  <si>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</si>
  <si>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</si>
  <si>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</si>
  <si>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</si>
  <si>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</si>
  <si>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</si>
  <si>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</si>
  <si>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</si>
  <si>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</si>
  <si>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</si>
  <si>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</si>
  <si>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</si>
  <si>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</si>
  <si>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</si>
  <si>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</si>
  <si>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</si>
  <si>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</si>
  <si>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</si>
  <si>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</si>
  <si>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</si>
  <si>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</si>
  <si>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</si>
  <si>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</si>
  <si>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</si>
  <si>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Depósitos de ahorro</t>
  </si>
  <si>
    <t xml:space="preserve">   Préstamos neto</t>
  </si>
  <si>
    <t>Honorarios profesionales y legales</t>
  </si>
  <si>
    <t>Impuestos</t>
  </si>
  <si>
    <t>Contribución especial grandes contribuyentes</t>
  </si>
  <si>
    <t>Estado de Resultados y Otros Resultados Integrales</t>
  </si>
  <si>
    <t>(Compañía Salvadoreña Subsidiaria de Banco La Hipotecaria, S.A.)</t>
  </si>
  <si>
    <t>Otros ingresos:</t>
  </si>
  <si>
    <t>Cambios en resultado neto no realizado</t>
  </si>
  <si>
    <t>Total efectivo y equivalentes de efectivo</t>
  </si>
  <si>
    <t xml:space="preserve">   Cuentas por pagar a compañías relacionadas</t>
  </si>
  <si>
    <t>3,9</t>
  </si>
  <si>
    <t xml:space="preserve">     Comisión por administración y manejo, netos</t>
  </si>
  <si>
    <t>(Con cifras correspondientes de 2018)</t>
  </si>
  <si>
    <t xml:space="preserve">   Activos por derecho de uso, neto</t>
  </si>
  <si>
    <t>Las notas que se acompañan en las páginas 9 a 47  son parte integral de éstos estados financieros.</t>
  </si>
  <si>
    <t xml:space="preserve">   Pasivos por arrendamiento</t>
  </si>
  <si>
    <t>Al 30 de septiembre de 2019</t>
  </si>
  <si>
    <t>Por el periodo terminado el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</si>
</sst>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86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1"/>
      <name val="Univers for KPMG"/>
      <family val="2"/>
    </font>
    <font>
      <sz val="11"/>
      <name val="Univers for KPMG"/>
      <family val="2"/>
    </font>
    <font>
      <b/>
      <sz val="10"/>
      <name val="Univers for KPMG"/>
      <family val="2"/>
    </font>
    <font>
      <sz val="10"/>
      <color indexed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i/>
      <sz val="10"/>
      <name val="Univers for KPMG"/>
      <family val="2"/>
    </font>
    <font>
      <i/>
      <sz val="11"/>
      <name val="Univers for KPMG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  <xf numFmtId="0" fontId="38" fillId="0" borderId="0"/>
    <xf numFmtId="0" fontId="76" fillId="7" borderId="0" applyNumberFormat="0" applyBorder="0" applyAlignment="0" applyProtection="0"/>
    <xf numFmtId="0" fontId="76" fillId="8" borderId="0" applyNumberFormat="0" applyBorder="0" applyAlignment="0" applyProtection="0"/>
    <xf numFmtId="0" fontId="76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11" borderId="0" applyNumberFormat="0" applyBorder="0" applyAlignment="0" applyProtection="0"/>
    <xf numFmtId="0" fontId="76" fillId="12" borderId="0" applyNumberFormat="0" applyBorder="0" applyAlignment="0" applyProtection="0"/>
    <xf numFmtId="0" fontId="76" fillId="13" borderId="0" applyNumberFormat="0" applyBorder="0" applyAlignment="0" applyProtection="0"/>
    <xf numFmtId="0" fontId="76" fillId="14" borderId="0" applyNumberFormat="0" applyBorder="0" applyAlignment="0" applyProtection="0"/>
    <xf numFmtId="0" fontId="76" fillId="15" borderId="0" applyNumberFormat="0" applyBorder="0" applyAlignment="0" applyProtection="0"/>
    <xf numFmtId="0" fontId="76" fillId="10" borderId="0" applyNumberFormat="0" applyBorder="0" applyAlignment="0" applyProtection="0"/>
    <xf numFmtId="0" fontId="76" fillId="13" borderId="0" applyNumberFormat="0" applyBorder="0" applyAlignment="0" applyProtection="0"/>
    <xf numFmtId="0" fontId="76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8" borderId="0" applyNumberFormat="0" applyBorder="0" applyAlignment="0" applyProtection="0"/>
    <xf numFmtId="0" fontId="77" fillId="19" borderId="0" applyNumberFormat="0" applyBorder="0" applyAlignment="0" applyProtection="0"/>
    <xf numFmtId="0" fontId="77" fillId="20" borderId="0" applyNumberFormat="0" applyBorder="0" applyAlignment="0" applyProtection="0"/>
    <xf numFmtId="0" fontId="77" fillId="21" borderId="0" applyNumberFormat="0" applyBorder="0" applyAlignment="0" applyProtection="0"/>
    <xf numFmtId="0" fontId="77" fillId="22" borderId="0" applyNumberFormat="0" applyBorder="0" applyAlignment="0" applyProtection="0"/>
    <xf numFmtId="0" fontId="77" fillId="23" borderId="0" applyNumberFormat="0" applyBorder="0" applyAlignment="0" applyProtection="0"/>
    <xf numFmtId="0" fontId="77" fillId="18" borderId="0" applyNumberFormat="0" applyBorder="0" applyAlignment="0" applyProtection="0"/>
    <xf numFmtId="0" fontId="77" fillId="19" borderId="0" applyNumberFormat="0" applyBorder="0" applyAlignment="0" applyProtection="0"/>
    <xf numFmtId="0" fontId="77" fillId="24" borderId="0" applyNumberFormat="0" applyBorder="0" applyAlignment="0" applyProtection="0"/>
    <xf numFmtId="0" fontId="78" fillId="8" borderId="0" applyNumberFormat="0" applyBorder="0" applyAlignment="0" applyProtection="0"/>
    <xf numFmtId="0" fontId="79" fillId="25" borderId="11" applyNumberFormat="0" applyAlignment="0" applyProtection="0"/>
    <xf numFmtId="0" fontId="80" fillId="0" borderId="0" applyNumberFormat="0" applyFill="0" applyBorder="0" applyAlignment="0" applyProtection="0"/>
    <xf numFmtId="0" fontId="81" fillId="0" borderId="12" applyNumberFormat="0" applyFill="0" applyAlignment="0" applyProtection="0"/>
    <xf numFmtId="0" fontId="82" fillId="0" borderId="13" applyNumberFormat="0" applyFill="0" applyAlignment="0" applyProtection="0"/>
    <xf numFmtId="0" fontId="83" fillId="0" borderId="14" applyNumberFormat="0" applyFill="0" applyAlignment="0" applyProtection="0"/>
    <xf numFmtId="4" fontId="38" fillId="0" borderId="0" applyFont="0" applyFill="0" applyBorder="0" applyAlignment="0" applyProtection="0"/>
    <xf numFmtId="0" fontId="84" fillId="25" borderId="15" applyNumberFormat="0" applyAlignment="0" applyProtection="0"/>
    <xf numFmtId="0" fontId="85" fillId="0" borderId="0" applyNumberFormat="0" applyFill="0" applyBorder="0" applyAlignment="0" applyProtection="0"/>
  </cellStyleXfs>
  <cellXfs count="301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/>
    <xf numFmtId="0" fontId="69" fillId="0" borderId="0" xfId="0" applyFont="1" applyFill="1"/>
    <xf numFmtId="0" fontId="59" fillId="0" borderId="0" xfId="0" applyFont="1" applyFill="1" applyAlignment="1">
      <alignment horizontal="left" indent="1"/>
    </xf>
    <xf numFmtId="37" fontId="59" fillId="0" borderId="0" xfId="0" applyNumberFormat="1" applyFont="1" applyFill="1" applyBorder="1" applyAlignment="1">
      <alignment horizontal="left" indent="1"/>
    </xf>
    <xf numFmtId="0" fontId="59" fillId="0" borderId="0" xfId="0" applyFont="1" applyFill="1" applyBorder="1" applyAlignment="1">
      <alignment horizontal="left" indent="1"/>
    </xf>
    <xf numFmtId="0" fontId="71" fillId="0" borderId="0" xfId="0" applyFont="1" applyFill="1"/>
    <xf numFmtId="0" fontId="72" fillId="0" borderId="0" xfId="0" applyFont="1" applyFill="1"/>
    <xf numFmtId="168" fontId="72" fillId="0" borderId="0" xfId="1" applyNumberFormat="1" applyFont="1" applyFill="1" applyAlignment="1">
      <alignment horizontal="left"/>
    </xf>
    <xf numFmtId="168" fontId="72" fillId="0" borderId="0" xfId="1" applyNumberFormat="1" applyFont="1" applyFill="1" applyBorder="1" applyAlignment="1">
      <alignment horizontal="left"/>
    </xf>
    <xf numFmtId="0" fontId="70" fillId="0" borderId="0" xfId="0" applyFont="1" applyFill="1" applyAlignment="1">
      <alignment horizontal="left"/>
    </xf>
    <xf numFmtId="0" fontId="70" fillId="0" borderId="0" xfId="0" applyFont="1" applyFill="1" applyBorder="1" applyAlignment="1">
      <alignment horizontal="left"/>
    </xf>
    <xf numFmtId="38" fontId="72" fillId="0" borderId="0" xfId="0" applyNumberFormat="1" applyFont="1" applyFill="1"/>
    <xf numFmtId="0" fontId="72" fillId="0" borderId="0" xfId="4" applyFont="1" applyFill="1" applyAlignment="1"/>
    <xf numFmtId="49" fontId="72" fillId="0" borderId="0" xfId="4" applyNumberFormat="1" applyFont="1" applyFill="1" applyAlignment="1">
      <alignment horizontal="center"/>
    </xf>
    <xf numFmtId="0" fontId="72" fillId="0" borderId="0" xfId="4" applyFont="1" applyFill="1" applyBorder="1" applyAlignment="1"/>
    <xf numFmtId="0" fontId="72" fillId="0" borderId="0" xfId="4" applyFont="1" applyFill="1"/>
    <xf numFmtId="0" fontId="72" fillId="0" borderId="2" xfId="4" applyFont="1" applyFill="1" applyBorder="1" applyAlignment="1"/>
    <xf numFmtId="49" fontId="72" fillId="0" borderId="2" xfId="4" applyNumberFormat="1" applyFont="1" applyFill="1" applyBorder="1" applyAlignment="1">
      <alignment horizontal="center"/>
    </xf>
    <xf numFmtId="0" fontId="72" fillId="0" borderId="2" xfId="4" applyFont="1" applyFill="1" applyBorder="1"/>
    <xf numFmtId="49" fontId="72" fillId="0" borderId="0" xfId="4" applyNumberFormat="1" applyFont="1" applyFill="1" applyBorder="1" applyAlignment="1">
      <alignment horizontal="center"/>
    </xf>
    <xf numFmtId="49" fontId="73" fillId="0" borderId="0" xfId="4" applyNumberFormat="1" applyFont="1" applyFill="1" applyBorder="1" applyAlignment="1">
      <alignment horizontal="center"/>
    </xf>
    <xf numFmtId="0" fontId="73" fillId="0" borderId="0" xfId="4" applyFont="1" applyFill="1" applyBorder="1" applyAlignment="1">
      <alignment horizontal="center"/>
    </xf>
    <xf numFmtId="169" fontId="72" fillId="0" borderId="0" xfId="0" applyNumberFormat="1" applyFont="1" applyFill="1"/>
    <xf numFmtId="169" fontId="72" fillId="0" borderId="0" xfId="0" applyNumberFormat="1" applyFont="1" applyFill="1" applyAlignment="1">
      <alignment horizontal="center"/>
    </xf>
    <xf numFmtId="171" fontId="72" fillId="0" borderId="0" xfId="1" applyNumberFormat="1" applyFont="1" applyFill="1"/>
    <xf numFmtId="171" fontId="72" fillId="0" borderId="0" xfId="1" applyNumberFormat="1" applyFont="1" applyFill="1" applyBorder="1"/>
    <xf numFmtId="37" fontId="72" fillId="0" borderId="0" xfId="1" applyNumberFormat="1" applyFont="1" applyFill="1"/>
    <xf numFmtId="4" fontId="72" fillId="0" borderId="0" xfId="0" applyNumberFormat="1" applyFont="1" applyFill="1"/>
    <xf numFmtId="37" fontId="72" fillId="0" borderId="0" xfId="1" applyNumberFormat="1" applyFont="1" applyFill="1" applyBorder="1"/>
    <xf numFmtId="0" fontId="70" fillId="0" borderId="0" xfId="0" applyFont="1" applyFill="1"/>
    <xf numFmtId="37" fontId="72" fillId="0" borderId="5" xfId="1" applyNumberFormat="1" applyFont="1" applyFill="1" applyBorder="1"/>
    <xf numFmtId="0" fontId="72" fillId="0" borderId="0" xfId="0" applyFont="1" applyFill="1" applyBorder="1"/>
    <xf numFmtId="169" fontId="72" fillId="0" borderId="0" xfId="0" applyNumberFormat="1" applyFont="1" applyFill="1" applyBorder="1"/>
    <xf numFmtId="169" fontId="72" fillId="0" borderId="0" xfId="0" applyNumberFormat="1" applyFont="1" applyFill="1" applyBorder="1" applyAlignment="1">
      <alignment horizontal="center"/>
    </xf>
    <xf numFmtId="37" fontId="72" fillId="0" borderId="4" xfId="1" applyNumberFormat="1" applyFont="1" applyFill="1" applyBorder="1"/>
    <xf numFmtId="171" fontId="72" fillId="0" borderId="4" xfId="1" applyNumberFormat="1" applyFont="1" applyFill="1" applyBorder="1"/>
    <xf numFmtId="40" fontId="72" fillId="0" borderId="0" xfId="0" applyNumberFormat="1" applyFont="1" applyFill="1"/>
    <xf numFmtId="0" fontId="70" fillId="0" borderId="0" xfId="0" applyFont="1" applyFill="1" applyBorder="1"/>
    <xf numFmtId="0" fontId="72" fillId="0" borderId="0" xfId="0" applyFont="1" applyFill="1" applyAlignment="1">
      <alignment horizontal="center"/>
    </xf>
    <xf numFmtId="171" fontId="70" fillId="0" borderId="0" xfId="1" applyNumberFormat="1" applyFont="1" applyFill="1" applyBorder="1"/>
    <xf numFmtId="37" fontId="70" fillId="0" borderId="0" xfId="0" applyNumberFormat="1" applyFont="1"/>
    <xf numFmtId="37" fontId="72" fillId="0" borderId="0" xfId="0" applyNumberFormat="1" applyFont="1"/>
    <xf numFmtId="0" fontId="72" fillId="0" borderId="0" xfId="0" applyFont="1"/>
    <xf numFmtId="171" fontId="72" fillId="0" borderId="0" xfId="0" applyNumberFormat="1" applyFont="1"/>
    <xf numFmtId="37" fontId="72" fillId="0" borderId="0" xfId="0" applyNumberFormat="1" applyFont="1" applyFill="1" applyBorder="1"/>
    <xf numFmtId="0" fontId="72" fillId="0" borderId="0" xfId="0" applyFont="1" applyAlignment="1">
      <alignment horizontal="center"/>
    </xf>
    <xf numFmtId="171" fontId="72" fillId="0" borderId="0" xfId="0" applyNumberFormat="1" applyFont="1" applyFill="1" applyBorder="1"/>
    <xf numFmtId="171" fontId="72" fillId="0" borderId="0" xfId="5" applyNumberFormat="1" applyFont="1" applyFill="1" applyBorder="1"/>
    <xf numFmtId="171" fontId="72" fillId="0" borderId="1" xfId="0" applyNumberFormat="1" applyFont="1" applyFill="1" applyBorder="1"/>
    <xf numFmtId="0" fontId="74" fillId="0" borderId="0" xfId="4" applyFont="1" applyFill="1" applyAlignment="1"/>
    <xf numFmtId="37" fontId="70" fillId="0" borderId="0" xfId="1" applyNumberFormat="1" applyFont="1" applyFill="1" applyBorder="1"/>
    <xf numFmtId="0" fontId="72" fillId="0" borderId="0" xfId="0" applyFont="1" applyFill="1" applyAlignment="1">
      <alignment horizontal="left" indent="1"/>
    </xf>
    <xf numFmtId="172" fontId="72" fillId="0" borderId="0" xfId="3" applyFont="1" applyFill="1" applyBorder="1" applyAlignment="1">
      <alignment horizontal="left" indent="1"/>
    </xf>
    <xf numFmtId="168" fontId="58" fillId="0" borderId="0" xfId="1" applyNumberFormat="1" applyFont="1" applyFill="1" applyAlignment="1">
      <alignment horizontal="left"/>
    </xf>
    <xf numFmtId="168" fontId="70" fillId="0" borderId="0" xfId="1" applyNumberFormat="1" applyFont="1" applyFill="1" applyAlignment="1">
      <alignment horizontal="left"/>
    </xf>
    <xf numFmtId="0" fontId="75" fillId="0" borderId="0" xfId="4" applyFont="1" applyFill="1" applyAlignment="1"/>
    <xf numFmtId="168" fontId="68" fillId="0" borderId="0" xfId="1" applyNumberFormat="1" applyFont="1" applyFill="1" applyAlignment="1">
      <alignment horizontal="left"/>
    </xf>
    <xf numFmtId="172" fontId="72" fillId="0" borderId="0" xfId="3" applyFont="1" applyFill="1" applyBorder="1" applyAlignment="1">
      <alignment horizontal="left" indent="2"/>
    </xf>
    <xf numFmtId="171" fontId="72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68" fontId="72" fillId="0" borderId="0" xfId="1" applyNumberFormat="1" applyFont="1" applyFill="1" applyBorder="1" applyAlignment="1">
      <alignment horizontal="left"/>
    </xf>
    <xf numFmtId="0" fontId="72" fillId="0" borderId="0" xfId="0" applyFont="1" applyFill="1" applyBorder="1" applyAlignment="1">
      <alignment horizontal="center"/>
    </xf>
  </cellXfs>
  <cellStyles count="41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Explanatory Text" xfId="34"/>
    <cellStyle name="Heading 1" xfId="35"/>
    <cellStyle name="Heading 2" xfId="36"/>
    <cellStyle name="Heading 3" xfId="37"/>
    <cellStyle name="Millares" xfId="1" builtinId="3"/>
    <cellStyle name="Millares 2" xfId="38"/>
    <cellStyle name="Moneda" xfId="2" builtinId="4"/>
    <cellStyle name="Normal" xfId="0" builtinId="0"/>
    <cellStyle name="Normal 2" xfId="3"/>
    <cellStyle name="Normal 2 2" xfId="6"/>
    <cellStyle name="Normal 3" xfId="5"/>
    <cellStyle name="Normal 4" xfId="7"/>
    <cellStyle name="Normal_Bal, Utl, Fluj y anex" xfId="4"/>
    <cellStyle name="Output" xfId="39"/>
    <cellStyle name="Title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58</xdr:row>
      <xdr:rowOff>0</xdr:rowOff>
    </xdr:from>
    <xdr:to>
      <xdr:col>5</xdr:col>
      <xdr:colOff>846651</xdr:colOff>
      <xdr:row>58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60</xdr:row>
      <xdr:rowOff>0</xdr:rowOff>
    </xdr:from>
    <xdr:to>
      <xdr:col>5</xdr:col>
      <xdr:colOff>846651</xdr:colOff>
      <xdr:row>60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91" t="s">
        <v>110</v>
      </c>
      <c r="B139" s="291"/>
      <c r="D139" s="55">
        <v>6777.07</v>
      </c>
    </row>
    <row r="140" spans="1:4">
      <c r="A140" s="33" t="s">
        <v>0</v>
      </c>
    </row>
    <row r="141" spans="1:4" s="48" customFormat="1" ht="18" customHeight="1">
      <c r="A141" s="292" t="s">
        <v>112</v>
      </c>
      <c r="B141" s="292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1"/>
  <sheetViews>
    <sheetView showGridLines="0" topLeftCell="A14" zoomScale="110" zoomScaleNormal="110" workbookViewId="0">
      <selection activeCell="F50" sqref="F50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4.28515625" style="221" customWidth="1"/>
    <col min="9" max="9" width="12.85546875" style="166" hidden="1" customWidth="1"/>
    <col min="10" max="10" width="10.28515625" style="167" bestFit="1" customWidth="1"/>
    <col min="11" max="11" width="14.140625" style="167" bestFit="1" customWidth="1"/>
    <col min="12" max="12" width="9.140625" style="167"/>
    <col min="13" max="13" width="11.85546875" style="167" customWidth="1"/>
    <col min="14" max="16384" width="9.140625" style="167"/>
  </cols>
  <sheetData>
    <row r="1" spans="1:11" ht="17.25" customHeight="1">
      <c r="A1" s="295" t="s">
        <v>131</v>
      </c>
      <c r="B1" s="295"/>
      <c r="C1" s="295"/>
      <c r="D1" s="295"/>
      <c r="E1" s="295"/>
      <c r="F1" s="295"/>
      <c r="G1" s="295"/>
      <c r="H1" s="295"/>
    </row>
    <row r="2" spans="1:11" ht="17.25" customHeight="1">
      <c r="A2" s="288" t="s">
        <v>382</v>
      </c>
      <c r="B2" s="285"/>
      <c r="C2" s="285"/>
      <c r="D2" s="285"/>
      <c r="E2" s="285"/>
      <c r="F2" s="285"/>
      <c r="G2" s="285"/>
      <c r="H2" s="285"/>
    </row>
    <row r="3" spans="1:11" ht="15.75" customHeight="1">
      <c r="A3" s="168" t="s">
        <v>133</v>
      </c>
      <c r="B3" s="168"/>
      <c r="C3" s="168"/>
      <c r="D3" s="168"/>
      <c r="E3" s="168"/>
      <c r="F3" s="169"/>
      <c r="G3" s="170"/>
      <c r="H3" s="169"/>
    </row>
    <row r="4" spans="1:11" ht="12" customHeight="1">
      <c r="A4" s="168"/>
      <c r="B4" s="168"/>
      <c r="C4" s="168"/>
      <c r="D4" s="168"/>
      <c r="E4" s="168"/>
      <c r="F4" s="169"/>
      <c r="G4" s="170"/>
      <c r="H4" s="169"/>
    </row>
    <row r="5" spans="1:11" ht="15">
      <c r="A5" s="294" t="s">
        <v>176</v>
      </c>
      <c r="B5" s="294"/>
      <c r="C5" s="294"/>
      <c r="D5" s="294"/>
      <c r="E5" s="294"/>
      <c r="F5" s="294"/>
      <c r="G5" s="294"/>
      <c r="H5" s="294"/>
    </row>
    <row r="6" spans="1:11" ht="12" customHeight="1">
      <c r="A6" s="171"/>
      <c r="B6" s="171"/>
      <c r="C6" s="171"/>
      <c r="D6" s="171"/>
      <c r="E6" s="171"/>
      <c r="F6" s="172"/>
      <c r="G6" s="173"/>
      <c r="H6" s="172"/>
    </row>
    <row r="7" spans="1:11">
      <c r="A7" s="296" t="s">
        <v>393</v>
      </c>
      <c r="B7" s="296"/>
      <c r="C7" s="296"/>
      <c r="D7" s="296"/>
      <c r="E7" s="296"/>
      <c r="F7" s="296"/>
      <c r="G7" s="296"/>
      <c r="H7" s="296"/>
    </row>
    <row r="8" spans="1:11">
      <c r="A8" s="174" t="s">
        <v>389</v>
      </c>
      <c r="B8" s="174"/>
      <c r="C8" s="174"/>
      <c r="D8" s="174"/>
      <c r="E8" s="174"/>
      <c r="F8" s="231"/>
      <c r="G8" s="174"/>
      <c r="H8" s="174"/>
    </row>
    <row r="9" spans="1:11" ht="7.5" customHeight="1">
      <c r="A9" s="174"/>
      <c r="B9" s="174"/>
      <c r="C9" s="174"/>
      <c r="D9" s="174"/>
      <c r="E9" s="174"/>
      <c r="F9" s="170"/>
      <c r="G9" s="170"/>
      <c r="H9" s="170"/>
    </row>
    <row r="10" spans="1:11" ht="14.25" customHeight="1">
      <c r="A10" s="175" t="s">
        <v>134</v>
      </c>
      <c r="B10" s="176"/>
      <c r="C10" s="176"/>
      <c r="D10" s="176"/>
      <c r="E10" s="176"/>
      <c r="F10" s="177"/>
      <c r="G10" s="178"/>
      <c r="H10" s="179"/>
    </row>
    <row r="11" spans="1:11" ht="12" customHeight="1" thickBot="1">
      <c r="A11" s="175"/>
      <c r="B11" s="176"/>
      <c r="C11" s="176"/>
      <c r="D11" s="176"/>
      <c r="E11" s="176"/>
      <c r="F11" s="180"/>
      <c r="G11" s="180"/>
      <c r="H11" s="180"/>
    </row>
    <row r="12" spans="1:11" ht="15" customHeight="1" thickTop="1">
      <c r="A12" s="181"/>
      <c r="B12" s="182"/>
      <c r="C12" s="182"/>
      <c r="D12" s="182"/>
      <c r="E12" s="182"/>
      <c r="F12" s="183"/>
      <c r="G12" s="183"/>
      <c r="H12" s="183"/>
    </row>
    <row r="13" spans="1:11" ht="16.5" customHeight="1">
      <c r="A13" s="184"/>
      <c r="B13" s="185"/>
      <c r="C13" s="186"/>
      <c r="D13" s="187"/>
      <c r="E13" s="188" t="s">
        <v>106</v>
      </c>
      <c r="F13" s="189">
        <v>2019</v>
      </c>
      <c r="G13" s="190"/>
      <c r="H13" s="187">
        <v>2018</v>
      </c>
    </row>
    <row r="14" spans="1:11" ht="15" customHeight="1">
      <c r="A14" s="167" t="s">
        <v>136</v>
      </c>
      <c r="F14" s="193"/>
      <c r="H14" s="194"/>
    </row>
    <row r="15" spans="1:11" ht="15" customHeight="1">
      <c r="A15" s="167" t="s">
        <v>159</v>
      </c>
      <c r="F15" s="193">
        <v>950</v>
      </c>
      <c r="H15" s="193">
        <v>950</v>
      </c>
      <c r="K15" s="195"/>
    </row>
    <row r="16" spans="1:11" ht="15" customHeight="1">
      <c r="A16" s="167" t="s">
        <v>163</v>
      </c>
      <c r="F16" s="193">
        <v>3861355</v>
      </c>
      <c r="H16" s="193">
        <v>3807075</v>
      </c>
      <c r="K16" s="195"/>
    </row>
    <row r="17" spans="1:11" ht="15" customHeight="1">
      <c r="A17" s="167" t="s">
        <v>376</v>
      </c>
      <c r="F17" s="196">
        <v>110984</v>
      </c>
      <c r="G17" s="197"/>
      <c r="H17" s="196">
        <v>110793</v>
      </c>
      <c r="K17" s="195"/>
    </row>
    <row r="18" spans="1:11" ht="15" hidden="1" customHeight="1">
      <c r="A18" s="167" t="s">
        <v>164</v>
      </c>
      <c r="F18" s="196">
        <v>0</v>
      </c>
      <c r="H18" s="196">
        <v>0</v>
      </c>
    </row>
    <row r="19" spans="1:11" ht="17.649999999999999" customHeight="1">
      <c r="A19" s="232" t="s">
        <v>385</v>
      </c>
      <c r="E19" s="192">
        <v>6</v>
      </c>
      <c r="F19" s="193">
        <f>SUM(F15:F18)</f>
        <v>3973289</v>
      </c>
      <c r="H19" s="193">
        <f>SUM(H15:H18)</f>
        <v>3918818</v>
      </c>
      <c r="I19" s="166">
        <f>-F19+H19</f>
        <v>-54471</v>
      </c>
    </row>
    <row r="20" spans="1:11" ht="15" customHeight="1">
      <c r="F20" s="193"/>
      <c r="H20" s="193"/>
    </row>
    <row r="21" spans="1:11" ht="15" hidden="1" customHeight="1">
      <c r="A21" s="167" t="s">
        <v>137</v>
      </c>
      <c r="E21" s="192">
        <v>8</v>
      </c>
      <c r="F21" s="193">
        <v>0</v>
      </c>
      <c r="H21" s="193">
        <v>0</v>
      </c>
      <c r="J21" s="179"/>
    </row>
    <row r="22" spans="1:11" ht="15" customHeight="1">
      <c r="F22" s="193"/>
      <c r="H22" s="193"/>
    </row>
    <row r="23" spans="1:11" ht="15" customHeight="1">
      <c r="A23" s="167" t="s">
        <v>178</v>
      </c>
      <c r="E23" s="192" t="s">
        <v>161</v>
      </c>
      <c r="F23" s="193">
        <v>109923958</v>
      </c>
      <c r="H23" s="193">
        <v>130887518</v>
      </c>
      <c r="I23" s="166">
        <f>-F23+H23</f>
        <v>20963560</v>
      </c>
      <c r="K23" s="195"/>
    </row>
    <row r="24" spans="1:11" ht="15" customHeight="1">
      <c r="A24" s="198" t="s">
        <v>183</v>
      </c>
      <c r="E24" s="192">
        <v>7</v>
      </c>
      <c r="F24" s="199">
        <v>-300691</v>
      </c>
      <c r="H24" s="199">
        <v>-217779</v>
      </c>
      <c r="K24" s="195"/>
    </row>
    <row r="25" spans="1:11" ht="15" customHeight="1">
      <c r="A25" s="233" t="s">
        <v>377</v>
      </c>
      <c r="F25" s="193">
        <f>SUM(F23:F24)</f>
        <v>109623267</v>
      </c>
      <c r="H25" s="193">
        <f>SUM(H23:H24)</f>
        <v>130669739</v>
      </c>
      <c r="I25" s="166">
        <f>-F25+H25</f>
        <v>21046472</v>
      </c>
    </row>
    <row r="26" spans="1:11" ht="15" customHeight="1">
      <c r="F26" s="193"/>
      <c r="H26" s="193"/>
    </row>
    <row r="27" spans="1:11" ht="15" customHeight="1">
      <c r="A27" s="167" t="s">
        <v>138</v>
      </c>
      <c r="E27" s="192">
        <v>8</v>
      </c>
      <c r="F27" s="200">
        <v>300047</v>
      </c>
      <c r="H27" s="200">
        <v>334887</v>
      </c>
      <c r="I27" s="166">
        <f t="shared" ref="I27:I32" si="0">-F27+H27</f>
        <v>34840</v>
      </c>
      <c r="J27" s="179"/>
      <c r="K27" s="195"/>
    </row>
    <row r="28" spans="1:11" ht="15" customHeight="1">
      <c r="A28" s="167" t="s">
        <v>177</v>
      </c>
      <c r="E28" s="192">
        <v>4</v>
      </c>
      <c r="F28" s="200">
        <v>362260</v>
      </c>
      <c r="H28" s="200">
        <v>362260</v>
      </c>
      <c r="I28" s="166">
        <f t="shared" si="0"/>
        <v>0</v>
      </c>
      <c r="J28" s="179"/>
      <c r="K28" s="195"/>
    </row>
    <row r="29" spans="1:11" ht="15" customHeight="1">
      <c r="A29" s="167" t="s">
        <v>139</v>
      </c>
      <c r="E29" s="192">
        <v>5</v>
      </c>
      <c r="F29" s="200">
        <f>367221+367955</f>
        <v>735176</v>
      </c>
      <c r="H29" s="200">
        <v>833530</v>
      </c>
      <c r="I29" s="166">
        <f t="shared" si="0"/>
        <v>98354</v>
      </c>
      <c r="K29" s="195"/>
    </row>
    <row r="30" spans="1:11" ht="15" customHeight="1">
      <c r="A30" s="167" t="s">
        <v>179</v>
      </c>
      <c r="E30" s="192">
        <v>15</v>
      </c>
      <c r="F30" s="200">
        <v>90207</v>
      </c>
      <c r="H30" s="200">
        <v>65334</v>
      </c>
      <c r="I30" s="166">
        <f t="shared" si="0"/>
        <v>-24873</v>
      </c>
      <c r="K30" s="195"/>
    </row>
    <row r="31" spans="1:11" ht="15" customHeight="1">
      <c r="A31" s="167" t="s">
        <v>390</v>
      </c>
      <c r="F31" s="200">
        <v>238688</v>
      </c>
      <c r="H31" s="200">
        <v>0</v>
      </c>
      <c r="I31" s="166">
        <f t="shared" si="0"/>
        <v>-238688</v>
      </c>
      <c r="K31" s="195"/>
    </row>
    <row r="32" spans="1:11" ht="15" customHeight="1">
      <c r="A32" s="167" t="s">
        <v>140</v>
      </c>
      <c r="F32" s="200">
        <v>344427</v>
      </c>
      <c r="H32" s="200">
        <v>229379</v>
      </c>
      <c r="I32" s="166">
        <f t="shared" si="0"/>
        <v>-115048</v>
      </c>
      <c r="K32" s="195"/>
    </row>
    <row r="33" spans="1:13" ht="18.2" customHeight="1" thickBot="1">
      <c r="A33" s="201" t="s">
        <v>141</v>
      </c>
      <c r="E33" s="202"/>
      <c r="F33" s="203">
        <f>SUM(F27:F32)+F25+F19</f>
        <v>115667361</v>
      </c>
      <c r="H33" s="203">
        <f>SUM(H27:H32)+H25+H19</f>
        <v>136413947</v>
      </c>
    </row>
    <row r="34" spans="1:13" ht="15.75" thickTop="1">
      <c r="A34" s="204"/>
      <c r="B34" s="198"/>
      <c r="C34" s="205"/>
      <c r="D34" s="206"/>
      <c r="E34" s="207"/>
      <c r="F34" s="208"/>
      <c r="G34" s="209"/>
      <c r="H34" s="208"/>
    </row>
    <row r="35" spans="1:13" ht="20.100000000000001" customHeight="1">
      <c r="A35" s="210" t="s">
        <v>150</v>
      </c>
      <c r="B35" s="210"/>
      <c r="C35" s="210"/>
      <c r="D35" s="210"/>
      <c r="E35" s="210"/>
      <c r="F35" s="211"/>
      <c r="G35" s="212"/>
      <c r="H35" s="211"/>
    </row>
    <row r="36" spans="1:13" ht="19.149999999999999" customHeight="1">
      <c r="A36" s="167" t="s">
        <v>142</v>
      </c>
      <c r="F36" s="200"/>
      <c r="H36" s="200"/>
    </row>
    <row r="37" spans="1:13">
      <c r="A37" s="167" t="s">
        <v>180</v>
      </c>
      <c r="D37" s="167"/>
      <c r="E37" s="192" t="s">
        <v>387</v>
      </c>
      <c r="F37" s="200">
        <f>34797424-79171</f>
        <v>34718253</v>
      </c>
      <c r="H37" s="200">
        <v>15860189</v>
      </c>
      <c r="I37" s="166">
        <f>F37-H37</f>
        <v>18858064</v>
      </c>
      <c r="K37" s="195"/>
    </row>
    <row r="38" spans="1:13">
      <c r="A38" s="167" t="s">
        <v>143</v>
      </c>
      <c r="D38" s="167"/>
      <c r="E38" s="192" t="s">
        <v>188</v>
      </c>
      <c r="F38" s="200">
        <f>21329219-125091</f>
        <v>21204128</v>
      </c>
      <c r="H38" s="200">
        <v>18919676</v>
      </c>
      <c r="I38" s="166">
        <f>F38-H38</f>
        <v>2284452</v>
      </c>
      <c r="K38" s="195"/>
      <c r="M38" s="200"/>
    </row>
    <row r="39" spans="1:13">
      <c r="A39" s="167" t="s">
        <v>144</v>
      </c>
      <c r="D39" s="167"/>
      <c r="E39" s="192" t="s">
        <v>189</v>
      </c>
      <c r="F39" s="200">
        <f>35615725-221620</f>
        <v>35394105</v>
      </c>
      <c r="H39" s="200">
        <v>77044749</v>
      </c>
      <c r="I39" s="166">
        <f>F39-H39</f>
        <v>-41650644</v>
      </c>
      <c r="K39" s="195"/>
      <c r="M39" s="200"/>
    </row>
    <row r="40" spans="1:13" ht="15" customHeight="1">
      <c r="A40" s="167" t="s">
        <v>386</v>
      </c>
      <c r="D40" s="167"/>
      <c r="E40" s="192">
        <v>4</v>
      </c>
      <c r="F40" s="200">
        <v>250000</v>
      </c>
      <c r="H40" s="200">
        <v>1410064.2</v>
      </c>
    </row>
    <row r="41" spans="1:13" ht="15" customHeight="1">
      <c r="A41" s="167" t="s">
        <v>392</v>
      </c>
      <c r="D41" s="167"/>
      <c r="F41" s="200">
        <v>243404</v>
      </c>
      <c r="H41" s="200">
        <v>0</v>
      </c>
    </row>
    <row r="42" spans="1:13" ht="16.149999999999999" customHeight="1">
      <c r="A42" s="167" t="s">
        <v>145</v>
      </c>
      <c r="D42" s="167"/>
      <c r="E42" s="202"/>
      <c r="F42" s="200">
        <f>1236757+459164+221620+125091+79171</f>
        <v>2121803</v>
      </c>
      <c r="H42" s="200">
        <f>895449+1568139</f>
        <v>2463588</v>
      </c>
      <c r="I42" s="166">
        <f>F42-H42</f>
        <v>-341785</v>
      </c>
      <c r="K42" s="195"/>
    </row>
    <row r="43" spans="1:13" ht="16.149999999999999" customHeight="1">
      <c r="A43" s="171" t="s">
        <v>146</v>
      </c>
      <c r="D43" s="167"/>
      <c r="E43" s="205"/>
      <c r="F43" s="213">
        <f>+F37+F38+F39+F40+F41+F42</f>
        <v>93931693</v>
      </c>
      <c r="H43" s="213">
        <f>+H37+H38+H39+H40+H42</f>
        <v>115698266.2</v>
      </c>
    </row>
    <row r="44" spans="1:13" ht="11.25" customHeight="1">
      <c r="A44" s="201"/>
      <c r="D44" s="167"/>
      <c r="E44" s="214"/>
      <c r="F44" s="208"/>
      <c r="G44" s="209"/>
      <c r="H44" s="208"/>
    </row>
    <row r="45" spans="1:13">
      <c r="A45" s="167" t="s">
        <v>147</v>
      </c>
      <c r="D45" s="167"/>
      <c r="E45" s="202">
        <v>16</v>
      </c>
      <c r="F45" s="193"/>
      <c r="H45" s="193"/>
    </row>
    <row r="46" spans="1:13" ht="16.149999999999999" customHeight="1">
      <c r="A46" s="234" t="s">
        <v>160</v>
      </c>
      <c r="D46" s="205"/>
      <c r="E46" s="202"/>
      <c r="F46" s="193">
        <v>5799000</v>
      </c>
      <c r="H46" s="193">
        <v>5799000</v>
      </c>
      <c r="I46" s="166">
        <f>F46-H46</f>
        <v>0</v>
      </c>
      <c r="K46" s="195"/>
    </row>
    <row r="47" spans="1:13" ht="16.149999999999999" customHeight="1">
      <c r="A47" s="234" t="s">
        <v>132</v>
      </c>
      <c r="D47" s="205"/>
      <c r="E47" s="202"/>
      <c r="F47" s="193">
        <v>1159800</v>
      </c>
      <c r="H47" s="193">
        <v>1159800</v>
      </c>
      <c r="I47" s="166">
        <f>F47-H47</f>
        <v>0</v>
      </c>
      <c r="K47" s="195"/>
    </row>
    <row r="48" spans="1:13" ht="16.149999999999999" customHeight="1">
      <c r="A48" s="234" t="s">
        <v>162</v>
      </c>
      <c r="D48" s="205"/>
      <c r="E48" s="202"/>
      <c r="F48" s="193">
        <v>1800000</v>
      </c>
      <c r="H48" s="193">
        <v>1800000</v>
      </c>
      <c r="I48" s="166">
        <f>F48-H48</f>
        <v>0</v>
      </c>
      <c r="K48" s="195"/>
    </row>
    <row r="49" spans="1:11" ht="16.149999999999999" hidden="1" customHeight="1">
      <c r="A49" s="235" t="s">
        <v>182</v>
      </c>
      <c r="D49" s="205"/>
      <c r="E49" s="202"/>
      <c r="F49" s="193">
        <v>0</v>
      </c>
      <c r="H49" s="193">
        <v>0</v>
      </c>
      <c r="I49" s="166">
        <f>F49-H49</f>
        <v>0</v>
      </c>
      <c r="J49" s="179">
        <f>+H49-F49</f>
        <v>0</v>
      </c>
    </row>
    <row r="50" spans="1:11" s="198" customFormat="1" ht="16.149999999999999" customHeight="1">
      <c r="A50" s="236" t="s">
        <v>148</v>
      </c>
      <c r="C50" s="205"/>
      <c r="D50" s="205"/>
      <c r="E50" s="202"/>
      <c r="F50" s="216">
        <f>12668227-1159800+1468441</f>
        <v>12976868</v>
      </c>
      <c r="G50" s="217"/>
      <c r="H50" s="216">
        <v>11956881</v>
      </c>
      <c r="I50" s="166">
        <f>F50-H50</f>
        <v>1019987</v>
      </c>
      <c r="J50" s="215"/>
      <c r="K50" s="218"/>
    </row>
    <row r="51" spans="1:11" ht="20.25" customHeight="1">
      <c r="A51" s="294" t="s">
        <v>151</v>
      </c>
      <c r="B51" s="294"/>
      <c r="D51" s="205"/>
      <c r="E51" s="202"/>
      <c r="F51" s="213">
        <f>SUM(F46:F50)</f>
        <v>21735668</v>
      </c>
      <c r="H51" s="213">
        <f>SUM(H46:H50)</f>
        <v>20715681</v>
      </c>
      <c r="I51" s="219">
        <f>H33-H43-H51</f>
        <v>-0.20000000298023224</v>
      </c>
      <c r="J51" s="198"/>
    </row>
    <row r="52" spans="1:11" s="198" customFormat="1" ht="20.25" customHeight="1" thickBot="1">
      <c r="A52" s="204" t="s">
        <v>149</v>
      </c>
      <c r="C52" s="205"/>
      <c r="E52" s="220" t="s">
        <v>0</v>
      </c>
      <c r="F52" s="203">
        <f>+F43+F51</f>
        <v>115667361</v>
      </c>
      <c r="G52" s="194"/>
      <c r="H52" s="203">
        <f>+H43+H51</f>
        <v>136413947.19999999</v>
      </c>
      <c r="I52" s="219">
        <f>F33-F43-F51</f>
        <v>0</v>
      </c>
    </row>
    <row r="53" spans="1:11" ht="15" thickTop="1"/>
    <row r="54" spans="1:11" s="228" customFormat="1" ht="14.25" customHeight="1">
      <c r="A54" s="222"/>
      <c r="B54" s="223"/>
      <c r="C54" s="224"/>
      <c r="D54" s="224"/>
      <c r="E54" s="224"/>
      <c r="F54" s="221"/>
      <c r="G54" s="226"/>
      <c r="H54" s="226"/>
      <c r="I54" s="227"/>
    </row>
    <row r="55" spans="1:11" s="228" customFormat="1" ht="14.25" customHeight="1">
      <c r="A55" s="222"/>
      <c r="B55" s="223"/>
      <c r="C55" s="224"/>
      <c r="D55" s="224"/>
      <c r="E55" s="224"/>
      <c r="F55" s="221"/>
      <c r="G55" s="226"/>
      <c r="H55" s="226"/>
      <c r="I55" s="227"/>
    </row>
    <row r="56" spans="1:11" s="228" customFormat="1" ht="14.25" customHeight="1">
      <c r="A56" s="287" t="s">
        <v>391</v>
      </c>
      <c r="B56" s="223"/>
      <c r="C56" s="224"/>
      <c r="D56" s="224"/>
      <c r="E56" s="224"/>
      <c r="F56" s="225"/>
      <c r="G56" s="226"/>
      <c r="H56" s="226"/>
      <c r="I56" s="227"/>
    </row>
    <row r="57" spans="1:11" s="228" customFormat="1" ht="26.45" customHeight="1">
      <c r="A57" s="222"/>
      <c r="B57" s="223"/>
      <c r="C57" s="224"/>
      <c r="D57" s="224"/>
      <c r="E57" s="224"/>
      <c r="F57" s="225"/>
      <c r="G57" s="226"/>
      <c r="H57" s="226"/>
      <c r="I57" s="227"/>
    </row>
    <row r="58" spans="1:11" s="228" customFormat="1" ht="14.25" customHeight="1">
      <c r="A58" s="293">
        <v>5</v>
      </c>
      <c r="B58" s="293"/>
      <c r="C58" s="293"/>
      <c r="D58" s="293"/>
      <c r="E58" s="293"/>
      <c r="F58" s="293"/>
      <c r="G58" s="293"/>
      <c r="H58" s="293"/>
      <c r="I58" s="227"/>
    </row>
    <row r="59" spans="1:11" s="228" customFormat="1" ht="14.25" customHeight="1" thickBot="1">
      <c r="A59" s="175"/>
      <c r="B59" s="176"/>
      <c r="C59" s="176"/>
      <c r="D59" s="176"/>
      <c r="E59" s="176"/>
      <c r="F59" s="225"/>
      <c r="G59" s="229"/>
      <c r="H59" s="229"/>
      <c r="I59" s="227"/>
    </row>
    <row r="60" spans="1:11" s="228" customFormat="1" ht="14.25" customHeight="1" thickTop="1">
      <c r="A60" s="181"/>
      <c r="B60" s="182"/>
      <c r="C60" s="182"/>
      <c r="D60" s="182"/>
      <c r="E60" s="182"/>
      <c r="F60" s="183"/>
      <c r="G60" s="230"/>
      <c r="H60" s="230"/>
      <c r="I60" s="227"/>
    </row>
    <row r="61" spans="1:11">
      <c r="F61" s="179"/>
    </row>
  </sheetData>
  <mergeCells count="5">
    <mergeCell ref="A58:H58"/>
    <mergeCell ref="A51:B51"/>
    <mergeCell ref="A1:H1"/>
    <mergeCell ref="A5:H5"/>
    <mergeCell ref="A7:H7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3"/>
  <sheetViews>
    <sheetView showGridLines="0" tabSelected="1" zoomScale="110" zoomScaleNormal="110" workbookViewId="0">
      <selection activeCell="F49" sqref="F49"/>
    </sheetView>
  </sheetViews>
  <sheetFormatPr baseColWidth="10" defaultColWidth="9.140625" defaultRowHeight="12.75"/>
  <cols>
    <col min="1" max="3" width="9.140625" style="238" customWidth="1"/>
    <col min="4" max="4" width="33.42578125" style="238" customWidth="1"/>
    <col min="5" max="5" width="11.28515625" style="238" customWidth="1"/>
    <col min="6" max="6" width="12.85546875" style="238" customWidth="1"/>
    <col min="7" max="7" width="5.140625" style="263" customWidth="1"/>
    <col min="8" max="8" width="13.140625" style="238" customWidth="1"/>
    <col min="9" max="9" width="9.140625" style="238"/>
    <col min="10" max="10" width="12.140625" style="238" bestFit="1" customWidth="1"/>
    <col min="11" max="16384" width="9.140625" style="238"/>
  </cols>
  <sheetData>
    <row r="1" spans="1:10" ht="17.25" customHeight="1">
      <c r="A1" s="297" t="s">
        <v>131</v>
      </c>
      <c r="B1" s="297"/>
      <c r="C1" s="297"/>
      <c r="D1" s="297"/>
      <c r="E1" s="297"/>
      <c r="F1" s="297"/>
      <c r="G1" s="297"/>
      <c r="H1" s="297"/>
      <c r="I1" s="237"/>
    </row>
    <row r="2" spans="1:10" ht="14.45" customHeight="1">
      <c r="A2" s="286" t="str">
        <f>Balance!A2</f>
        <v>(Compañía Salvadoreña Subsidiaria de Banco La Hipotecaria, S.A.)</v>
      </c>
      <c r="B2" s="286"/>
      <c r="C2" s="286"/>
      <c r="D2" s="286"/>
      <c r="E2" s="286"/>
      <c r="F2" s="286"/>
      <c r="G2" s="286"/>
      <c r="H2" s="286"/>
      <c r="I2" s="237"/>
    </row>
    <row r="3" spans="1:10" ht="15.75" customHeight="1">
      <c r="A3" s="239" t="s">
        <v>133</v>
      </c>
      <c r="B3" s="239"/>
      <c r="C3" s="239"/>
      <c r="D3" s="239"/>
      <c r="E3" s="239"/>
      <c r="F3" s="239"/>
      <c r="G3" s="240"/>
      <c r="H3" s="239"/>
      <c r="I3" s="237"/>
    </row>
    <row r="4" spans="1:10" ht="15.75" customHeight="1">
      <c r="A4" s="239"/>
      <c r="B4" s="239"/>
      <c r="C4" s="239"/>
      <c r="D4" s="239"/>
      <c r="E4" s="239"/>
      <c r="F4" s="239"/>
      <c r="G4" s="240"/>
      <c r="H4" s="239"/>
      <c r="I4" s="237"/>
    </row>
    <row r="5" spans="1:10">
      <c r="A5" s="298" t="s">
        <v>381</v>
      </c>
      <c r="B5" s="298"/>
      <c r="C5" s="298"/>
      <c r="D5" s="298"/>
      <c r="E5" s="298"/>
      <c r="F5" s="298"/>
      <c r="G5" s="298"/>
      <c r="H5" s="298"/>
      <c r="I5" s="237"/>
    </row>
    <row r="6" spans="1:10">
      <c r="A6" s="241"/>
      <c r="B6" s="241"/>
      <c r="C6" s="241"/>
      <c r="D6" s="241"/>
      <c r="E6" s="241"/>
      <c r="F6" s="241"/>
      <c r="G6" s="242"/>
      <c r="H6" s="241"/>
      <c r="I6" s="237"/>
    </row>
    <row r="7" spans="1:10">
      <c r="A7" s="299" t="s">
        <v>394</v>
      </c>
      <c r="B7" s="299"/>
      <c r="C7" s="299"/>
      <c r="D7" s="299"/>
      <c r="E7" s="299"/>
      <c r="F7" s="299"/>
      <c r="G7" s="299"/>
      <c r="H7" s="299"/>
      <c r="I7" s="237"/>
    </row>
    <row r="8" spans="1:10">
      <c r="A8" s="240" t="s">
        <v>389</v>
      </c>
      <c r="B8" s="240"/>
      <c r="C8" s="240"/>
      <c r="D8" s="240"/>
      <c r="E8" s="240"/>
      <c r="F8" s="240"/>
      <c r="G8" s="240"/>
      <c r="H8" s="240"/>
      <c r="I8" s="243"/>
    </row>
    <row r="9" spans="1:10" ht="6.75" customHeight="1">
      <c r="A9" s="240"/>
      <c r="B9" s="240"/>
      <c r="C9" s="240"/>
      <c r="D9" s="240"/>
      <c r="E9" s="240"/>
      <c r="F9" s="240"/>
      <c r="G9" s="240"/>
      <c r="H9" s="240"/>
      <c r="I9" s="243"/>
    </row>
    <row r="10" spans="1:10" ht="14.25" customHeight="1">
      <c r="A10" s="244" t="s">
        <v>134</v>
      </c>
      <c r="B10" s="245"/>
      <c r="C10" s="245"/>
      <c r="D10" s="245"/>
      <c r="E10" s="245"/>
      <c r="F10" s="244"/>
      <c r="G10" s="246"/>
    </row>
    <row r="11" spans="1:10" ht="14.25" customHeight="1" thickBot="1">
      <c r="A11" s="244"/>
      <c r="B11" s="245"/>
      <c r="C11" s="245"/>
      <c r="D11" s="245"/>
      <c r="E11" s="245"/>
      <c r="F11" s="247"/>
      <c r="G11" s="247"/>
      <c r="H11" s="247"/>
    </row>
    <row r="12" spans="1:10" ht="14.25" customHeight="1" thickTop="1">
      <c r="A12" s="248"/>
      <c r="B12" s="249"/>
      <c r="C12" s="249"/>
      <c r="D12" s="249"/>
      <c r="E12" s="249"/>
      <c r="F12" s="250"/>
      <c r="G12" s="250"/>
      <c r="H12" s="250"/>
    </row>
    <row r="13" spans="1:10" ht="14.25" customHeight="1">
      <c r="A13" s="246"/>
      <c r="B13" s="251"/>
      <c r="C13" s="251"/>
      <c r="D13" s="251"/>
      <c r="E13" s="252" t="s">
        <v>106</v>
      </c>
      <c r="F13" s="253">
        <v>2019</v>
      </c>
      <c r="G13" s="253"/>
      <c r="H13" s="253">
        <v>2018</v>
      </c>
    </row>
    <row r="14" spans="1:10" ht="14.1" customHeight="1">
      <c r="A14" s="238" t="s">
        <v>5</v>
      </c>
      <c r="C14" s="254"/>
      <c r="E14" s="255"/>
      <c r="F14" s="256"/>
      <c r="G14" s="257"/>
      <c r="H14" s="256"/>
    </row>
    <row r="15" spans="1:10" ht="14.1" customHeight="1">
      <c r="A15" s="238" t="s">
        <v>102</v>
      </c>
      <c r="C15" s="254"/>
      <c r="D15" s="254"/>
      <c r="E15" s="255"/>
      <c r="F15" s="256" t="s">
        <v>0</v>
      </c>
      <c r="G15" s="257"/>
      <c r="H15" s="256"/>
    </row>
    <row r="16" spans="1:10" ht="14.1" customHeight="1">
      <c r="A16" s="238" t="s">
        <v>165</v>
      </c>
      <c r="C16" s="254"/>
      <c r="D16" s="254"/>
      <c r="E16" s="255" t="s">
        <v>0</v>
      </c>
      <c r="F16" s="258">
        <v>6281618</v>
      </c>
      <c r="G16" s="257"/>
      <c r="H16" s="258">
        <v>6875998</v>
      </c>
      <c r="J16" s="259"/>
    </row>
    <row r="17" spans="1:10" ht="14.1" hidden="1" customHeight="1">
      <c r="A17" s="238" t="s">
        <v>166</v>
      </c>
      <c r="C17" s="254"/>
      <c r="D17" s="254"/>
      <c r="E17" s="255"/>
      <c r="F17" s="258">
        <v>0</v>
      </c>
      <c r="G17" s="257"/>
      <c r="H17" s="258">
        <v>0</v>
      </c>
      <c r="J17" s="259"/>
    </row>
    <row r="18" spans="1:10" ht="14.1" customHeight="1">
      <c r="A18" s="238" t="s">
        <v>167</v>
      </c>
      <c r="C18" s="254"/>
      <c r="D18" s="254"/>
      <c r="E18" s="255"/>
      <c r="F18" s="258">
        <v>1927</v>
      </c>
      <c r="G18" s="257"/>
      <c r="H18" s="258">
        <v>2578</v>
      </c>
      <c r="J18" s="259"/>
    </row>
    <row r="19" spans="1:10" ht="14.1" customHeight="1">
      <c r="A19" s="238" t="s">
        <v>388</v>
      </c>
      <c r="C19" s="254"/>
      <c r="D19" s="254"/>
      <c r="E19" s="255"/>
      <c r="F19" s="260">
        <v>1053222</v>
      </c>
      <c r="G19" s="257"/>
      <c r="H19" s="260">
        <v>773851</v>
      </c>
      <c r="J19" s="259"/>
    </row>
    <row r="20" spans="1:10" ht="14.1" customHeight="1">
      <c r="A20" s="238" t="s">
        <v>168</v>
      </c>
      <c r="C20" s="254"/>
      <c r="D20" s="254"/>
      <c r="E20" s="255" t="s">
        <v>0</v>
      </c>
      <c r="F20" s="258">
        <v>429561</v>
      </c>
      <c r="G20" s="257"/>
      <c r="H20" s="258">
        <v>399750</v>
      </c>
      <c r="J20" s="259"/>
    </row>
    <row r="21" spans="1:10" ht="18.2" customHeight="1">
      <c r="A21" s="261" t="s">
        <v>127</v>
      </c>
      <c r="C21" s="254"/>
      <c r="D21" s="254"/>
      <c r="E21" s="255"/>
      <c r="F21" s="262">
        <f>SUM(F16:F20)</f>
        <v>7766328</v>
      </c>
      <c r="G21" s="257"/>
      <c r="H21" s="262">
        <f>SUM(H16:H20)</f>
        <v>8052177</v>
      </c>
      <c r="J21" s="259"/>
    </row>
    <row r="22" spans="1:10">
      <c r="C22" s="254"/>
      <c r="D22" s="254"/>
      <c r="E22" s="255"/>
      <c r="F22" s="258"/>
      <c r="G22" s="257"/>
      <c r="H22" s="258"/>
      <c r="J22" s="259"/>
    </row>
    <row r="23" spans="1:10" ht="14.1" customHeight="1">
      <c r="A23" s="238" t="s">
        <v>109</v>
      </c>
      <c r="C23" s="254"/>
      <c r="D23" s="254"/>
      <c r="E23" s="255"/>
      <c r="F23" s="258"/>
      <c r="G23" s="257"/>
      <c r="H23" s="258"/>
      <c r="J23" s="259"/>
    </row>
    <row r="24" spans="1:10" ht="14.1" customHeight="1">
      <c r="A24" s="238" t="s">
        <v>169</v>
      </c>
      <c r="C24" s="254"/>
      <c r="D24" s="254"/>
      <c r="E24" s="255" t="s">
        <v>0</v>
      </c>
      <c r="F24" s="258">
        <v>3737293</v>
      </c>
      <c r="G24" s="257"/>
      <c r="H24" s="256">
        <v>3894835</v>
      </c>
      <c r="J24" s="259"/>
    </row>
    <row r="25" spans="1:10" ht="14.1" customHeight="1">
      <c r="A25" s="263" t="s">
        <v>126</v>
      </c>
      <c r="B25" s="263"/>
      <c r="C25" s="264"/>
      <c r="D25" s="263"/>
      <c r="E25" s="265"/>
      <c r="F25" s="260">
        <v>183637</v>
      </c>
      <c r="G25" s="257"/>
      <c r="H25" s="257">
        <v>186119</v>
      </c>
      <c r="J25" s="259"/>
    </row>
    <row r="26" spans="1:10">
      <c r="A26" s="261" t="s">
        <v>128</v>
      </c>
      <c r="C26" s="254"/>
      <c r="D26" s="254"/>
      <c r="E26" s="255"/>
      <c r="F26" s="262">
        <f>SUM(F24:F25)</f>
        <v>3920930</v>
      </c>
      <c r="G26" s="257"/>
      <c r="H26" s="262">
        <f>SUM(H24:H25)</f>
        <v>4080954</v>
      </c>
    </row>
    <row r="27" spans="1:10" ht="12" customHeight="1">
      <c r="A27" s="261"/>
      <c r="C27" s="254"/>
      <c r="D27" s="254"/>
      <c r="E27" s="255"/>
      <c r="F27" s="260"/>
      <c r="G27" s="257"/>
      <c r="H27" s="260"/>
    </row>
    <row r="28" spans="1:10">
      <c r="A28" s="261" t="s">
        <v>170</v>
      </c>
      <c r="C28" s="254"/>
      <c r="D28" s="254"/>
      <c r="E28" s="255"/>
      <c r="F28" s="260">
        <f>+F21-F26</f>
        <v>3845398</v>
      </c>
      <c r="G28" s="257"/>
      <c r="H28" s="260">
        <f>+H21-H26</f>
        <v>3971223</v>
      </c>
    </row>
    <row r="29" spans="1:10" ht="13.5" customHeight="1">
      <c r="A29" s="263"/>
      <c r="B29" s="263"/>
      <c r="C29" s="264"/>
      <c r="D29" s="263"/>
      <c r="E29" s="265"/>
      <c r="F29" s="260"/>
      <c r="G29" s="257"/>
      <c r="H29" s="260"/>
    </row>
    <row r="30" spans="1:10">
      <c r="A30" s="238" t="s">
        <v>152</v>
      </c>
      <c r="C30" s="254"/>
      <c r="D30" s="254"/>
      <c r="E30" s="255">
        <v>7</v>
      </c>
      <c r="F30" s="266">
        <v>159441</v>
      </c>
      <c r="G30" s="257"/>
      <c r="H30" s="267">
        <v>214457</v>
      </c>
    </row>
    <row r="31" spans="1:10" ht="15" customHeight="1">
      <c r="A31" s="238" t="s">
        <v>171</v>
      </c>
      <c r="C31" s="254"/>
      <c r="D31" s="254"/>
      <c r="E31" s="255"/>
      <c r="F31" s="260"/>
      <c r="G31" s="257"/>
      <c r="H31" s="260"/>
    </row>
    <row r="32" spans="1:10">
      <c r="A32" s="238" t="s">
        <v>172</v>
      </c>
      <c r="C32" s="254"/>
      <c r="D32" s="254"/>
      <c r="E32" s="255"/>
      <c r="F32" s="266">
        <f>+F28-F30</f>
        <v>3685957</v>
      </c>
      <c r="G32" s="257"/>
      <c r="H32" s="266">
        <f>+H28-H30</f>
        <v>3756766</v>
      </c>
    </row>
    <row r="33" spans="1:10">
      <c r="A33" s="263"/>
      <c r="B33" s="263"/>
      <c r="C33" s="264"/>
      <c r="D33" s="263"/>
      <c r="E33" s="265"/>
      <c r="F33" s="260"/>
      <c r="G33" s="257"/>
      <c r="H33" s="260"/>
    </row>
    <row r="34" spans="1:10">
      <c r="A34" s="261" t="s">
        <v>383</v>
      </c>
      <c r="C34" s="254"/>
      <c r="D34" s="254"/>
      <c r="E34" s="255"/>
      <c r="F34" s="258"/>
      <c r="G34" s="257"/>
      <c r="H34" s="258"/>
    </row>
    <row r="35" spans="1:10" hidden="1">
      <c r="A35" s="238" t="s">
        <v>375</v>
      </c>
      <c r="C35" s="254"/>
      <c r="D35" s="254"/>
      <c r="E35" s="255"/>
      <c r="F35" s="258">
        <v>0</v>
      </c>
      <c r="G35" s="257"/>
      <c r="H35" s="256">
        <v>0</v>
      </c>
    </row>
    <row r="36" spans="1:10">
      <c r="A36" s="283" t="s">
        <v>129</v>
      </c>
      <c r="C36" s="254"/>
      <c r="D36" s="254"/>
      <c r="E36" s="255"/>
      <c r="F36" s="199">
        <v>20473</v>
      </c>
      <c r="G36" s="257"/>
      <c r="H36" s="256">
        <v>434734</v>
      </c>
      <c r="J36" s="268"/>
    </row>
    <row r="37" spans="1:10" ht="14.1" customHeight="1">
      <c r="A37" s="261" t="s">
        <v>185</v>
      </c>
      <c r="C37" s="254"/>
      <c r="D37" s="254"/>
      <c r="E37" s="255"/>
      <c r="F37" s="199">
        <f>SUM(F35:F36)</f>
        <v>20473</v>
      </c>
      <c r="G37" s="257"/>
      <c r="H37" s="262">
        <f>SUM(H35:H36)</f>
        <v>434734</v>
      </c>
    </row>
    <row r="38" spans="1:10">
      <c r="C38" s="254"/>
      <c r="D38" s="254"/>
      <c r="E38" s="255"/>
      <c r="F38" s="260"/>
      <c r="G38" s="257"/>
      <c r="H38" s="260"/>
    </row>
    <row r="39" spans="1:10">
      <c r="A39" s="238" t="s">
        <v>6</v>
      </c>
      <c r="C39" s="254"/>
      <c r="D39" s="254"/>
      <c r="E39" s="255"/>
      <c r="F39" s="258"/>
      <c r="G39" s="257"/>
      <c r="H39" s="258"/>
    </row>
    <row r="40" spans="1:10">
      <c r="A40" s="283" t="s">
        <v>351</v>
      </c>
      <c r="C40" s="254"/>
      <c r="D40" s="254"/>
      <c r="E40" s="255">
        <v>13</v>
      </c>
      <c r="F40" s="258">
        <v>1003880</v>
      </c>
      <c r="G40" s="257"/>
      <c r="H40" s="256">
        <v>891615</v>
      </c>
      <c r="J40" s="268"/>
    </row>
    <row r="41" spans="1:10">
      <c r="A41" s="283" t="s">
        <v>358</v>
      </c>
      <c r="C41" s="254"/>
      <c r="D41" s="254"/>
      <c r="E41" s="255">
        <v>8</v>
      </c>
      <c r="F41" s="258">
        <v>99285</v>
      </c>
      <c r="G41" s="257"/>
      <c r="H41" s="256">
        <v>89286</v>
      </c>
      <c r="J41" s="268"/>
    </row>
    <row r="42" spans="1:10">
      <c r="A42" s="283" t="s">
        <v>378</v>
      </c>
      <c r="C42" s="254"/>
      <c r="D42" s="254"/>
      <c r="E42" s="255"/>
      <c r="F42" s="258">
        <v>189215</v>
      </c>
      <c r="G42" s="257"/>
      <c r="H42" s="256">
        <v>322007</v>
      </c>
      <c r="J42" s="268"/>
    </row>
    <row r="43" spans="1:10">
      <c r="A43" s="283" t="s">
        <v>379</v>
      </c>
      <c r="C43" s="254"/>
      <c r="D43" s="254"/>
      <c r="E43" s="255"/>
      <c r="F43" s="258">
        <v>393290</v>
      </c>
      <c r="G43" s="257"/>
      <c r="H43" s="256">
        <v>491713</v>
      </c>
      <c r="J43" s="268"/>
    </row>
    <row r="44" spans="1:10">
      <c r="A44" s="283" t="s">
        <v>367</v>
      </c>
      <c r="C44" s="254"/>
      <c r="D44" s="254"/>
      <c r="E44" s="255">
        <v>13</v>
      </c>
      <c r="F44" s="258">
        <v>442585</v>
      </c>
      <c r="G44" s="257"/>
      <c r="H44" s="256">
        <v>470483</v>
      </c>
      <c r="J44" s="268"/>
    </row>
    <row r="45" spans="1:10" ht="18.2" customHeight="1">
      <c r="A45" s="261" t="s">
        <v>130</v>
      </c>
      <c r="C45" s="254"/>
      <c r="D45" s="254"/>
      <c r="E45" s="255"/>
      <c r="F45" s="262">
        <f>SUM(F40:F44)</f>
        <v>2128255</v>
      </c>
      <c r="G45" s="257"/>
      <c r="H45" s="262">
        <f>SUM(H40:H44)</f>
        <v>2265104</v>
      </c>
    </row>
    <row r="46" spans="1:10" ht="13.5" customHeight="1">
      <c r="A46" s="261"/>
      <c r="C46" s="254"/>
      <c r="D46" s="254"/>
      <c r="E46" s="255"/>
      <c r="F46" s="260"/>
      <c r="G46" s="257"/>
      <c r="H46" s="260"/>
    </row>
    <row r="47" spans="1:10">
      <c r="A47" s="261" t="s">
        <v>173</v>
      </c>
      <c r="C47" s="254"/>
      <c r="D47" s="254"/>
      <c r="E47" s="255"/>
      <c r="F47" s="258">
        <f>+F32+F37-F45</f>
        <v>1578175</v>
      </c>
      <c r="G47" s="257"/>
      <c r="H47" s="258">
        <f>+H32+H37-H45</f>
        <v>1926396</v>
      </c>
    </row>
    <row r="48" spans="1:10">
      <c r="A48" s="261"/>
      <c r="C48" s="254"/>
      <c r="D48" s="254"/>
      <c r="E48" s="255"/>
      <c r="F48" s="256"/>
      <c r="G48" s="257"/>
      <c r="H48" s="256"/>
    </row>
    <row r="49" spans="1:11">
      <c r="A49" s="238" t="s">
        <v>31</v>
      </c>
      <c r="C49" s="254"/>
      <c r="D49" s="254"/>
      <c r="E49" s="255">
        <v>15</v>
      </c>
      <c r="F49" s="257">
        <v>558188</v>
      </c>
      <c r="G49" s="257"/>
      <c r="H49" s="257">
        <v>686557</v>
      </c>
      <c r="J49" s="268"/>
    </row>
    <row r="50" spans="1:11" hidden="1">
      <c r="A50" s="238" t="s">
        <v>380</v>
      </c>
      <c r="C50" s="254"/>
      <c r="D50" s="254"/>
      <c r="E50" s="255">
        <v>15</v>
      </c>
      <c r="F50" s="257">
        <v>0</v>
      </c>
      <c r="G50" s="257"/>
      <c r="H50" s="257">
        <v>0</v>
      </c>
      <c r="J50" s="268"/>
    </row>
    <row r="51" spans="1:11" ht="19.7" customHeight="1" thickBot="1">
      <c r="A51" s="269" t="s">
        <v>135</v>
      </c>
      <c r="B51" s="263"/>
      <c r="C51" s="264"/>
      <c r="D51" s="254"/>
      <c r="E51" s="270"/>
      <c r="F51" s="290">
        <f>+F47-F49</f>
        <v>1019987</v>
      </c>
      <c r="G51" s="257"/>
      <c r="H51" s="290">
        <f>+H47-H49</f>
        <v>1239839</v>
      </c>
    </row>
    <row r="52" spans="1:11" ht="9.75" customHeight="1" thickTop="1">
      <c r="A52" s="269"/>
      <c r="B52" s="263"/>
      <c r="C52" s="264"/>
      <c r="D52" s="254"/>
      <c r="E52" s="270"/>
      <c r="F52" s="271"/>
      <c r="G52" s="271"/>
      <c r="H52" s="271"/>
    </row>
    <row r="53" spans="1:11" s="273" customFormat="1" ht="14.1" hidden="1" customHeight="1">
      <c r="A53" s="272" t="s">
        <v>186</v>
      </c>
      <c r="E53" s="274"/>
      <c r="F53" s="275"/>
      <c r="G53" s="275"/>
      <c r="H53" s="275"/>
      <c r="I53" s="276"/>
      <c r="J53" s="276"/>
      <c r="K53" s="276"/>
    </row>
    <row r="54" spans="1:11" s="273" customFormat="1" ht="14.1" hidden="1" customHeight="1">
      <c r="A54" s="284" t="s">
        <v>384</v>
      </c>
      <c r="F54" s="278"/>
      <c r="G54" s="278"/>
      <c r="H54" s="278"/>
    </row>
    <row r="55" spans="1:11" s="273" customFormat="1" ht="14.1" hidden="1" customHeight="1">
      <c r="A55" s="289" t="s">
        <v>181</v>
      </c>
      <c r="E55" s="277"/>
      <c r="F55" s="278">
        <v>0</v>
      </c>
      <c r="G55" s="278"/>
      <c r="H55" s="279">
        <v>0</v>
      </c>
    </row>
    <row r="56" spans="1:11" s="273" customFormat="1" ht="15.75" hidden="1" customHeight="1" thickBot="1">
      <c r="A56" s="272" t="s">
        <v>174</v>
      </c>
      <c r="E56" s="274"/>
      <c r="F56" s="280">
        <f>+F51+F55</f>
        <v>1019987</v>
      </c>
      <c r="G56" s="278"/>
      <c r="H56" s="280">
        <f>+H51+H55</f>
        <v>1239839</v>
      </c>
    </row>
    <row r="57" spans="1:11" s="273" customFormat="1" ht="15.75" customHeight="1">
      <c r="A57" s="272"/>
      <c r="E57" s="274"/>
      <c r="F57" s="278"/>
      <c r="G57" s="278"/>
      <c r="H57" s="278"/>
    </row>
    <row r="58" spans="1:11" s="273" customFormat="1" ht="15.75" customHeight="1">
      <c r="A58" s="272"/>
      <c r="E58" s="274"/>
      <c r="F58" s="278"/>
      <c r="G58" s="278"/>
      <c r="H58" s="278"/>
    </row>
    <row r="59" spans="1:11">
      <c r="A59" s="281" t="str">
        <f>Balance!A56</f>
        <v>Las notas que se acompañan en las páginas 9 a 47  son parte integral de éstos estados financieros.</v>
      </c>
      <c r="B59" s="263"/>
      <c r="C59" s="264"/>
      <c r="D59" s="254"/>
      <c r="E59" s="270"/>
      <c r="F59" s="282"/>
      <c r="G59" s="282"/>
    </row>
    <row r="60" spans="1:11" ht="42.6" customHeight="1">
      <c r="H60" s="282"/>
    </row>
    <row r="61" spans="1:11">
      <c r="A61" s="300">
        <v>6</v>
      </c>
      <c r="B61" s="300"/>
      <c r="C61" s="300"/>
      <c r="D61" s="300"/>
      <c r="E61" s="300"/>
      <c r="F61" s="300"/>
      <c r="G61" s="300"/>
      <c r="H61" s="300"/>
    </row>
    <row r="62" spans="1:11" ht="14.25" customHeight="1" thickBot="1">
      <c r="A62" s="244"/>
      <c r="B62" s="245"/>
      <c r="C62" s="245"/>
      <c r="D62" s="245"/>
      <c r="E62" s="245"/>
      <c r="F62" s="247"/>
      <c r="G62" s="247"/>
      <c r="H62" s="247"/>
    </row>
    <row r="63" spans="1:11" ht="14.25" customHeight="1" thickTop="1">
      <c r="A63" s="248"/>
      <c r="B63" s="249"/>
      <c r="C63" s="249"/>
      <c r="D63" s="249"/>
      <c r="E63" s="249"/>
      <c r="F63" s="250"/>
      <c r="G63" s="250"/>
      <c r="H63" s="250"/>
    </row>
  </sheetData>
  <mergeCells count="4">
    <mergeCell ref="A1:H1"/>
    <mergeCell ref="A5:H5"/>
    <mergeCell ref="A7:H7"/>
    <mergeCell ref="A61:H61"/>
  </mergeCells>
  <phoneticPr fontId="39" type="noConversion"/>
  <printOptions horizontalCentered="1" verticalCentered="1"/>
  <pageMargins left="0.49" right="0.27559055118110237" top="0.23622047244094491" bottom="0.19685039370078741" header="0.23622047244094491" footer="0.23622047244094491"/>
  <pageSetup scale="85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ColWidth="11.42578125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317</v>
      </c>
      <c r="B1" s="103" t="s">
        <v>191</v>
      </c>
      <c r="C1" s="103" t="s">
        <v>192</v>
      </c>
      <c r="D1" s="103" t="s">
        <v>175</v>
      </c>
      <c r="E1" s="103" t="s">
        <v>193</v>
      </c>
      <c r="F1" s="103" t="s">
        <v>194</v>
      </c>
      <c r="G1" s="103" t="s">
        <v>195</v>
      </c>
    </row>
    <row r="2" spans="1:8">
      <c r="A2" s="105" t="s">
        <v>196</v>
      </c>
    </row>
    <row r="3" spans="1:8">
      <c r="A3" s="107" t="s">
        <v>197</v>
      </c>
    </row>
    <row r="4" spans="1:8" s="110" customFormat="1">
      <c r="A4" s="108" t="s">
        <v>196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156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159</v>
      </c>
    </row>
    <row r="6" spans="1:8" s="110" customFormat="1" ht="15">
      <c r="A6" s="111" t="s">
        <v>198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163</v>
      </c>
    </row>
    <row r="7" spans="1:8" s="110" customFormat="1" ht="15">
      <c r="A7" s="111" t="s">
        <v>199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187</v>
      </c>
    </row>
    <row r="8" spans="1:8" s="110" customFormat="1">
      <c r="A8" s="111" t="s">
        <v>200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201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196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202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203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204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205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206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207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157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196</v>
      </c>
      <c r="B18" s="109"/>
      <c r="C18" s="109"/>
      <c r="D18" s="109"/>
      <c r="E18" s="109"/>
      <c r="F18" s="109"/>
      <c r="G18" s="109"/>
    </row>
    <row r="19" spans="1:8" ht="15">
      <c r="A19" s="107" t="s">
        <v>208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177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209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196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210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211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212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213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178</v>
      </c>
    </row>
    <row r="27" spans="1:8" s="110" customFormat="1" ht="15">
      <c r="A27" s="111" t="s">
        <v>214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183</v>
      </c>
    </row>
    <row r="28" spans="1:8">
      <c r="A28" s="107" t="s">
        <v>215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196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216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217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218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219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220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221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222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223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138</v>
      </c>
    </row>
    <row r="38" spans="1:9" s="110" customFormat="1">
      <c r="A38" s="108" t="s">
        <v>196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224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225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226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227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228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229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230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138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231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196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232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233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234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235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236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158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139</v>
      </c>
      <c r="I54" s="120"/>
    </row>
    <row r="55" spans="1:11">
      <c r="A55" s="105" t="s">
        <v>196</v>
      </c>
      <c r="I55" s="120"/>
    </row>
    <row r="56" spans="1:11">
      <c r="A56" s="107" t="s">
        <v>237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196</v>
      </c>
      <c r="I57" s="120"/>
    </row>
    <row r="58" spans="1:11">
      <c r="A58" s="107" t="s">
        <v>238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196</v>
      </c>
      <c r="E59" s="109"/>
    </row>
    <row r="60" spans="1:11" ht="15">
      <c r="A60" s="107" t="s">
        <v>239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179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240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140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241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242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243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244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245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246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247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246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140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248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249</v>
      </c>
      <c r="H77" s="128"/>
      <c r="I77" s="138"/>
    </row>
    <row r="78" spans="1:11" s="110" customFormat="1">
      <c r="A78" s="108" t="s">
        <v>196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250</v>
      </c>
      <c r="H79" s="120"/>
    </row>
    <row r="80" spans="1:11">
      <c r="A80" s="105" t="s">
        <v>196</v>
      </c>
    </row>
    <row r="81" spans="1:8" s="110" customFormat="1">
      <c r="A81" s="111" t="s">
        <v>251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252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253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143</v>
      </c>
    </row>
    <row r="84" spans="1:8" s="110" customFormat="1" ht="15">
      <c r="A84" s="111" t="s">
        <v>254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180</v>
      </c>
    </row>
    <row r="85" spans="1:8" s="110" customFormat="1">
      <c r="A85" s="111" t="s">
        <v>255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196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256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257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258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259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260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196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153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144</v>
      </c>
    </row>
    <row r="94" spans="1:8" s="110" customFormat="1">
      <c r="A94" s="108" t="s">
        <v>196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261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239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196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262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263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264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265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154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154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145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266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196</v>
      </c>
      <c r="B107" s="109"/>
      <c r="C107" s="109"/>
      <c r="D107" s="109"/>
      <c r="E107" s="109"/>
      <c r="F107" s="109"/>
      <c r="G107" s="109"/>
    </row>
    <row r="108" spans="1:8">
      <c r="A108" s="107" t="s">
        <v>267</v>
      </c>
    </row>
    <row r="109" spans="1:8" s="110" customFormat="1">
      <c r="A109" s="111" t="s">
        <v>268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269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270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160</v>
      </c>
    </row>
    <row r="113" spans="1:9" s="110" customFormat="1">
      <c r="A113" s="108" t="s">
        <v>196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271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162</v>
      </c>
    </row>
    <row r="115" spans="1:9" s="110" customFormat="1">
      <c r="A115" s="111" t="s">
        <v>272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273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318</v>
      </c>
      <c r="I116" s="109"/>
    </row>
    <row r="117" spans="1:9" s="110" customFormat="1">
      <c r="A117" s="111" t="s">
        <v>275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277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278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155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318</v>
      </c>
    </row>
    <row r="121" spans="1:9">
      <c r="A121" s="107" t="s">
        <v>279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280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281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282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283</v>
      </c>
      <c r="B130" s="133" t="s">
        <v>284</v>
      </c>
      <c r="C130" s="133" t="s">
        <v>285</v>
      </c>
      <c r="D130" s="133" t="s">
        <v>286</v>
      </c>
      <c r="M130" s="106"/>
    </row>
    <row r="131" spans="1:13" hidden="1">
      <c r="A131" s="104" t="s">
        <v>287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288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253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289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290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291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292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293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294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295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297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298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299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300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301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303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303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304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312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313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307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314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315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307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316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315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307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283</v>
      </c>
      <c r="B169" s="133" t="s">
        <v>284</v>
      </c>
      <c r="C169" s="133" t="s">
        <v>285</v>
      </c>
      <c r="D169" s="133" t="s">
        <v>286</v>
      </c>
    </row>
    <row r="170" spans="1:13" hidden="1">
      <c r="A170" s="104" t="s">
        <v>287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288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253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289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290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291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292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293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294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295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297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298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299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300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301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303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311</v>
      </c>
      <c r="B187" s="124">
        <v>857639.62</v>
      </c>
      <c r="C187" s="109">
        <v>362887.57</v>
      </c>
      <c r="D187" s="109"/>
    </row>
    <row r="188" spans="1:4" hidden="1">
      <c r="A188" s="104" t="s">
        <v>304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312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313</v>
      </c>
      <c r="B191" s="124">
        <v>627667.35</v>
      </c>
      <c r="C191" s="109">
        <v>274411.15999999997</v>
      </c>
      <c r="D191" s="109"/>
    </row>
    <row r="192" spans="1:4" hidden="1">
      <c r="A192" s="104" t="s">
        <v>307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314</v>
      </c>
      <c r="B194" s="134">
        <f>B170</f>
        <v>149481.75</v>
      </c>
      <c r="C194" s="106">
        <f>C173</f>
        <v>9959.74</v>
      </c>
    </row>
    <row r="195" spans="1:8" hidden="1">
      <c r="A195" s="110" t="s">
        <v>315</v>
      </c>
      <c r="B195" s="124">
        <v>138614.51999999999</v>
      </c>
      <c r="C195" s="109">
        <v>47881.24</v>
      </c>
      <c r="D195" s="109"/>
    </row>
    <row r="196" spans="1:8" hidden="1">
      <c r="A196" s="104" t="s">
        <v>307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316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315</v>
      </c>
      <c r="B199" s="124">
        <v>91357.75</v>
      </c>
      <c r="C199" s="109">
        <v>40595.17</v>
      </c>
      <c r="D199" s="109"/>
    </row>
    <row r="200" spans="1:8" hidden="1">
      <c r="A200" s="104" t="s">
        <v>307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319</v>
      </c>
      <c r="B205" s="140" t="s">
        <v>191</v>
      </c>
      <c r="C205" s="140" t="s">
        <v>320</v>
      </c>
      <c r="D205" s="140" t="s">
        <v>175</v>
      </c>
      <c r="E205" s="140" t="s">
        <v>321</v>
      </c>
      <c r="F205" s="141" t="s">
        <v>322</v>
      </c>
      <c r="G205" s="141" t="s">
        <v>195</v>
      </c>
    </row>
    <row r="206" spans="1:8" customFormat="1" ht="12.75">
      <c r="A206" s="69" t="s">
        <v>323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324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165</v>
      </c>
    </row>
    <row r="208" spans="1:8" customFormat="1" ht="15">
      <c r="A208" s="74" t="s">
        <v>157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166</v>
      </c>
    </row>
    <row r="209" spans="1:8" customFormat="1" ht="15">
      <c r="A209" s="74" t="s">
        <v>325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167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326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168</v>
      </c>
    </row>
    <row r="213" spans="1:8" customFormat="1" ht="15">
      <c r="A213" s="74" t="s">
        <v>327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184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328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329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330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169</v>
      </c>
    </row>
    <row r="220" spans="1:8" customFormat="1" ht="15">
      <c r="A220" s="74" t="s">
        <v>331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332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333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196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334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152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335</v>
      </c>
    </row>
    <row r="228" spans="1:8" customFormat="1" ht="12.75">
      <c r="A228" s="69" t="s">
        <v>336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337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338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339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129</v>
      </c>
    </row>
    <row r="233" spans="1:8" customFormat="1" ht="12.75">
      <c r="A233" s="74" t="s">
        <v>340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341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129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342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196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343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344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345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346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347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348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349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350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351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196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352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353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354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355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356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357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358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196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359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196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360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361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362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363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364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365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366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367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368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369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370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196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371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372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373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374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190</v>
      </c>
      <c r="B1" s="64" t="s">
        <v>191</v>
      </c>
      <c r="C1" s="64" t="s">
        <v>192</v>
      </c>
      <c r="D1" s="64" t="s">
        <v>175</v>
      </c>
      <c r="E1" s="64" t="s">
        <v>193</v>
      </c>
      <c r="F1" s="64" t="s">
        <v>194</v>
      </c>
      <c r="G1" s="64" t="s">
        <v>195</v>
      </c>
      <c r="H1" s="159"/>
    </row>
    <row r="2" spans="1:8" s="68" customFormat="1" ht="12">
      <c r="A2" s="66" t="s">
        <v>196</v>
      </c>
      <c r="B2" s="67"/>
      <c r="C2" s="67"/>
      <c r="D2" s="67"/>
      <c r="E2" s="67"/>
      <c r="F2" s="67"/>
      <c r="G2" s="67"/>
      <c r="H2" s="159"/>
    </row>
    <row r="3" spans="1:8">
      <c r="A3" s="69" t="s">
        <v>197</v>
      </c>
      <c r="H3" s="159"/>
    </row>
    <row r="4" spans="1:8" s="73" customFormat="1" ht="12">
      <c r="A4" s="71" t="s">
        <v>196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156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159</v>
      </c>
    </row>
    <row r="6" spans="1:8" s="76" customFormat="1" ht="15">
      <c r="A6" s="74" t="s">
        <v>198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163</v>
      </c>
    </row>
    <row r="7" spans="1:8" s="76" customFormat="1" ht="15">
      <c r="A7" s="74" t="s">
        <v>199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187</v>
      </c>
    </row>
    <row r="8" spans="1:8" s="76" customFormat="1">
      <c r="A8" s="74" t="s">
        <v>200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201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196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202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203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204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205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206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207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157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196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208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177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209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196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210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211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212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213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178</v>
      </c>
    </row>
    <row r="27" spans="1:8" s="76" customFormat="1" ht="15">
      <c r="A27" s="74" t="s">
        <v>214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183</v>
      </c>
    </row>
    <row r="28" spans="1:8">
      <c r="A28" s="69" t="s">
        <v>215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196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216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217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218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219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220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221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222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223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138</v>
      </c>
    </row>
    <row r="38" spans="1:8" s="73" customFormat="1">
      <c r="A38" s="71" t="s">
        <v>196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224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225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226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227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228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229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230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138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231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196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232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233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234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235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236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158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139</v>
      </c>
    </row>
    <row r="55" spans="1:8" s="68" customFormat="1" ht="12">
      <c r="A55" s="66" t="s">
        <v>196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237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196</v>
      </c>
      <c r="H57" s="159"/>
    </row>
    <row r="58" spans="1:8">
      <c r="A58" s="69" t="s">
        <v>238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196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239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179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240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140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241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242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243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244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245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246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247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246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140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248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249</v>
      </c>
      <c r="H77" s="163"/>
    </row>
    <row r="78" spans="1:8" s="73" customFormat="1" ht="12">
      <c r="A78" s="71" t="s">
        <v>196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250</v>
      </c>
      <c r="H79" s="164"/>
    </row>
    <row r="80" spans="1:8" s="68" customFormat="1" ht="12">
      <c r="A80" s="66" t="s">
        <v>196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251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252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253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143</v>
      </c>
    </row>
    <row r="84" spans="1:8" s="76" customFormat="1" ht="15">
      <c r="A84" s="74" t="s">
        <v>254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180</v>
      </c>
    </row>
    <row r="85" spans="1:8" s="76" customFormat="1">
      <c r="A85" s="74" t="s">
        <v>255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196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256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257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258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259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260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196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153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144</v>
      </c>
    </row>
    <row r="94" spans="1:8" s="91" customFormat="1">
      <c r="A94" s="88" t="s">
        <v>196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261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239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196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262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263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264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265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154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154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145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266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196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267</v>
      </c>
      <c r="H108" s="159"/>
    </row>
    <row r="109" spans="1:8" s="76" customFormat="1">
      <c r="A109" s="74" t="s">
        <v>268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269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270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160</v>
      </c>
    </row>
    <row r="113" spans="1:9" s="73" customFormat="1" ht="12">
      <c r="A113" s="71" t="s">
        <v>196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271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162</v>
      </c>
    </row>
    <row r="115" spans="1:9" s="76" customFormat="1">
      <c r="A115" s="74" t="s">
        <v>272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273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318</v>
      </c>
      <c r="I116" s="76" t="s">
        <v>274</v>
      </c>
    </row>
    <row r="117" spans="1:9" s="76" customFormat="1">
      <c r="A117" s="74" t="s">
        <v>275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276</v>
      </c>
    </row>
    <row r="118" spans="1:9" s="76" customFormat="1">
      <c r="A118" s="74" t="s">
        <v>277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276</v>
      </c>
    </row>
    <row r="119" spans="1:9" s="76" customFormat="1">
      <c r="A119" s="74" t="s">
        <v>278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274</v>
      </c>
    </row>
    <row r="120" spans="1:9" s="76" customFormat="1" ht="15">
      <c r="A120" s="95" t="s">
        <v>155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318</v>
      </c>
    </row>
    <row r="121" spans="1:9">
      <c r="A121" s="69" t="s">
        <v>279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280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281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282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283</v>
      </c>
      <c r="B130" s="99" t="s">
        <v>284</v>
      </c>
      <c r="C130" s="99" t="s">
        <v>285</v>
      </c>
      <c r="D130" s="99" t="s">
        <v>286</v>
      </c>
    </row>
    <row r="131" spans="1:8" hidden="1">
      <c r="A131" s="65" t="s">
        <v>287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288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253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289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290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291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292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293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294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295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296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297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298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299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300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301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302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303</v>
      </c>
      <c r="B149" s="90">
        <v>857639.62</v>
      </c>
      <c r="C149" s="79">
        <v>354335.47</v>
      </c>
      <c r="D149" s="79"/>
    </row>
    <row r="150" spans="1:4" hidden="1">
      <c r="A150" s="65" t="s">
        <v>304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305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306</v>
      </c>
      <c r="B153" s="90">
        <v>627667.35</v>
      </c>
      <c r="C153" s="79">
        <v>274411.15999999997</v>
      </c>
      <c r="D153" s="79"/>
    </row>
    <row r="154" spans="1:4" hidden="1">
      <c r="A154" s="65" t="s">
        <v>307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308</v>
      </c>
      <c r="B156" s="100">
        <f>B131</f>
        <v>219475.28</v>
      </c>
      <c r="C156" s="70">
        <f>C134</f>
        <v>27386.3</v>
      </c>
    </row>
    <row r="157" spans="1:4" hidden="1">
      <c r="A157" s="76" t="s">
        <v>309</v>
      </c>
      <c r="B157" s="90">
        <v>138614.51999999999</v>
      </c>
      <c r="C157" s="79">
        <v>9959.74</v>
      </c>
      <c r="D157" s="79"/>
    </row>
    <row r="158" spans="1:4" hidden="1">
      <c r="A158" s="65" t="s">
        <v>307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310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309</v>
      </c>
      <c r="B161" s="90">
        <v>91357.75</v>
      </c>
      <c r="C161" s="79">
        <v>40595.17</v>
      </c>
      <c r="D161" s="79"/>
    </row>
    <row r="162" spans="1:8" hidden="1">
      <c r="A162" s="65" t="s">
        <v>307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283</v>
      </c>
      <c r="B170" s="99" t="s">
        <v>284</v>
      </c>
      <c r="C170" s="99" t="s">
        <v>285</v>
      </c>
      <c r="D170" s="99" t="s">
        <v>286</v>
      </c>
    </row>
    <row r="171" spans="1:8" hidden="1">
      <c r="A171" s="65" t="s">
        <v>287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288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253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289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290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291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292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293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294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295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297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298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299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300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301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303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311</v>
      </c>
      <c r="B188" s="90">
        <v>857639.62</v>
      </c>
      <c r="C188" s="79">
        <v>362887.57</v>
      </c>
      <c r="D188" s="79"/>
    </row>
    <row r="189" spans="1:4" hidden="1">
      <c r="A189" s="65" t="s">
        <v>304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312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313</v>
      </c>
      <c r="B192" s="90">
        <v>627667.35</v>
      </c>
      <c r="C192" s="79">
        <v>274411.15999999997</v>
      </c>
      <c r="D192" s="79"/>
    </row>
    <row r="193" spans="1:8" hidden="1">
      <c r="A193" s="65" t="s">
        <v>307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314</v>
      </c>
      <c r="B195" s="100">
        <f>B171</f>
        <v>149481.75</v>
      </c>
      <c r="C195" s="70">
        <f>C174</f>
        <v>9959.74</v>
      </c>
    </row>
    <row r="196" spans="1:8" hidden="1">
      <c r="A196" s="76" t="s">
        <v>315</v>
      </c>
      <c r="B196" s="90">
        <v>138614.51999999999</v>
      </c>
      <c r="C196" s="79">
        <v>47881.24</v>
      </c>
      <c r="D196" s="79"/>
    </row>
    <row r="197" spans="1:8" hidden="1">
      <c r="A197" s="65" t="s">
        <v>307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316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315</v>
      </c>
      <c r="B200" s="90">
        <v>91357.75</v>
      </c>
      <c r="C200" s="79">
        <v>40595.17</v>
      </c>
      <c r="D200" s="79"/>
    </row>
    <row r="201" spans="1:8" hidden="1">
      <c r="A201" s="65" t="s">
        <v>307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323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324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165</v>
      </c>
    </row>
    <row r="208" spans="1:8" customFormat="1" ht="15">
      <c r="A208" s="74" t="s">
        <v>157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166</v>
      </c>
    </row>
    <row r="209" spans="1:8" customFormat="1" ht="15">
      <c r="A209" s="74" t="s">
        <v>325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167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326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168</v>
      </c>
    </row>
    <row r="213" spans="1:8" customFormat="1" ht="15">
      <c r="A213" s="74" t="s">
        <v>327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184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328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329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330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169</v>
      </c>
    </row>
    <row r="220" spans="1:8" customFormat="1" ht="15">
      <c r="A220" s="74" t="s">
        <v>331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332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333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196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334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152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335</v>
      </c>
      <c r="H227" s="6"/>
    </row>
    <row r="228" spans="1:8" customFormat="1">
      <c r="A228" s="69" t="s">
        <v>336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337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338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339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129</v>
      </c>
    </row>
    <row r="233" spans="1:8" customFormat="1">
      <c r="A233" s="74" t="s">
        <v>340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341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129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342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196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343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344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345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346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347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348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349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350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351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196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352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353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354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355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356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357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358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196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359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196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360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361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362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363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364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365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366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367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368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369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370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196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371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372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373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374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2019-11-19T22:49:59Z</cp:lastPrinted>
  <dcterms:created xsi:type="dcterms:W3CDTF">1999-04-13T18:41:21Z</dcterms:created>
  <dcterms:modified xsi:type="dcterms:W3CDTF">2019-12-11T14:20:37Z</dcterms:modified>
</cp:coreProperties>
</file>