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BG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K18" i="1" l="1"/>
  <c r="K20" i="1" s="1"/>
  <c r="K21" i="1" s="1"/>
  <c r="C33" i="1" l="1"/>
  <c r="C20" i="1"/>
  <c r="C46" i="1"/>
  <c r="C55" i="1" s="1"/>
  <c r="I90" i="1" l="1"/>
  <c r="I95" i="1" s="1"/>
  <c r="I102" i="1" s="1"/>
  <c r="I105" i="1" s="1"/>
  <c r="E90" i="1"/>
  <c r="E95" i="1" s="1"/>
  <c r="E102" i="1" s="1"/>
  <c r="E105" i="1" s="1"/>
  <c r="C90" i="1"/>
  <c r="I62" i="1"/>
  <c r="F62" i="1"/>
  <c r="D61" i="1"/>
  <c r="G61" i="1"/>
  <c r="F60" i="1"/>
  <c r="E60" i="1"/>
  <c r="E62" i="1" s="1"/>
  <c r="D60" i="1"/>
  <c r="D59" i="1"/>
  <c r="G59" i="1"/>
  <c r="D58" i="1"/>
  <c r="G58" i="1"/>
  <c r="G54" i="1"/>
  <c r="D54" i="1"/>
  <c r="D53" i="1"/>
  <c r="G53" i="1"/>
  <c r="D52" i="1"/>
  <c r="G52" i="1"/>
  <c r="I46" i="1"/>
  <c r="I55" i="1" s="1"/>
  <c r="I64" i="1" s="1"/>
  <c r="F46" i="1"/>
  <c r="F55" i="1" s="1"/>
  <c r="E46" i="1"/>
  <c r="E55" i="1" s="1"/>
  <c r="E64" i="1" s="1"/>
  <c r="G45" i="1"/>
  <c r="D45" i="1"/>
  <c r="D44" i="1"/>
  <c r="G44" i="1"/>
  <c r="D43" i="1"/>
  <c r="G43" i="1"/>
  <c r="G42" i="1"/>
  <c r="D42" i="1"/>
  <c r="G41" i="1"/>
  <c r="D41" i="1"/>
  <c r="D40" i="1"/>
  <c r="G40" i="1"/>
  <c r="D39" i="1"/>
  <c r="G39" i="1"/>
  <c r="I33" i="1"/>
  <c r="F33" i="1"/>
  <c r="E33" i="1"/>
  <c r="D29" i="1"/>
  <c r="G29" i="1"/>
  <c r="D28" i="1"/>
  <c r="G28" i="1"/>
  <c r="D27" i="1"/>
  <c r="G27" i="1"/>
  <c r="G26" i="1"/>
  <c r="D26" i="1"/>
  <c r="D25" i="1"/>
  <c r="G25" i="1"/>
  <c r="D24" i="1"/>
  <c r="G23" i="1"/>
  <c r="D23" i="1"/>
  <c r="I20" i="1"/>
  <c r="E20" i="1"/>
  <c r="G17" i="1"/>
  <c r="D17" i="1"/>
  <c r="D16" i="1"/>
  <c r="G16" i="1"/>
  <c r="D15" i="1"/>
  <c r="G15" i="1"/>
  <c r="G14" i="1"/>
  <c r="D14" i="1"/>
  <c r="F13" i="1"/>
  <c r="D13" i="1"/>
  <c r="D12" i="1"/>
  <c r="G12" i="1"/>
  <c r="D11" i="1"/>
  <c r="G11" i="1"/>
  <c r="D62" i="1" l="1"/>
  <c r="E35" i="1"/>
  <c r="F64" i="1"/>
  <c r="D46" i="1"/>
  <c r="D55" i="1" s="1"/>
  <c r="D20" i="1"/>
  <c r="D33" i="1"/>
  <c r="I35" i="1"/>
  <c r="C95" i="1"/>
  <c r="C102" i="1" s="1"/>
  <c r="C105" i="1" s="1"/>
  <c r="F20" i="1"/>
  <c r="F35" i="1" s="1"/>
  <c r="G13" i="1"/>
  <c r="G24" i="1"/>
  <c r="G60" i="1" l="1"/>
  <c r="C109" i="1"/>
  <c r="D35" i="1"/>
  <c r="D64" i="1"/>
  <c r="C35" i="1"/>
  <c r="C62" i="1"/>
  <c r="C64" i="1" s="1"/>
  <c r="D67" i="1" l="1"/>
</calcChain>
</file>

<file path=xl/comments1.xml><?xml version="1.0" encoding="utf-8"?>
<comments xmlns="http://schemas.openxmlformats.org/spreadsheetml/2006/main">
  <authors>
    <author>Autor</author>
  </authors>
  <commentList>
    <comment ref="B29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Cta: 1301000002</t>
        </r>
      </text>
    </comment>
  </commentList>
</comments>
</file>

<file path=xl/sharedStrings.xml><?xml version="1.0" encoding="utf-8"?>
<sst xmlns="http://schemas.openxmlformats.org/spreadsheetml/2006/main" count="84" uniqueCount="75">
  <si>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</si>
  <si>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</si>
  <si>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</si>
  <si>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</si>
  <si>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</si>
  <si>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Activo corriente:</t>
  </si>
  <si>
    <t>31 Dic. 2016</t>
  </si>
  <si>
    <t>Dic. 2016</t>
  </si>
  <si>
    <t>variacion</t>
  </si>
  <si>
    <t>Efectivo y equivalentes</t>
  </si>
  <si>
    <t>Cuentas por cobrar comerciales</t>
  </si>
  <si>
    <t>Cuentas por cobrar partes relacionadas</t>
  </si>
  <si>
    <t>Otras cuentas por cobrar</t>
  </si>
  <si>
    <t>Impuesto sobre la renta pagado por anticipado</t>
  </si>
  <si>
    <t>Inventarios para la venta</t>
  </si>
  <si>
    <t>Gastos pagados por anticipado</t>
  </si>
  <si>
    <t>Total activo circulante</t>
  </si>
  <si>
    <t>Activo no corriente</t>
  </si>
  <si>
    <t>Cuentas por cobrar relacionadas LP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</si>
  <si>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</si>
  <si>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</si>
  <si>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</si>
  <si>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</si>
  <si>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</si>
  <si>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</si>
  <si>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</si>
  <si>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</si>
  <si>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</si>
  <si>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</si>
  <si>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</si>
  <si>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</si>
  <si>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</si>
  <si>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</si>
  <si>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</si>
  <si>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</si>
  <si>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</si>
  <si>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</si>
  <si>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</si>
  <si>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Prestamos por pagar a partes relacionadas LP</t>
  </si>
  <si>
    <t>Impuesto sobre la renta diferido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</si>
  <si>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</si>
  <si>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</si>
  <si>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</si>
  <si>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</si>
  <si>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</si>
  <si>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</si>
  <si>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Efecto de conversión de entidades en el extranjero</t>
  </si>
  <si>
    <t>Suma del patrimonio</t>
  </si>
  <si>
    <t>Pasivo y patrimonio total</t>
  </si>
  <si>
    <t>Estado de Resultados Consolidados</t>
  </si>
  <si>
    <t xml:space="preserve">Al 31 de Marzo 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</si>
  <si>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</si>
  <si>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</si>
  <si>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</si>
  <si>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</si>
  <si>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</si>
  <si>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</si>
  <si>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</si>
  <si>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</si>
  <si>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</si>
  <si>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</si>
  <si>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</si>
  <si>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</si>
  <si>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</si>
  <si>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 xml:space="preserve">Al 31  de Marzo </t>
  </si>
  <si>
    <t>Faltan las ctas IFRS</t>
  </si>
  <si>
    <t>Activo por costos de obtención de contratos</t>
  </si>
  <si>
    <t>Activo por contratos</t>
  </si>
  <si>
    <t>Impuesto Sobre la renta IFRS</t>
  </si>
  <si>
    <t>Otro resultado integral</t>
  </si>
  <si>
    <t>Impuesto diferido en pérdida por beneficios por terminación de contratos laborales</t>
  </si>
  <si>
    <t>Resultado integral total del año</t>
  </si>
  <si>
    <t xml:space="preserve">                    Representante Legal y Administrativo                         Contador General              </t>
  </si>
  <si>
    <t xml:space="preserve">                    Lic. Julio Cesar Sanchez                                              Lic. Julio Cesar Molina</t>
  </si>
  <si>
    <t xml:space="preserve">                    Lic. Julio Cesar Sanchez                                              Lic. Julio Cesar Molina.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</si>
</sst>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>
      <alignment vertical="top"/>
    </xf>
  </cellStyleXfs>
  <cellXfs count="3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43" fontId="2" fillId="0" borderId="0" xfId="1" applyFont="1"/>
    <xf numFmtId="0" fontId="3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164" fontId="7" fillId="2" borderId="0" xfId="1" applyNumberFormat="1" applyFont="1" applyFill="1"/>
    <xf numFmtId="164" fontId="2" fillId="0" borderId="0" xfId="0" applyNumberFormat="1" applyFont="1"/>
    <xf numFmtId="0" fontId="7" fillId="0" borderId="0" xfId="0" applyFont="1" applyFill="1"/>
    <xf numFmtId="0" fontId="8" fillId="0" borderId="0" xfId="0" applyFont="1" applyFill="1" applyAlignment="1">
      <alignment vertical="center"/>
    </xf>
    <xf numFmtId="164" fontId="7" fillId="2" borderId="0" xfId="1" applyNumberFormat="1" applyFont="1" applyFill="1" applyBorder="1"/>
    <xf numFmtId="164" fontId="3" fillId="2" borderId="0" xfId="1" applyNumberFormat="1" applyFont="1" applyFill="1"/>
    <xf numFmtId="0" fontId="9" fillId="2" borderId="0" xfId="2" applyFont="1" applyFill="1" applyBorder="1" applyAlignment="1">
      <alignment vertical="center"/>
    </xf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6" fillId="0" borderId="0" xfId="0" applyNumberFormat="1" applyFont="1"/>
    <xf numFmtId="164" fontId="9" fillId="2" borderId="0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165" fontId="7" fillId="2" borderId="0" xfId="1" applyNumberFormat="1" applyFont="1" applyFill="1" applyAlignment="1">
      <alignment horizontal="center"/>
    </xf>
    <xf numFmtId="164" fontId="7" fillId="2" borderId="2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43" fontId="2" fillId="2" borderId="0" xfId="1" applyFont="1" applyFill="1"/>
    <xf numFmtId="43" fontId="2" fillId="3" borderId="0" xfId="1" applyFont="1" applyFill="1"/>
    <xf numFmtId="0" fontId="13" fillId="0" borderId="0" xfId="0" applyFont="1" applyFill="1"/>
    <xf numFmtId="165" fontId="7" fillId="2" borderId="4" xfId="1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43" fontId="2" fillId="0" borderId="1" xfId="1" applyFont="1" applyBorder="1"/>
  </cellXfs>
  <cellStyles count="3">
    <cellStyle name="Millares" xfId="1" builtinId="3"/>
    <cellStyle name="Normal" xfId="0" builtinId="0"/>
    <cellStyle name="Normal 3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GKUTJFHD\HT%20-%20Informe%20auditor&#237;a%20SV00%20Consolidado%200604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LIFICADORA%20DE%20RIESGO/Junio%2017/Calificadora%20de%20riesgo/Marzo%2017/BG%20Marz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19"/>
      <sheetName val="Caratulas EF (2)"/>
      <sheetName val="BT"/>
      <sheetName val="Registros"/>
      <sheetName val="GT14 03-2019"/>
    </sheetNames>
    <sheetDataSet>
      <sheetData sheetId="0" refreshError="1"/>
      <sheetData sheetId="1">
        <row r="12">
          <cell r="M12">
            <v>6575784.3640920492</v>
          </cell>
        </row>
        <row r="21">
          <cell r="M21">
            <v>7713017.2700000014</v>
          </cell>
        </row>
      </sheetData>
      <sheetData sheetId="2" refreshError="1"/>
      <sheetData sheetId="3">
        <row r="62">
          <cell r="E62">
            <v>4201011001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 (Formato)"/>
      <sheetName val="Patrimonio"/>
      <sheetName val="Flujo Efectivo"/>
      <sheetName val="ISR"/>
      <sheetName val="Notas"/>
      <sheetName val="Reg 2016"/>
      <sheetName val="Reg 2015"/>
      <sheetName val="Reg 2014"/>
      <sheetName val="Balanzas FI"/>
      <sheetName val="Mapeo PR"/>
      <sheetName val="BT"/>
      <sheetName val="Mapeo BG"/>
      <sheetName val="Mapeo ER"/>
      <sheetName val="AF Conso"/>
      <sheetName val="AF SV01"/>
      <sheetName val="AF SV02"/>
      <sheetName val="Provisiones"/>
      <sheetName val="AF SV07"/>
      <sheetName val="AF GT14"/>
      <sheetName val="AI Conso"/>
      <sheetName val="AI SV01"/>
      <sheetName val="AI SV02"/>
      <sheetName val="AI GT14"/>
      <sheetName val="Contratos Laborales"/>
      <sheetName val="PRelacionadas"/>
      <sheetName val="Segmentos"/>
      <sheetName val="Préstamos"/>
      <sheetName val="Mov Préstamos"/>
      <sheetName val="Antiguedades"/>
      <sheetName val="Compromisos"/>
      <sheetName val="Liquidéz"/>
      <sheetName val="Sensibilidad"/>
      <sheetName val="ME"/>
      <sheetName val="II"/>
      <sheetName val="Val. FDE"/>
      <sheetName val="CP &amp; LP"/>
      <sheetName val="Compromisos futuros"/>
    </sheetNames>
    <sheetDataSet>
      <sheetData sheetId="0" refreshError="1">
        <row r="12">
          <cell r="Q12">
            <v>8376715</v>
          </cell>
        </row>
        <row r="13">
          <cell r="Q13">
            <v>44354827</v>
          </cell>
        </row>
        <row r="15">
          <cell r="Q15">
            <v>888786</v>
          </cell>
        </row>
        <row r="17">
          <cell r="Q17">
            <v>2923008</v>
          </cell>
        </row>
        <row r="18">
          <cell r="Q18">
            <v>104142</v>
          </cell>
        </row>
        <row r="19">
          <cell r="Q19">
            <v>14534844</v>
          </cell>
        </row>
        <row r="20">
          <cell r="Q20">
            <v>1098182</v>
          </cell>
        </row>
        <row r="24">
          <cell r="Q24">
            <v>2363750</v>
          </cell>
        </row>
        <row r="25">
          <cell r="Q25">
            <v>681432</v>
          </cell>
        </row>
        <row r="26">
          <cell r="Q26">
            <v>193177496</v>
          </cell>
        </row>
        <row r="28">
          <cell r="Q28">
            <v>69087955</v>
          </cell>
        </row>
        <row r="29">
          <cell r="Q29">
            <v>305266122</v>
          </cell>
        </row>
        <row r="30">
          <cell r="Q30">
            <v>7238929</v>
          </cell>
        </row>
        <row r="31">
          <cell r="Q31">
            <v>121247</v>
          </cell>
        </row>
        <row r="32">
          <cell r="Q32">
            <v>113640</v>
          </cell>
        </row>
        <row r="34">
          <cell r="Q34">
            <v>256696</v>
          </cell>
        </row>
        <row r="41">
          <cell r="Q41">
            <v>48470445</v>
          </cell>
        </row>
        <row r="42">
          <cell r="Q42">
            <v>16226150</v>
          </cell>
        </row>
        <row r="44">
          <cell r="Q44">
            <v>3315678</v>
          </cell>
        </row>
        <row r="46">
          <cell r="Q46">
            <v>5694224</v>
          </cell>
        </row>
        <row r="47">
          <cell r="Q47">
            <v>13919248</v>
          </cell>
        </row>
        <row r="48">
          <cell r="Q48">
            <v>2043845</v>
          </cell>
        </row>
        <row r="49">
          <cell r="Q49">
            <v>3591046</v>
          </cell>
        </row>
        <row r="56">
          <cell r="Q56">
            <v>50390590</v>
          </cell>
        </row>
        <row r="57">
          <cell r="Q57">
            <v>3676176</v>
          </cell>
        </row>
        <row r="58">
          <cell r="Q58">
            <v>29671172</v>
          </cell>
        </row>
        <row r="63">
          <cell r="Q63">
            <v>322841400</v>
          </cell>
        </row>
        <row r="65">
          <cell r="Q65">
            <v>87274777</v>
          </cell>
        </row>
        <row r="66">
          <cell r="Q66">
            <v>63595005</v>
          </cell>
        </row>
        <row r="68">
          <cell r="Q68">
            <v>1705042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G Marzo 17"/>
      <sheetName val="Trabajado"/>
      <sheetName val="BG 0317"/>
      <sheetName val="Ajustes"/>
      <sheetName val="GT 14"/>
      <sheetName val="UV"/>
      <sheetName val="Relacionadas"/>
      <sheetName val="EF"/>
      <sheetName val="Hoja3"/>
      <sheetName val="Inv. Publitel"/>
      <sheetName val="EDR reporting"/>
      <sheetName val="EF UV"/>
      <sheetName val="EF para plantilla"/>
      <sheetName val="EF para plantill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D14">
            <v>888786</v>
          </cell>
        </row>
        <row r="15">
          <cell r="D15">
            <v>2002100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117"/>
  <sheetViews>
    <sheetView showGridLines="0" tabSelected="1" topLeftCell="B1" workbookViewId="0">
      <selection activeCell="L99" sqref="L99"/>
    </sheetView>
  </sheetViews>
  <sheetFormatPr baseColWidth="10" defaultRowHeight="12.75" x14ac:dyDescent="0.2"/>
  <cols>
    <col min="1" max="1" width="5" style="1" hidden="1" customWidth="1"/>
    <col min="2" max="2" width="56" style="1" customWidth="1"/>
    <col min="3" max="3" width="16.140625" style="1" customWidth="1"/>
    <col min="4" max="4" width="14.42578125" style="1" hidden="1" customWidth="1"/>
    <col min="5" max="5" width="13.42578125" style="1" hidden="1" customWidth="1"/>
    <col min="6" max="6" width="12" style="1" hidden="1" customWidth="1"/>
    <col min="7" max="7" width="0" style="1" hidden="1" customWidth="1"/>
    <col min="8" max="8" width="2" style="1" customWidth="1"/>
    <col min="9" max="9" width="12" style="1" hidden="1" customWidth="1"/>
    <col min="10" max="10" width="11.42578125" style="1"/>
    <col min="11" max="11" width="17.5703125" style="1" hidden="1" customWidth="1"/>
    <col min="12" max="16384" width="11.42578125" style="1"/>
  </cols>
  <sheetData>
    <row r="3" spans="1:11" x14ac:dyDescent="0.2">
      <c r="B3" s="2" t="s">
        <v>0</v>
      </c>
      <c r="C3" s="3"/>
      <c r="D3" s="3"/>
    </row>
    <row r="4" spans="1:11" x14ac:dyDescent="0.2">
      <c r="B4" s="2" t="s">
        <v>1</v>
      </c>
      <c r="C4" s="3"/>
      <c r="D4" s="3"/>
    </row>
    <row r="5" spans="1:11" x14ac:dyDescent="0.2">
      <c r="B5" s="2" t="s">
        <v>2</v>
      </c>
      <c r="C5" s="3"/>
      <c r="D5" s="3"/>
    </row>
    <row r="6" spans="1:11" x14ac:dyDescent="0.2">
      <c r="B6" s="2" t="s">
        <v>64</v>
      </c>
      <c r="C6" s="3"/>
      <c r="D6" s="3"/>
    </row>
    <row r="7" spans="1:11" ht="13.5" x14ac:dyDescent="0.25">
      <c r="B7" s="4" t="s">
        <v>3</v>
      </c>
      <c r="C7" s="3"/>
      <c r="D7" s="3"/>
    </row>
    <row r="8" spans="1:11" x14ac:dyDescent="0.2">
      <c r="K8" s="5"/>
    </row>
    <row r="9" spans="1:11" x14ac:dyDescent="0.2">
      <c r="B9" s="6" t="s">
        <v>4</v>
      </c>
      <c r="C9" s="3"/>
      <c r="D9" s="3"/>
      <c r="K9" s="34" t="s">
        <v>65</v>
      </c>
    </row>
    <row r="10" spans="1:11" x14ac:dyDescent="0.2">
      <c r="B10" s="6" t="s">
        <v>5</v>
      </c>
      <c r="C10" s="7">
        <v>2019</v>
      </c>
      <c r="D10" s="8" t="s">
        <v>6</v>
      </c>
      <c r="E10" s="9">
        <v>2016</v>
      </c>
      <c r="F10" s="10" t="s">
        <v>7</v>
      </c>
      <c r="G10" s="11" t="s">
        <v>8</v>
      </c>
      <c r="I10" s="7">
        <v>2018</v>
      </c>
      <c r="K10" s="5"/>
    </row>
    <row r="11" spans="1:11" x14ac:dyDescent="0.2">
      <c r="A11" s="12">
        <v>1010</v>
      </c>
      <c r="B11" s="13" t="s">
        <v>9</v>
      </c>
      <c r="C11" s="14">
        <v>6575784.3640920492</v>
      </c>
      <c r="D11" s="14">
        <f>+'[2]EF (Formato)'!$Q$12</f>
        <v>8376715</v>
      </c>
      <c r="E11" s="14">
        <v>10152556.244570171</v>
      </c>
      <c r="F11" s="14">
        <v>8376715</v>
      </c>
      <c r="G11" s="15">
        <f t="shared" ref="G11:G17" si="0">+F11-C11</f>
        <v>1800930.6359079508</v>
      </c>
      <c r="I11" s="14">
        <v>8343632.2328405892</v>
      </c>
    </row>
    <row r="12" spans="1:11" x14ac:dyDescent="0.2">
      <c r="A12" s="12">
        <v>1020</v>
      </c>
      <c r="B12" s="13" t="s">
        <v>10</v>
      </c>
      <c r="C12" s="14">
        <v>58397193.903713353</v>
      </c>
      <c r="D12" s="14">
        <f>+'[2]EF (Formato)'!$Q$13+'[2]EF (Formato)'!$Q$24</f>
        <v>46718577</v>
      </c>
      <c r="E12" s="14">
        <v>46905014.28463912</v>
      </c>
      <c r="F12" s="14">
        <v>46718577</v>
      </c>
      <c r="G12" s="15">
        <f t="shared" si="0"/>
        <v>-11678616.903713353</v>
      </c>
      <c r="I12" s="14">
        <v>57701085.531471357</v>
      </c>
    </row>
    <row r="13" spans="1:11" x14ac:dyDescent="0.2">
      <c r="A13" s="12">
        <v>1030</v>
      </c>
      <c r="B13" s="13" t="s">
        <v>11</v>
      </c>
      <c r="C13" s="14">
        <v>1010902.9890979528</v>
      </c>
      <c r="D13" s="14">
        <f>+'[2]EF (Formato)'!$Q$15</f>
        <v>888786</v>
      </c>
      <c r="E13" s="14">
        <v>43294826.198505878</v>
      </c>
      <c r="F13" s="14">
        <f>+[3]EF!$D$15+[3]EF!$D$14</f>
        <v>2890886</v>
      </c>
      <c r="G13" s="15">
        <f t="shared" si="0"/>
        <v>1879983.0109020472</v>
      </c>
      <c r="I13" s="14">
        <v>400452.22689053416</v>
      </c>
    </row>
    <row r="14" spans="1:11" x14ac:dyDescent="0.2">
      <c r="A14" s="12">
        <v>1040</v>
      </c>
      <c r="B14" s="13" t="s">
        <v>12</v>
      </c>
      <c r="C14" s="14">
        <v>3099373.5736348205</v>
      </c>
      <c r="D14" s="14">
        <f>+'[2]EF (Formato)'!$Q$17</f>
        <v>2923008</v>
      </c>
      <c r="E14" s="14">
        <v>2573783.6899999995</v>
      </c>
      <c r="F14" s="14">
        <v>2923008</v>
      </c>
      <c r="G14" s="15">
        <f t="shared" si="0"/>
        <v>-176365.57363482052</v>
      </c>
      <c r="I14" s="14">
        <v>4144924.6090421928</v>
      </c>
    </row>
    <row r="15" spans="1:11" x14ac:dyDescent="0.2">
      <c r="A15" s="16">
        <v>1045</v>
      </c>
      <c r="B15" s="17" t="s">
        <v>13</v>
      </c>
      <c r="C15" s="14">
        <v>54922.267036755438</v>
      </c>
      <c r="D15" s="14">
        <f>+'[2]EF (Formato)'!$Q$18</f>
        <v>104142</v>
      </c>
      <c r="E15" s="14">
        <v>3899842.0900000003</v>
      </c>
      <c r="F15" s="14">
        <v>104142</v>
      </c>
      <c r="G15" s="15">
        <f t="shared" si="0"/>
        <v>49219.732963244562</v>
      </c>
      <c r="I15" s="14">
        <v>24205.799553734934</v>
      </c>
    </row>
    <row r="16" spans="1:11" x14ac:dyDescent="0.2">
      <c r="A16" s="12">
        <v>1050</v>
      </c>
      <c r="B16" s="13" t="s">
        <v>14</v>
      </c>
      <c r="C16" s="14">
        <v>17046642.940000001</v>
      </c>
      <c r="D16" s="14">
        <f>+'[2]EF (Formato)'!$Q$19</f>
        <v>14534844</v>
      </c>
      <c r="E16" s="14">
        <v>13783308.83</v>
      </c>
      <c r="F16" s="14">
        <v>14534844</v>
      </c>
      <c r="G16" s="15">
        <f t="shared" si="0"/>
        <v>-2511798.9400000013</v>
      </c>
      <c r="I16" s="14">
        <v>11534029.719999997</v>
      </c>
    </row>
    <row r="17" spans="1:11" x14ac:dyDescent="0.2">
      <c r="A17" s="12">
        <v>1060</v>
      </c>
      <c r="B17" s="13" t="s">
        <v>15</v>
      </c>
      <c r="C17" s="14">
        <v>3922434.9110370465</v>
      </c>
      <c r="D17" s="18">
        <f>+'[2]EF (Formato)'!$Q$20+'[2]EF (Formato)'!$Q$34</f>
        <v>1354878</v>
      </c>
      <c r="E17" s="14">
        <v>2772214.8631895878</v>
      </c>
      <c r="F17" s="14">
        <v>1354878</v>
      </c>
      <c r="G17" s="15">
        <f t="shared" si="0"/>
        <v>-2567556.9110370465</v>
      </c>
      <c r="I17" s="14">
        <v>5291889.7211582484</v>
      </c>
    </row>
    <row r="18" spans="1:11" x14ac:dyDescent="0.2">
      <c r="A18" s="12"/>
      <c r="B18" s="13" t="s">
        <v>66</v>
      </c>
      <c r="C18" s="14">
        <v>5013461</v>
      </c>
      <c r="D18" s="18"/>
      <c r="E18" s="14"/>
      <c r="F18" s="14"/>
      <c r="G18" s="15"/>
      <c r="I18" s="14">
        <v>0</v>
      </c>
      <c r="K18" s="14">
        <f>+'[1]Caratulas EF (2)'!$M$21</f>
        <v>7713017.2700000014</v>
      </c>
    </row>
    <row r="19" spans="1:11" x14ac:dyDescent="0.2">
      <c r="A19" s="12"/>
      <c r="B19" s="13" t="s">
        <v>67</v>
      </c>
      <c r="C19" s="14">
        <v>6236953.0300000012</v>
      </c>
      <c r="D19" s="18"/>
      <c r="E19" s="14"/>
      <c r="F19" s="14"/>
      <c r="G19" s="15"/>
      <c r="I19" s="14">
        <v>0</v>
      </c>
      <c r="K19" s="14"/>
    </row>
    <row r="20" spans="1:11" x14ac:dyDescent="0.2">
      <c r="A20" s="12"/>
      <c r="B20" s="6" t="s">
        <v>16</v>
      </c>
      <c r="C20" s="19">
        <f>SUM(C11:C19)</f>
        <v>101357668.97861198</v>
      </c>
      <c r="D20" s="19">
        <f>+SUM(D11:D17)</f>
        <v>74900950</v>
      </c>
      <c r="E20" s="19">
        <f>+SUM(E11:E17)</f>
        <v>123381546.20090476</v>
      </c>
      <c r="F20" s="19">
        <f>+SUM(F11:F17)</f>
        <v>76903050</v>
      </c>
      <c r="I20" s="19">
        <f>+SUM(I11:I17)</f>
        <v>87440219.840956658</v>
      </c>
      <c r="K20" s="1">
        <f>+K18*0.65</f>
        <v>5013461.2255000006</v>
      </c>
    </row>
    <row r="21" spans="1:11" x14ac:dyDescent="0.2">
      <c r="A21" s="12"/>
      <c r="B21" s="6"/>
      <c r="C21" s="20"/>
      <c r="D21" s="20"/>
      <c r="K21" s="15">
        <f>+K18-K20</f>
        <v>2699556.0445000008</v>
      </c>
    </row>
    <row r="22" spans="1:11" x14ac:dyDescent="0.2">
      <c r="A22" s="12"/>
      <c r="B22" s="6" t="s">
        <v>17</v>
      </c>
      <c r="C22" s="20"/>
      <c r="D22" s="20"/>
    </row>
    <row r="23" spans="1:11" x14ac:dyDescent="0.2">
      <c r="A23" s="12">
        <v>1070</v>
      </c>
      <c r="B23" s="12" t="s">
        <v>18</v>
      </c>
      <c r="C23" s="14">
        <v>5412373</v>
      </c>
      <c r="D23" s="14">
        <f>+'[2]EF (Formato)'!$Q$25</f>
        <v>681432</v>
      </c>
      <c r="F23" s="14">
        <v>681432</v>
      </c>
      <c r="G23" s="15">
        <f t="shared" ref="G23:G29" si="1">+F23-C23</f>
        <v>-4730941</v>
      </c>
      <c r="I23" s="14">
        <v>681851</v>
      </c>
    </row>
    <row r="24" spans="1:11" x14ac:dyDescent="0.2">
      <c r="A24" s="12">
        <v>1080</v>
      </c>
      <c r="B24" s="12" t="s">
        <v>19</v>
      </c>
      <c r="C24" s="14">
        <v>251285730</v>
      </c>
      <c r="D24" s="14">
        <f>+'[2]EF (Formato)'!$Q$26</f>
        <v>193177496</v>
      </c>
      <c r="E24" s="14">
        <v>238210270.25</v>
      </c>
      <c r="F24" s="14">
        <v>193177496</v>
      </c>
      <c r="G24" s="15">
        <f t="shared" si="1"/>
        <v>-58108234</v>
      </c>
      <c r="I24" s="14">
        <v>220639918</v>
      </c>
    </row>
    <row r="25" spans="1:11" x14ac:dyDescent="0.2">
      <c r="A25" s="12">
        <v>1100</v>
      </c>
      <c r="B25" s="12" t="s">
        <v>20</v>
      </c>
      <c r="C25" s="14">
        <v>76686394.780000001</v>
      </c>
      <c r="D25" s="14">
        <f>+'[2]EF (Formato)'!$Q$28</f>
        <v>69087955</v>
      </c>
      <c r="E25" s="14">
        <v>71579020.639999986</v>
      </c>
      <c r="F25" s="14">
        <v>69087955</v>
      </c>
      <c r="G25" s="15">
        <f t="shared" si="1"/>
        <v>-7598439.7800000012</v>
      </c>
      <c r="I25" s="14">
        <v>59616452.040000007</v>
      </c>
    </row>
    <row r="26" spans="1:11" x14ac:dyDescent="0.2">
      <c r="A26" s="12">
        <v>1110</v>
      </c>
      <c r="B26" s="12" t="s">
        <v>21</v>
      </c>
      <c r="C26" s="14">
        <v>305239657.92299694</v>
      </c>
      <c r="D26" s="14">
        <f>+'[2]EF (Formato)'!$Q$29</f>
        <v>305266122</v>
      </c>
      <c r="E26" s="14">
        <v>304172845.71792734</v>
      </c>
      <c r="F26" s="14">
        <v>305266122</v>
      </c>
      <c r="G26" s="15">
        <f t="shared" si="1"/>
        <v>26464.077003061771</v>
      </c>
      <c r="I26" s="14">
        <v>305202333.88620347</v>
      </c>
    </row>
    <row r="27" spans="1:11" x14ac:dyDescent="0.2">
      <c r="A27" s="12">
        <v>1120</v>
      </c>
      <c r="B27" s="12" t="s">
        <v>22</v>
      </c>
      <c r="C27" s="14">
        <v>14258310.069999998</v>
      </c>
      <c r="D27" s="14">
        <f>+'[2]EF (Formato)'!$Q$30</f>
        <v>7238929</v>
      </c>
      <c r="E27" s="14">
        <v>8464277.75</v>
      </c>
      <c r="F27" s="14">
        <v>7238929</v>
      </c>
      <c r="G27" s="15">
        <f t="shared" si="1"/>
        <v>-7019381.0699999984</v>
      </c>
      <c r="I27" s="14">
        <v>9521027.8400000017</v>
      </c>
    </row>
    <row r="28" spans="1:11" x14ac:dyDescent="0.2">
      <c r="A28" s="12">
        <v>1130</v>
      </c>
      <c r="B28" s="12" t="s">
        <v>23</v>
      </c>
      <c r="C28" s="14">
        <v>117284.20280607833</v>
      </c>
      <c r="D28" s="14">
        <f>+'[2]EF (Formato)'!$Q$31</f>
        <v>121247</v>
      </c>
      <c r="E28" s="14">
        <v>114598.61136932313</v>
      </c>
      <c r="F28" s="14">
        <v>121247</v>
      </c>
      <c r="G28" s="15">
        <f t="shared" si="1"/>
        <v>3962.7971939216659</v>
      </c>
      <c r="I28" s="14">
        <v>121110.1755326056</v>
      </c>
    </row>
    <row r="29" spans="1:11" x14ac:dyDescent="0.2">
      <c r="A29" s="12">
        <v>1140</v>
      </c>
      <c r="B29" s="12" t="s">
        <v>24</v>
      </c>
      <c r="C29" s="14">
        <v>128956.76366742003</v>
      </c>
      <c r="D29" s="14">
        <f>+'[2]EF (Formato)'!$Q$32</f>
        <v>113640</v>
      </c>
      <c r="E29" s="14">
        <v>107215.06150693631</v>
      </c>
      <c r="F29" s="14">
        <v>113640</v>
      </c>
      <c r="G29" s="15">
        <f t="shared" si="1"/>
        <v>-15316.763667420033</v>
      </c>
      <c r="I29" s="14">
        <v>130909.71984771306</v>
      </c>
    </row>
    <row r="30" spans="1:11" x14ac:dyDescent="0.2">
      <c r="A30" s="12"/>
      <c r="B30" s="12" t="s">
        <v>66</v>
      </c>
      <c r="C30" s="14">
        <v>2699556</v>
      </c>
      <c r="D30" s="14"/>
      <c r="E30" s="14"/>
      <c r="F30" s="14"/>
      <c r="G30" s="15"/>
      <c r="I30" s="14">
        <v>0</v>
      </c>
    </row>
    <row r="31" spans="1:11" x14ac:dyDescent="0.2">
      <c r="A31" s="12"/>
      <c r="B31" s="13" t="s">
        <v>67</v>
      </c>
      <c r="C31" s="14">
        <v>348486</v>
      </c>
      <c r="D31" s="14"/>
      <c r="E31" s="14"/>
      <c r="F31" s="14"/>
      <c r="G31" s="15"/>
      <c r="I31" s="14">
        <v>0</v>
      </c>
    </row>
    <row r="32" spans="1:11" x14ac:dyDescent="0.2">
      <c r="A32" s="12"/>
      <c r="B32" s="13" t="s">
        <v>68</v>
      </c>
      <c r="C32" s="14">
        <v>605468.02000000014</v>
      </c>
      <c r="D32" s="14"/>
      <c r="E32" s="14"/>
      <c r="F32" s="14"/>
      <c r="G32" s="15"/>
      <c r="I32" s="14">
        <v>0</v>
      </c>
    </row>
    <row r="33" spans="1:9" x14ac:dyDescent="0.2">
      <c r="A33" s="12"/>
      <c r="B33" s="6" t="s">
        <v>25</v>
      </c>
      <c r="C33" s="19">
        <f>+SUM(C23:C32)</f>
        <v>656782216.75947058</v>
      </c>
      <c r="D33" s="19">
        <f>+SUM(D23:D29)</f>
        <v>575686821</v>
      </c>
      <c r="E33" s="19">
        <f>+SUM(E23:E29)</f>
        <v>622648228.03080368</v>
      </c>
      <c r="F33" s="19">
        <f>+SUM(F23:F29)</f>
        <v>575686821</v>
      </c>
      <c r="I33" s="19">
        <f>+SUM(I23:I29)</f>
        <v>595913602.66158378</v>
      </c>
    </row>
    <row r="34" spans="1:9" x14ac:dyDescent="0.2">
      <c r="A34" s="12"/>
      <c r="B34" s="6"/>
      <c r="C34" s="20"/>
      <c r="D34" s="20"/>
    </row>
    <row r="35" spans="1:9" ht="13.5" thickBot="1" x14ac:dyDescent="0.25">
      <c r="A35" s="12"/>
      <c r="B35" s="6" t="s">
        <v>26</v>
      </c>
      <c r="C35" s="21">
        <f>+C20+C33</f>
        <v>758139885.73808253</v>
      </c>
      <c r="D35" s="21">
        <f>+D20+D33</f>
        <v>650587771</v>
      </c>
      <c r="E35" s="21">
        <f>+E20+E33</f>
        <v>746029774.23170841</v>
      </c>
      <c r="F35" s="21">
        <f>+F20+F33</f>
        <v>652589871</v>
      </c>
      <c r="I35" s="21">
        <f>+I20+I33</f>
        <v>683353822.50254047</v>
      </c>
    </row>
    <row r="36" spans="1:9" ht="13.5" thickTop="1" x14ac:dyDescent="0.2">
      <c r="A36" s="12"/>
      <c r="B36" s="12"/>
      <c r="C36" s="20"/>
      <c r="D36" s="20"/>
    </row>
    <row r="37" spans="1:9" x14ac:dyDescent="0.2">
      <c r="A37" s="12"/>
      <c r="B37" s="6" t="s">
        <v>27</v>
      </c>
      <c r="C37" s="20"/>
      <c r="D37" s="20"/>
    </row>
    <row r="38" spans="1:9" x14ac:dyDescent="0.2">
      <c r="A38" s="12"/>
      <c r="B38" s="6" t="s">
        <v>28</v>
      </c>
      <c r="C38" s="20"/>
      <c r="D38" s="20"/>
    </row>
    <row r="39" spans="1:9" x14ac:dyDescent="0.2">
      <c r="A39" s="12">
        <v>2020</v>
      </c>
      <c r="B39" s="12" t="s">
        <v>29</v>
      </c>
      <c r="C39" s="14">
        <v>44717767.368218571</v>
      </c>
      <c r="D39" s="14">
        <f>+'[2]EF (Formato)'!$Q$41</f>
        <v>48470445</v>
      </c>
      <c r="E39" s="14">
        <v>32337235.25687005</v>
      </c>
      <c r="F39" s="14">
        <v>48470445</v>
      </c>
      <c r="G39" s="15">
        <f t="shared" ref="G39:G45" si="2">+F39-C39</f>
        <v>3752677.6317814291</v>
      </c>
      <c r="I39" s="14">
        <v>29427533.019237157</v>
      </c>
    </row>
    <row r="40" spans="1:9" x14ac:dyDescent="0.2">
      <c r="A40" s="12">
        <v>2030</v>
      </c>
      <c r="B40" s="12" t="s">
        <v>30</v>
      </c>
      <c r="C40" s="14">
        <v>20382130.975265957</v>
      </c>
      <c r="D40" s="14">
        <f>+'[2]EF (Formato)'!$Q$42</f>
        <v>16226150</v>
      </c>
      <c r="E40" s="14">
        <v>21053061.208397612</v>
      </c>
      <c r="F40" s="14">
        <v>16226150</v>
      </c>
      <c r="G40" s="15">
        <f t="shared" si="2"/>
        <v>-4155980.9752659574</v>
      </c>
      <c r="I40" s="14">
        <v>20572735.130747922</v>
      </c>
    </row>
    <row r="41" spans="1:9" x14ac:dyDescent="0.2">
      <c r="A41" s="12">
        <v>2040</v>
      </c>
      <c r="B41" s="12" t="s">
        <v>31</v>
      </c>
      <c r="C41" s="14">
        <v>5624157.8687120974</v>
      </c>
      <c r="D41" s="14">
        <f>+'[2]EF (Formato)'!$Q$44</f>
        <v>3315678</v>
      </c>
      <c r="E41" s="14">
        <v>1566139.9892151398</v>
      </c>
      <c r="F41" s="14">
        <v>3315678</v>
      </c>
      <c r="G41" s="15">
        <f t="shared" si="2"/>
        <v>-2308479.8687120974</v>
      </c>
      <c r="I41" s="14">
        <v>4231323.3056297945</v>
      </c>
    </row>
    <row r="42" spans="1:9" x14ac:dyDescent="0.2">
      <c r="A42" s="12">
        <v>2060</v>
      </c>
      <c r="B42" s="12" t="s">
        <v>32</v>
      </c>
      <c r="C42" s="14">
        <v>4804377.7451510737</v>
      </c>
      <c r="D42" s="14">
        <f>+'[2]EF (Formato)'!$Q$46</f>
        <v>5694224</v>
      </c>
      <c r="E42" s="14">
        <v>6207953.6843919037</v>
      </c>
      <c r="F42" s="14">
        <v>5694224</v>
      </c>
      <c r="G42" s="15">
        <f t="shared" si="2"/>
        <v>889846.25484892633</v>
      </c>
      <c r="I42" s="14">
        <v>4400796.0494182063</v>
      </c>
    </row>
    <row r="43" spans="1:9" x14ac:dyDescent="0.2">
      <c r="A43" s="12">
        <v>2070</v>
      </c>
      <c r="B43" s="12" t="s">
        <v>33</v>
      </c>
      <c r="C43" s="14">
        <v>24526484.565389059</v>
      </c>
      <c r="D43" s="14">
        <f>+'[2]EF (Formato)'!$Q$47</f>
        <v>13919248</v>
      </c>
      <c r="E43" s="14">
        <v>11359189.054436617</v>
      </c>
      <c r="F43" s="14">
        <v>13919248</v>
      </c>
      <c r="G43" s="15">
        <f t="shared" si="2"/>
        <v>-10607236.565389059</v>
      </c>
      <c r="I43" s="14">
        <v>23052744.102075119</v>
      </c>
    </row>
    <row r="44" spans="1:9" x14ac:dyDescent="0.2">
      <c r="A44" s="12">
        <v>2075</v>
      </c>
      <c r="B44" s="12" t="s">
        <v>34</v>
      </c>
      <c r="C44" s="14">
        <v>13628822.800000001</v>
      </c>
      <c r="D44" s="14">
        <f>+'[2]EF (Formato)'!$Q$48</f>
        <v>2043845</v>
      </c>
      <c r="E44" s="14">
        <v>15387575.850000001</v>
      </c>
      <c r="F44" s="14">
        <v>2043845</v>
      </c>
      <c r="G44" s="15">
        <f t="shared" si="2"/>
        <v>-11584977.800000001</v>
      </c>
      <c r="I44" s="14">
        <v>6048990.5900000036</v>
      </c>
    </row>
    <row r="45" spans="1:9" x14ac:dyDescent="0.2">
      <c r="A45" s="12">
        <v>2080</v>
      </c>
      <c r="B45" s="12" t="s">
        <v>35</v>
      </c>
      <c r="C45" s="14">
        <v>6481418.3866084805</v>
      </c>
      <c r="D45" s="14">
        <f>+'[2]EF (Formato)'!$Q$49</f>
        <v>3591046</v>
      </c>
      <c r="E45" s="14">
        <v>3399597.4273988367</v>
      </c>
      <c r="F45" s="14">
        <v>3591046</v>
      </c>
      <c r="G45" s="15">
        <f t="shared" si="2"/>
        <v>-2890372.3866084805</v>
      </c>
      <c r="I45" s="14">
        <v>6202590.4090162162</v>
      </c>
    </row>
    <row r="46" spans="1:9" x14ac:dyDescent="0.2">
      <c r="A46" s="12"/>
      <c r="B46" s="6" t="s">
        <v>36</v>
      </c>
      <c r="C46" s="19">
        <f>SUM(C39:C45)</f>
        <v>120165159.70934524</v>
      </c>
      <c r="D46" s="19">
        <f>+SUM(D39:D45)</f>
        <v>93260636</v>
      </c>
      <c r="E46" s="19">
        <f>+SUM(E39:E45)</f>
        <v>91310752.470710158</v>
      </c>
      <c r="F46" s="19">
        <f>+SUM(F39:F45)</f>
        <v>93260636</v>
      </c>
      <c r="I46" s="19">
        <f>+SUM(I39:I45)</f>
        <v>93936712.606124416</v>
      </c>
    </row>
    <row r="47" spans="1:9" x14ac:dyDescent="0.2">
      <c r="A47" s="12"/>
      <c r="B47" s="12"/>
      <c r="C47" s="20"/>
      <c r="D47" s="20"/>
    </row>
    <row r="48" spans="1:9" x14ac:dyDescent="0.2">
      <c r="A48" s="12"/>
      <c r="B48" s="6" t="s">
        <v>37</v>
      </c>
      <c r="C48" s="20"/>
      <c r="D48" s="20"/>
    </row>
    <row r="49" spans="1:9" ht="18" customHeight="1" x14ac:dyDescent="0.2">
      <c r="A49" s="12"/>
      <c r="B49" s="12"/>
      <c r="C49" s="20"/>
      <c r="D49" s="20"/>
    </row>
    <row r="50" spans="1:9" x14ac:dyDescent="0.2">
      <c r="A50" s="12">
        <v>2090</v>
      </c>
      <c r="B50" s="12" t="s">
        <v>31</v>
      </c>
      <c r="C50" s="14"/>
      <c r="D50" s="14"/>
    </row>
    <row r="51" spans="1:9" x14ac:dyDescent="0.2">
      <c r="A51" s="12">
        <v>2100</v>
      </c>
      <c r="B51" s="12" t="s">
        <v>38</v>
      </c>
      <c r="C51" s="14"/>
      <c r="D51" s="14"/>
    </row>
    <row r="52" spans="1:9" x14ac:dyDescent="0.2">
      <c r="A52" s="12">
        <v>2110</v>
      </c>
      <c r="B52" s="12" t="s">
        <v>39</v>
      </c>
      <c r="C52" s="14">
        <v>51477464.761435322</v>
      </c>
      <c r="D52" s="14">
        <f>+'[2]EF (Formato)'!$Q$56</f>
        <v>50390590</v>
      </c>
      <c r="E52" s="14">
        <v>43572964.68894989</v>
      </c>
      <c r="F52" s="14">
        <v>50390590</v>
      </c>
      <c r="G52" s="15">
        <f>+F52-C52</f>
        <v>-1086874.7614353225</v>
      </c>
      <c r="I52" s="14">
        <v>46469795.572038367</v>
      </c>
    </row>
    <row r="53" spans="1:9" x14ac:dyDescent="0.2">
      <c r="A53" s="12">
        <v>2120</v>
      </c>
      <c r="B53" s="12" t="s">
        <v>40</v>
      </c>
      <c r="C53" s="14">
        <v>6005468.5999999996</v>
      </c>
      <c r="D53" s="14">
        <f>+'[2]EF (Formato)'!$Q$57</f>
        <v>3676176</v>
      </c>
      <c r="E53" s="14">
        <v>4027034.3400000003</v>
      </c>
      <c r="F53" s="14">
        <v>3676176</v>
      </c>
      <c r="G53" s="15">
        <f>+F53-C53</f>
        <v>-2329292.5999999996</v>
      </c>
      <c r="I53" s="14">
        <v>6158917.04</v>
      </c>
    </row>
    <row r="54" spans="1:9" x14ac:dyDescent="0.2">
      <c r="A54" s="12">
        <v>2075</v>
      </c>
      <c r="B54" s="12" t="s">
        <v>34</v>
      </c>
      <c r="C54" s="14">
        <v>19765402.73</v>
      </c>
      <c r="D54" s="14">
        <f>+'[2]EF (Formato)'!$Q$58</f>
        <v>29671172</v>
      </c>
      <c r="E54" s="14">
        <v>16018375</v>
      </c>
      <c r="F54" s="14">
        <v>29671172</v>
      </c>
      <c r="G54" s="15">
        <f>+F54-C54</f>
        <v>9905769.2699999996</v>
      </c>
      <c r="I54" s="14">
        <v>30360480</v>
      </c>
    </row>
    <row r="55" spans="1:9" x14ac:dyDescent="0.2">
      <c r="A55" s="12"/>
      <c r="B55" s="6" t="s">
        <v>41</v>
      </c>
      <c r="C55" s="22">
        <f>SUM(C46:C54)</f>
        <v>197413495.80078053</v>
      </c>
      <c r="D55" s="22">
        <f>SUM(D46:D54)</f>
        <v>176998574</v>
      </c>
      <c r="E55" s="22">
        <f>SUM(E46:E54)</f>
        <v>154929126.49966004</v>
      </c>
      <c r="F55" s="22">
        <f>SUM(F46:F54)</f>
        <v>176998574</v>
      </c>
      <c r="I55" s="22">
        <f>SUM(I46:I54)</f>
        <v>176925905.21816278</v>
      </c>
    </row>
    <row r="56" spans="1:9" x14ac:dyDescent="0.2">
      <c r="A56" s="12"/>
      <c r="B56" s="12"/>
      <c r="C56" s="20"/>
      <c r="D56" s="20"/>
    </row>
    <row r="57" spans="1:9" x14ac:dyDescent="0.2">
      <c r="A57" s="12"/>
      <c r="B57" s="6" t="s">
        <v>42</v>
      </c>
      <c r="C57" s="20"/>
      <c r="D57" s="20"/>
    </row>
    <row r="58" spans="1:9" x14ac:dyDescent="0.2">
      <c r="A58" s="12">
        <v>3010</v>
      </c>
      <c r="B58" s="12" t="s">
        <v>43</v>
      </c>
      <c r="C58" s="14">
        <v>322841400</v>
      </c>
      <c r="D58" s="14">
        <f>+'[2]EF (Formato)'!$Q$63</f>
        <v>322841400</v>
      </c>
      <c r="E58" s="14">
        <v>438141900.44999993</v>
      </c>
      <c r="F58" s="14">
        <v>322841400</v>
      </c>
      <c r="G58" s="15">
        <f>+F58-C58</f>
        <v>0</v>
      </c>
      <c r="H58" s="14"/>
      <c r="I58" s="14">
        <v>322841400</v>
      </c>
    </row>
    <row r="59" spans="1:9" x14ac:dyDescent="0.2">
      <c r="A59" s="12">
        <v>3030</v>
      </c>
      <c r="B59" s="12" t="s">
        <v>44</v>
      </c>
      <c r="C59" s="14">
        <v>90808811.215291858</v>
      </c>
      <c r="D59" s="14">
        <f>+'[2]EF (Formato)'!$Q$65</f>
        <v>87274777</v>
      </c>
      <c r="E59" s="14">
        <v>82957469.049338534</v>
      </c>
      <c r="F59" s="14">
        <v>87274777</v>
      </c>
      <c r="G59" s="15">
        <f>+F59-C59</f>
        <v>-3534034.2152918577</v>
      </c>
      <c r="I59" s="14">
        <v>88947372.694930211</v>
      </c>
    </row>
    <row r="60" spans="1:9" x14ac:dyDescent="0.2">
      <c r="A60" s="12">
        <v>3040</v>
      </c>
      <c r="B60" s="12" t="s">
        <v>45</v>
      </c>
      <c r="C60" s="14">
        <v>146267139.58707821</v>
      </c>
      <c r="D60" s="14">
        <f>+'[2]EF (Formato)'!$Q$66</f>
        <v>63595005</v>
      </c>
      <c r="E60" s="14">
        <f>69478526.1338839+94340</f>
        <v>69572866.133883893</v>
      </c>
      <c r="F60" s="14">
        <f>63595005+175072</f>
        <v>63770077</v>
      </c>
      <c r="G60" s="15">
        <f>+F60-C60</f>
        <v>-82497062.587078214</v>
      </c>
      <c r="I60" s="14">
        <v>92167276.613188982</v>
      </c>
    </row>
    <row r="61" spans="1:9" x14ac:dyDescent="0.2">
      <c r="A61" s="12">
        <v>3050</v>
      </c>
      <c r="B61" s="12" t="s">
        <v>46</v>
      </c>
      <c r="C61" s="14">
        <v>809039.86493849906</v>
      </c>
      <c r="D61" s="14">
        <f>+'[2]EF (Formato)'!$Q$68</f>
        <v>1705042</v>
      </c>
      <c r="E61" s="14">
        <v>428412.35093683354</v>
      </c>
      <c r="F61" s="14">
        <v>1705042</v>
      </c>
      <c r="G61" s="15">
        <f>+F61-C61</f>
        <v>896002.13506150094</v>
      </c>
      <c r="I61" s="14">
        <v>2471867.7208752702</v>
      </c>
    </row>
    <row r="62" spans="1:9" x14ac:dyDescent="0.2">
      <c r="A62" s="12"/>
      <c r="B62" s="6" t="s">
        <v>47</v>
      </c>
      <c r="C62" s="22">
        <f>SUM(C58:C61)</f>
        <v>560726390.66730857</v>
      </c>
      <c r="D62" s="22">
        <f>SUM(D58:D61)</f>
        <v>475416224</v>
      </c>
      <c r="E62" s="22">
        <f>SUM(E58:E61)</f>
        <v>591100647.98415923</v>
      </c>
      <c r="F62" s="22">
        <f>SUM(F58:F61)</f>
        <v>475591296</v>
      </c>
      <c r="I62" s="22">
        <f>SUM(I58:I61)</f>
        <v>506427917.02899444</v>
      </c>
    </row>
    <row r="63" spans="1:9" x14ac:dyDescent="0.2">
      <c r="A63" s="12"/>
      <c r="B63" s="12"/>
      <c r="C63" s="20"/>
      <c r="D63" s="20"/>
    </row>
    <row r="64" spans="1:9" ht="13.5" thickBot="1" x14ac:dyDescent="0.25">
      <c r="A64" s="12"/>
      <c r="B64" s="6" t="s">
        <v>48</v>
      </c>
      <c r="C64" s="23">
        <f>+C55+C62</f>
        <v>758139886.4680891</v>
      </c>
      <c r="D64" s="23">
        <f>+D55+D62</f>
        <v>652414798</v>
      </c>
      <c r="E64" s="23">
        <f>+E55+E62</f>
        <v>746029774.48381925</v>
      </c>
      <c r="F64" s="23">
        <f>+F55+F62</f>
        <v>652589870</v>
      </c>
      <c r="I64" s="23">
        <f>+I55+I62</f>
        <v>683353822.24715722</v>
      </c>
    </row>
    <row r="65" spans="1:9" ht="13.5" thickTop="1" x14ac:dyDescent="0.2">
      <c r="A65" s="12"/>
      <c r="B65" s="12"/>
      <c r="C65" s="24"/>
      <c r="D65" s="15"/>
      <c r="E65" s="15"/>
      <c r="F65" s="15"/>
      <c r="I65" s="24"/>
    </row>
    <row r="66" spans="1:9" x14ac:dyDescent="0.2">
      <c r="A66" s="12"/>
      <c r="B66" s="12"/>
      <c r="C66" s="25"/>
      <c r="D66" s="20"/>
    </row>
    <row r="67" spans="1:9" x14ac:dyDescent="0.2">
      <c r="A67" s="12"/>
      <c r="B67" s="12"/>
      <c r="C67" s="25"/>
      <c r="D67" s="25">
        <f>+D35-D64</f>
        <v>-1827027</v>
      </c>
    </row>
    <row r="68" spans="1:9" x14ac:dyDescent="0.2">
      <c r="A68" s="12"/>
      <c r="B68" s="12"/>
      <c r="C68" s="25"/>
      <c r="D68" s="20"/>
    </row>
    <row r="69" spans="1:9" x14ac:dyDescent="0.2">
      <c r="A69" s="12"/>
      <c r="B69" s="12"/>
      <c r="C69" s="25"/>
      <c r="D69" s="20"/>
    </row>
    <row r="70" spans="1:9" x14ac:dyDescent="0.2">
      <c r="A70" s="12"/>
      <c r="B70" s="12"/>
      <c r="C70" s="20"/>
      <c r="D70" s="20"/>
    </row>
    <row r="71" spans="1:9" x14ac:dyDescent="0.2">
      <c r="A71" s="12"/>
      <c r="B71" s="12"/>
      <c r="C71" s="25"/>
      <c r="D71" s="25"/>
    </row>
    <row r="72" spans="1:9" x14ac:dyDescent="0.2">
      <c r="A72" s="12"/>
      <c r="B72" s="3" t="s">
        <v>74</v>
      </c>
      <c r="C72" s="3"/>
      <c r="D72" s="3"/>
    </row>
    <row r="73" spans="1:9" x14ac:dyDescent="0.2">
      <c r="A73" s="12"/>
      <c r="B73" s="3" t="s">
        <v>72</v>
      </c>
      <c r="C73" s="3"/>
      <c r="D73" s="3"/>
    </row>
    <row r="74" spans="1:9" x14ac:dyDescent="0.2">
      <c r="A74" s="12"/>
      <c r="B74" s="12"/>
      <c r="C74" s="20"/>
      <c r="D74" s="20"/>
    </row>
    <row r="75" spans="1:9" x14ac:dyDescent="0.2">
      <c r="A75" s="12"/>
    </row>
    <row r="76" spans="1:9" x14ac:dyDescent="0.2">
      <c r="A76" s="12"/>
    </row>
    <row r="77" spans="1:9" x14ac:dyDescent="0.2">
      <c r="A77" s="12"/>
    </row>
    <row r="78" spans="1:9" x14ac:dyDescent="0.2">
      <c r="A78" s="12"/>
    </row>
    <row r="79" spans="1:9" x14ac:dyDescent="0.2">
      <c r="A79" s="12"/>
    </row>
    <row r="80" spans="1:9" x14ac:dyDescent="0.2">
      <c r="A80" s="12"/>
      <c r="B80" s="2" t="s">
        <v>0</v>
      </c>
      <c r="C80" s="3"/>
      <c r="D80" s="3"/>
    </row>
    <row r="81" spans="1:9" x14ac:dyDescent="0.2">
      <c r="A81" s="12"/>
      <c r="B81" s="2" t="s">
        <v>1</v>
      </c>
      <c r="C81" s="3"/>
      <c r="D81" s="3"/>
    </row>
    <row r="82" spans="1:9" x14ac:dyDescent="0.2">
      <c r="A82" s="12"/>
      <c r="B82" s="2" t="s">
        <v>49</v>
      </c>
      <c r="C82" s="20"/>
      <c r="D82" s="20"/>
    </row>
    <row r="83" spans="1:9" x14ac:dyDescent="0.2">
      <c r="A83" s="12"/>
      <c r="B83" s="2" t="s">
        <v>50</v>
      </c>
      <c r="C83" s="20"/>
      <c r="D83" s="20"/>
    </row>
    <row r="84" spans="1:9" ht="13.5" x14ac:dyDescent="0.25">
      <c r="A84" s="12"/>
      <c r="B84" s="4" t="s">
        <v>3</v>
      </c>
      <c r="C84" s="20"/>
      <c r="D84" s="20"/>
    </row>
    <row r="85" spans="1:9" x14ac:dyDescent="0.2">
      <c r="B85" s="12"/>
      <c r="C85" s="20"/>
      <c r="D85" s="20"/>
    </row>
    <row r="86" spans="1:9" x14ac:dyDescent="0.2">
      <c r="B86" s="12"/>
      <c r="C86" s="20"/>
      <c r="D86" s="20"/>
    </row>
    <row r="87" spans="1:9" x14ac:dyDescent="0.2">
      <c r="B87" s="12"/>
      <c r="C87" s="26">
        <v>2019</v>
      </c>
      <c r="D87" s="27" t="s">
        <v>6</v>
      </c>
      <c r="E87" s="7">
        <v>2016</v>
      </c>
      <c r="I87" s="26">
        <v>2018</v>
      </c>
    </row>
    <row r="88" spans="1:9" x14ac:dyDescent="0.2">
      <c r="A88" s="12">
        <v>4010</v>
      </c>
      <c r="B88" s="12" t="s">
        <v>51</v>
      </c>
      <c r="C88" s="14">
        <v>99609398.705309317</v>
      </c>
      <c r="D88" s="14"/>
      <c r="E88" s="14">
        <v>187132921.24058974</v>
      </c>
      <c r="I88" s="14">
        <v>108990148.15163299</v>
      </c>
    </row>
    <row r="89" spans="1:9" x14ac:dyDescent="0.2">
      <c r="A89" s="12">
        <v>5010</v>
      </c>
      <c r="B89" s="12" t="s">
        <v>52</v>
      </c>
      <c r="C89" s="28">
        <v>-48570871.15995276</v>
      </c>
      <c r="D89" s="14"/>
      <c r="E89" s="28">
        <v>-71890564.536544472</v>
      </c>
      <c r="I89" s="28">
        <v>-60212783.06936527</v>
      </c>
    </row>
    <row r="90" spans="1:9" x14ac:dyDescent="0.2">
      <c r="A90" s="12"/>
      <c r="B90" s="6" t="s">
        <v>53</v>
      </c>
      <c r="C90" s="29">
        <f>SUM(C88:C89)</f>
        <v>51038527.545356557</v>
      </c>
      <c r="D90" s="30"/>
      <c r="E90" s="29">
        <f>SUM(E88:E89)</f>
        <v>115242356.70404527</v>
      </c>
      <c r="I90" s="29">
        <f>SUM(I88:I89)</f>
        <v>48777365.082267724</v>
      </c>
    </row>
    <row r="91" spans="1:9" x14ac:dyDescent="0.2">
      <c r="A91" s="12"/>
      <c r="B91" s="12"/>
      <c r="C91" s="20"/>
      <c r="D91" s="20"/>
    </row>
    <row r="92" spans="1:9" x14ac:dyDescent="0.2">
      <c r="A92" s="12"/>
      <c r="B92" s="12"/>
      <c r="C92" s="20"/>
      <c r="D92" s="20"/>
    </row>
    <row r="93" spans="1:9" x14ac:dyDescent="0.2">
      <c r="A93" s="12">
        <v>6010</v>
      </c>
      <c r="B93" s="12" t="s">
        <v>54</v>
      </c>
      <c r="C93" s="28">
        <v>-16973024.192352254</v>
      </c>
      <c r="D93" s="14"/>
      <c r="E93" s="28">
        <v>-47212544.15622022</v>
      </c>
      <c r="I93" s="28">
        <v>-19816253.372584332</v>
      </c>
    </row>
    <row r="94" spans="1:9" x14ac:dyDescent="0.2">
      <c r="A94" s="12">
        <v>6020</v>
      </c>
      <c r="B94" s="12" t="s">
        <v>55</v>
      </c>
      <c r="C94" s="28">
        <v>-14037492.616927333</v>
      </c>
      <c r="D94" s="14"/>
      <c r="E94" s="28">
        <v>-42720684.921685174</v>
      </c>
      <c r="I94" s="28">
        <v>-14389455.278263884</v>
      </c>
    </row>
    <row r="95" spans="1:9" x14ac:dyDescent="0.2">
      <c r="A95" s="12"/>
      <c r="B95" s="6" t="s">
        <v>56</v>
      </c>
      <c r="C95" s="29">
        <f>+SUM(C93:C94,C90)</f>
        <v>20028010.73607697</v>
      </c>
      <c r="D95" s="30"/>
      <c r="E95" s="29">
        <f>+SUM(E93:E94,E90)</f>
        <v>25309127.626139879</v>
      </c>
      <c r="I95" s="29">
        <f>+SUM(I93:I94,I90)</f>
        <v>14571656.431419507</v>
      </c>
    </row>
    <row r="96" spans="1:9" x14ac:dyDescent="0.2">
      <c r="A96" s="12"/>
      <c r="B96" s="12"/>
      <c r="C96" s="20"/>
      <c r="D96" s="20"/>
    </row>
    <row r="97" spans="1:9" x14ac:dyDescent="0.2">
      <c r="A97" s="12"/>
      <c r="B97" s="12"/>
      <c r="C97" s="20"/>
      <c r="D97" s="20"/>
    </row>
    <row r="98" spans="1:9" x14ac:dyDescent="0.2">
      <c r="A98" s="12">
        <v>7010</v>
      </c>
      <c r="B98" s="12" t="s">
        <v>57</v>
      </c>
      <c r="C98" s="28">
        <v>3710928.0273481593</v>
      </c>
      <c r="D98" s="14"/>
      <c r="E98" s="28">
        <v>1648505.2598768519</v>
      </c>
      <c r="I98" s="28">
        <v>2704885.6811551382</v>
      </c>
    </row>
    <row r="99" spans="1:9" x14ac:dyDescent="0.2">
      <c r="A99" s="12">
        <v>7020</v>
      </c>
      <c r="B99" s="12" t="s">
        <v>58</v>
      </c>
      <c r="C99" s="28">
        <v>-257382.7522045353</v>
      </c>
      <c r="D99" s="14"/>
      <c r="E99" s="28">
        <v>-449803.86</v>
      </c>
      <c r="I99" s="28">
        <v>-876813.64395871665</v>
      </c>
    </row>
    <row r="100" spans="1:9" x14ac:dyDescent="0.2">
      <c r="A100" s="12">
        <v>7030</v>
      </c>
      <c r="B100" s="12" t="s">
        <v>59</v>
      </c>
      <c r="C100" s="28">
        <v>-41226.02379079572</v>
      </c>
      <c r="D100" s="14"/>
      <c r="E100" s="28">
        <v>-23143.703633200519</v>
      </c>
      <c r="I100" s="28">
        <v>-36424.702545038832</v>
      </c>
    </row>
    <row r="101" spans="1:9" x14ac:dyDescent="0.2">
      <c r="A101" s="12">
        <v>7040</v>
      </c>
      <c r="B101" s="12" t="s">
        <v>60</v>
      </c>
      <c r="C101" s="28">
        <v>2478484.4295777911</v>
      </c>
      <c r="D101" s="14"/>
      <c r="E101" s="28">
        <v>4244122.371715867</v>
      </c>
      <c r="I101" s="28">
        <v>2432479.8945768485</v>
      </c>
    </row>
    <row r="102" spans="1:9" x14ac:dyDescent="0.2">
      <c r="A102" s="12"/>
      <c r="B102" s="6" t="s">
        <v>61</v>
      </c>
      <c r="C102" s="29">
        <f>+SUM(C95,C98:C101)</f>
        <v>25918814.417007592</v>
      </c>
      <c r="D102" s="30"/>
      <c r="E102" s="29">
        <f>+SUM(E95,E98:E101)</f>
        <v>30728807.694099396</v>
      </c>
      <c r="I102" s="29">
        <f>+SUM(I95,I98:I101)</f>
        <v>18795783.660647735</v>
      </c>
    </row>
    <row r="103" spans="1:9" x14ac:dyDescent="0.2">
      <c r="A103" s="12"/>
      <c r="B103" s="12"/>
      <c r="C103" s="20"/>
      <c r="D103" s="20"/>
    </row>
    <row r="104" spans="1:9" x14ac:dyDescent="0.2">
      <c r="A104" s="12">
        <v>8010</v>
      </c>
      <c r="B104" s="12" t="s">
        <v>62</v>
      </c>
      <c r="C104" s="28">
        <v>-8328369.4071277892</v>
      </c>
      <c r="D104" s="14"/>
      <c r="E104" s="28">
        <v>-12291257.632129552</v>
      </c>
      <c r="I104" s="28">
        <v>-6123310.8941265345</v>
      </c>
    </row>
    <row r="105" spans="1:9" ht="13.5" thickBot="1" x14ac:dyDescent="0.25">
      <c r="B105" s="6" t="s">
        <v>63</v>
      </c>
      <c r="C105" s="31">
        <f>+SUM(C102:C104)</f>
        <v>17590445.009879801</v>
      </c>
      <c r="D105" s="30"/>
      <c r="E105" s="31">
        <f>+SUM(E102:E104)</f>
        <v>18437550.061969846</v>
      </c>
      <c r="I105" s="31">
        <f>+SUM(I102:I104)</f>
        <v>12672472.766521201</v>
      </c>
    </row>
    <row r="106" spans="1:9" ht="13.5" thickTop="1" x14ac:dyDescent="0.2">
      <c r="B106" s="12"/>
      <c r="C106" s="3"/>
      <c r="D106" s="3"/>
    </row>
    <row r="107" spans="1:9" x14ac:dyDescent="0.2">
      <c r="B107" s="12" t="s">
        <v>69</v>
      </c>
      <c r="C107" s="28">
        <v>-1058289.25</v>
      </c>
      <c r="D107" s="3"/>
      <c r="I107" s="5">
        <v>0</v>
      </c>
    </row>
    <row r="108" spans="1:9" x14ac:dyDescent="0.2">
      <c r="B108" s="12" t="s">
        <v>70</v>
      </c>
      <c r="C108" s="36">
        <v>447422.48000000004</v>
      </c>
      <c r="D108" s="3"/>
      <c r="I108" s="5">
        <v>0</v>
      </c>
    </row>
    <row r="109" spans="1:9" ht="16.5" thickBot="1" x14ac:dyDescent="0.3">
      <c r="B109" s="35" t="s">
        <v>71</v>
      </c>
      <c r="C109" s="37">
        <f>SUM(C105:C108)</f>
        <v>16979578.239879802</v>
      </c>
      <c r="D109" s="3"/>
      <c r="I109" s="38">
        <v>0</v>
      </c>
    </row>
    <row r="110" spans="1:9" ht="13.5" thickTop="1" x14ac:dyDescent="0.2">
      <c r="B110" s="12"/>
      <c r="C110" s="33"/>
      <c r="D110" s="3"/>
    </row>
    <row r="111" spans="1:9" x14ac:dyDescent="0.2">
      <c r="B111" s="12"/>
      <c r="C111" s="33"/>
      <c r="D111" s="3"/>
    </row>
    <row r="112" spans="1:9" x14ac:dyDescent="0.2">
      <c r="B112" s="12"/>
      <c r="C112" s="33"/>
      <c r="D112" s="3"/>
    </row>
    <row r="113" spans="2:4" x14ac:dyDescent="0.2">
      <c r="B113" s="12"/>
      <c r="C113" s="32"/>
      <c r="D113" s="3"/>
    </row>
    <row r="114" spans="2:4" x14ac:dyDescent="0.2">
      <c r="B114" s="12"/>
      <c r="C114" s="3"/>
      <c r="D114" s="3"/>
    </row>
    <row r="115" spans="2:4" x14ac:dyDescent="0.2">
      <c r="B115" s="3" t="s">
        <v>73</v>
      </c>
      <c r="C115" s="3"/>
      <c r="D115" s="3"/>
    </row>
    <row r="116" spans="2:4" x14ac:dyDescent="0.2">
      <c r="B116" s="3" t="s">
        <v>72</v>
      </c>
      <c r="C116" s="3"/>
      <c r="D116" s="3"/>
    </row>
    <row r="117" spans="2:4" x14ac:dyDescent="0.2">
      <c r="B117" s="12"/>
      <c r="C117" s="3"/>
      <c r="D117" s="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BG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2019-09-17T21:04:36Z</dcterms:modified>
</cp:coreProperties>
</file>