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filterPrivacy="1" defaultThemeVersion="124226"/>
  <bookViews>
    <workbookView xWindow="240" yWindow="345" windowWidth="14805" windowHeight="7770" activeTab="1"/>
  </bookViews>
  <sheets>
    <sheet name="BG" sheetId="1" r:id="rId1"/>
    <sheet name="EDR" sheetId="4" r:id="rId2"/>
    <sheet name="Hoja2" sheetId="2" state="hidden" r:id="rId3"/>
    <sheet name="Hoja3" sheetId="3" state="hidden" r:id="rId4"/>
  </sheets>
  <externalReferences>
    <externalReference r:id="rId5"/>
    <externalReference r:id="rId6"/>
    <externalReference r:id="rId7"/>
    <externalReference r:id="rId8"/>
  </externalReferences>
  <definedNames>
    <definedName name="_xlnm.Print_Area" localSheetId="0">BG!$B$3:$C$75</definedName>
  </definedNames>
  <calcPr calcId="145621"/>
</workbook>
</file>

<file path=xl/calcChain.xml><?xml version="1.0" encoding="utf-8"?>
<calcChain xmlns="http://schemas.openxmlformats.org/spreadsheetml/2006/main">
  <c r="H16" i="4" l="1"/>
  <c r="H23" i="4" s="1"/>
  <c r="H26" i="4" s="1"/>
  <c r="H11" i="4"/>
  <c r="D11" i="4"/>
  <c r="D16" i="4" s="1"/>
  <c r="D23" i="4" s="1"/>
  <c r="D26" i="4" s="1"/>
  <c r="B11" i="4"/>
  <c r="B16" i="4" s="1"/>
  <c r="B23" i="4" s="1"/>
  <c r="B26" i="4" s="1"/>
  <c r="B30" i="4" s="1"/>
  <c r="K19" i="1" l="1"/>
  <c r="K21" i="1" s="1"/>
  <c r="K22" i="1" s="1"/>
  <c r="I92" i="1" l="1"/>
  <c r="I97" i="1" s="1"/>
  <c r="I104" i="1" s="1"/>
  <c r="I107" i="1" s="1"/>
  <c r="E92" i="1"/>
  <c r="E97" i="1" s="1"/>
  <c r="E104" i="1" s="1"/>
  <c r="E107" i="1" s="1"/>
  <c r="I64" i="1"/>
  <c r="F64" i="1"/>
  <c r="D63" i="1"/>
  <c r="F62" i="1"/>
  <c r="E62" i="1"/>
  <c r="E64" i="1" s="1"/>
  <c r="D62" i="1"/>
  <c r="D61" i="1"/>
  <c r="D60" i="1"/>
  <c r="D56" i="1"/>
  <c r="D55" i="1"/>
  <c r="D54" i="1"/>
  <c r="I48" i="1"/>
  <c r="I57" i="1" s="1"/>
  <c r="I66" i="1" s="1"/>
  <c r="F48" i="1"/>
  <c r="F57" i="1" s="1"/>
  <c r="E48" i="1"/>
  <c r="E57" i="1" s="1"/>
  <c r="E66" i="1" s="1"/>
  <c r="D47" i="1"/>
  <c r="D46" i="1"/>
  <c r="D45" i="1"/>
  <c r="D44" i="1"/>
  <c r="D43" i="1"/>
  <c r="D42" i="1"/>
  <c r="D41" i="1"/>
  <c r="I35" i="1"/>
  <c r="F35" i="1"/>
  <c r="E35" i="1"/>
  <c r="D31" i="1"/>
  <c r="D30" i="1"/>
  <c r="D29" i="1"/>
  <c r="D28" i="1"/>
  <c r="D26" i="1"/>
  <c r="D25" i="1"/>
  <c r="G24" i="1"/>
  <c r="D24" i="1"/>
  <c r="I21" i="1"/>
  <c r="E21" i="1"/>
  <c r="D18" i="1"/>
  <c r="D17" i="1"/>
  <c r="D16" i="1"/>
  <c r="D15" i="1"/>
  <c r="F13" i="1"/>
  <c r="D13" i="1"/>
  <c r="D12" i="1"/>
  <c r="D11" i="1"/>
  <c r="D64" i="1" l="1"/>
  <c r="E37" i="1"/>
  <c r="F66" i="1"/>
  <c r="D48" i="1"/>
  <c r="D57" i="1" s="1"/>
  <c r="D21" i="1"/>
  <c r="D35" i="1"/>
  <c r="I37" i="1"/>
  <c r="F21" i="1"/>
  <c r="F37" i="1" s="1"/>
  <c r="G25" i="1"/>
  <c r="D37" i="1" l="1"/>
  <c r="D66" i="1"/>
  <c r="D69" i="1" l="1"/>
  <c r="G16" i="1" l="1"/>
  <c r="G54" i="1" l="1"/>
  <c r="G30" i="1"/>
  <c r="G55" i="1"/>
  <c r="G45" i="1"/>
  <c r="G15" i="1"/>
  <c r="G28" i="1"/>
  <c r="G56" i="1"/>
  <c r="C110" i="1"/>
  <c r="G31" i="1"/>
  <c r="C100" i="1"/>
  <c r="G29" i="1"/>
  <c r="G42" i="1"/>
  <c r="G44" i="1"/>
  <c r="G63" i="1"/>
  <c r="C91" i="1"/>
  <c r="C103" i="1"/>
  <c r="G47" i="1"/>
  <c r="C101" i="1"/>
  <c r="G46" i="1"/>
  <c r="C109" i="1"/>
  <c r="C95" i="1"/>
  <c r="G17" i="1"/>
  <c r="C90" i="1"/>
  <c r="C92" i="1" s="1"/>
  <c r="C96" i="1"/>
  <c r="C106" i="1"/>
  <c r="C102" i="1"/>
  <c r="G43" i="1"/>
  <c r="G18" i="1"/>
  <c r="C97" i="1" l="1"/>
  <c r="C104" i="1" s="1"/>
  <c r="C107" i="1" s="1"/>
  <c r="C111" i="1" s="1"/>
  <c r="G11" i="1"/>
  <c r="C48" i="1"/>
  <c r="C57" i="1" s="1"/>
  <c r="G41" i="1"/>
  <c r="C35" i="1"/>
  <c r="G26" i="1"/>
  <c r="G61" i="1"/>
  <c r="G13" i="1" l="1"/>
  <c r="G60" i="1"/>
  <c r="G62" i="1" l="1"/>
  <c r="C64" i="1"/>
  <c r="C66" i="1" s="1"/>
  <c r="G12" i="1"/>
  <c r="C21" i="1"/>
  <c r="C37" i="1" s="1"/>
</calcChain>
</file>

<file path=xl/sharedStrings.xml><?xml version="1.0" encoding="utf-8"?>
<sst xmlns="http://schemas.openxmlformats.org/spreadsheetml/2006/main" count="110" uniqueCount="76">
  <si>
    <t>Compañía de Telecomunicaciones de El Salvador, S.A. de C.V. y Subsidiarias</t>
  </si>
  <si>
    <t>(Compañía salvadoreña subsidiaria de AMX El Salvador, S.A. de C.V.)</t>
  </si>
  <si>
    <t xml:space="preserve">Estado Consolidado de Situacion Financiera </t>
  </si>
  <si>
    <t>(Cifras expresadas en dólares)</t>
  </si>
  <si>
    <t>Activo</t>
  </si>
  <si>
    <t>Activo corriente:</t>
  </si>
  <si>
    <t>31 Dic. 2016</t>
  </si>
  <si>
    <t>Dic. 2016</t>
  </si>
  <si>
    <t>variacion</t>
  </si>
  <si>
    <t>Efectivo y equivalentes</t>
  </si>
  <si>
    <t>Cuentas por cobrar comerciales</t>
  </si>
  <si>
    <t>Cuentas por cobrar partes relacionadas</t>
  </si>
  <si>
    <t>Otras cuentas por cobrar</t>
  </si>
  <si>
    <t>Impuesto sobre la renta pagado por anticipado</t>
  </si>
  <si>
    <t>Inventarios para la venta</t>
  </si>
  <si>
    <t>Gastos pagados por anticipado</t>
  </si>
  <si>
    <t>Total activo circulante</t>
  </si>
  <si>
    <t>Activo no corriente</t>
  </si>
  <si>
    <t>Cuentas por cobrar relacionadas LP</t>
  </si>
  <si>
    <t>Prestamos por cobrar a partes relacionadas LP</t>
  </si>
  <si>
    <t>Activos intangibles</t>
  </si>
  <si>
    <t>Propiedad, planta y equipo</t>
  </si>
  <si>
    <t>Inventario para la planta</t>
  </si>
  <si>
    <t>Deposito en garantia</t>
  </si>
  <si>
    <t>Otras cuentas por cobrar LP</t>
  </si>
  <si>
    <t>Suma del activo no circulante</t>
  </si>
  <si>
    <t>Activo total</t>
  </si>
  <si>
    <t>PASIVO Y PATRIMONIO</t>
  </si>
  <si>
    <t>Pasivo corriente</t>
  </si>
  <si>
    <t>Cuentas por pagar comerciales</t>
  </si>
  <si>
    <t>Gastos acumulados y otras cuentas por pagar</t>
  </si>
  <si>
    <t>Cuentas por pagar a partes relacionadas</t>
  </si>
  <si>
    <t>Ingresos diferidos</t>
  </si>
  <si>
    <t>Impuesto sobre la renta por pagar</t>
  </si>
  <si>
    <t>Provisiones</t>
  </si>
  <si>
    <t>Otros impuestos por pagar</t>
  </si>
  <si>
    <t>Suma del pasivo circulante</t>
  </si>
  <si>
    <t>Pasivo no corriente</t>
  </si>
  <si>
    <t>Prestamos por pagar a partes relacionadas LP</t>
  </si>
  <si>
    <t>Impuesto sobre la renta diferido</t>
  </si>
  <si>
    <t>Beneficios por terminacion de contratos laborales</t>
  </si>
  <si>
    <t>Pasivo total</t>
  </si>
  <si>
    <t>Patrimonio</t>
  </si>
  <si>
    <t>Capital social</t>
  </si>
  <si>
    <t>Reserva legal</t>
  </si>
  <si>
    <t>Resultados acumuladas</t>
  </si>
  <si>
    <t>Efecto de conversión de entidades en el extranjero</t>
  </si>
  <si>
    <t>Suma del patrimonio</t>
  </si>
  <si>
    <t>Pasivo y patrimonio total</t>
  </si>
  <si>
    <t>Estado de Resultados Consolidados</t>
  </si>
  <si>
    <t>Ingresos por servicios, ventas de equipo y accesorios</t>
  </si>
  <si>
    <t>Costos por venta de servicios y de productos</t>
  </si>
  <si>
    <t>Utilidad (pérdida) bruta</t>
  </si>
  <si>
    <t>Gasto por depreciación y amortización</t>
  </si>
  <si>
    <t>Gastos comerciales, administrativos y generales</t>
  </si>
  <si>
    <t>Utilidad (Pérdida) de operación</t>
  </si>
  <si>
    <t>Ingresos financieros</t>
  </si>
  <si>
    <t>Gastos financieros</t>
  </si>
  <si>
    <t>Diferencias de cambio, neto</t>
  </si>
  <si>
    <t>Otros (gastos) ingresos</t>
  </si>
  <si>
    <t>Utilidad (Pérdida) antes del impuesto sobre la renta</t>
  </si>
  <si>
    <t>Impuesto sobre la renta</t>
  </si>
  <si>
    <t>Utilidad (Pérdida) neta consolidada</t>
  </si>
  <si>
    <t>Faltan las ctas IFRS</t>
  </si>
  <si>
    <t>Activo por costos de obtención de contratos</t>
  </si>
  <si>
    <t>Activo por contratos</t>
  </si>
  <si>
    <t>Impuesto Sobre la renta IFRS</t>
  </si>
  <si>
    <t>Otro resultado integral</t>
  </si>
  <si>
    <t>Impuesto diferido en pérdida por beneficios por terminación de contratos laborales</t>
  </si>
  <si>
    <t>Resultado integral total del año</t>
  </si>
  <si>
    <t xml:space="preserve">                    Representante Legal y Administrativo                         Contador General              </t>
  </si>
  <si>
    <t xml:space="preserve">                    Lic. Julio Cesar Sanchez                                              Lic. Julio Cesar Molina</t>
  </si>
  <si>
    <t>Al 28 de Febrero</t>
  </si>
  <si>
    <t>Prestamo por cobrar a partes relacionadas</t>
  </si>
  <si>
    <t xml:space="preserve">                    Lic. Julio Cesar Sanchez                                                                           Lic. Julio Cesar Molina.</t>
  </si>
  <si>
    <t xml:space="preserve">                    Representante Legal y Administrativo                                                      Contador General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</si>
</sst>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-* #,##0_-;\-* #,##0_-;_-* &quot;-&quot;??_-;_-@_-"/>
    <numFmt numFmtId="165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Times New Roman"/>
      <family val="1"/>
    </font>
    <font>
      <b/>
      <i/>
      <sz val="10"/>
      <color theme="1"/>
      <name val="Times New Roman"/>
      <family val="1"/>
    </font>
    <font>
      <b/>
      <u/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sz val="10"/>
      <color rgb="FF000000"/>
      <name val="Times New Roman"/>
      <family val="1"/>
    </font>
    <font>
      <sz val="10"/>
      <name val="Arial"/>
      <family val="2"/>
    </font>
    <font>
      <b/>
      <u/>
      <sz val="10"/>
      <name val="Arial"/>
      <family val="2"/>
    </font>
    <font>
      <b/>
      <sz val="12"/>
      <color theme="1"/>
      <name val="Calibri"/>
      <family val="2"/>
      <scheme val="minor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9" fillId="0" borderId="0">
      <alignment vertical="top"/>
    </xf>
  </cellStyleXfs>
  <cellXfs count="41">
    <xf numFmtId="0" fontId="0" fillId="0" borderId="0" xfId="0"/>
    <xf numFmtId="0" fontId="2" fillId="0" borderId="0" xfId="0" applyFont="1"/>
    <xf numFmtId="0" fontId="3" fillId="2" borderId="0" xfId="0" applyFont="1" applyFill="1" applyAlignment="1">
      <alignment horizontal="left"/>
    </xf>
    <xf numFmtId="0" fontId="2" fillId="2" borderId="0" xfId="0" applyFont="1" applyFill="1"/>
    <xf numFmtId="0" fontId="4" fillId="2" borderId="0" xfId="0" applyFont="1" applyFill="1" applyAlignment="1">
      <alignment horizontal="left"/>
    </xf>
    <xf numFmtId="43" fontId="2" fillId="0" borderId="0" xfId="1" applyFont="1"/>
    <xf numFmtId="0" fontId="3" fillId="2" borderId="0" xfId="0" applyFont="1" applyFill="1"/>
    <xf numFmtId="0" fontId="5" fillId="2" borderId="0" xfId="0" applyFont="1" applyFill="1" applyAlignment="1">
      <alignment horizontal="center" wrapText="1"/>
    </xf>
    <xf numFmtId="0" fontId="6" fillId="2" borderId="0" xfId="0" applyFont="1" applyFill="1" applyAlignment="1">
      <alignment horizontal="right"/>
    </xf>
    <xf numFmtId="0" fontId="5" fillId="2" borderId="0" xfId="0" applyFont="1" applyFill="1" applyAlignment="1">
      <alignment horizontal="right" wrapText="1"/>
    </xf>
    <xf numFmtId="0" fontId="6" fillId="0" borderId="0" xfId="0" applyFont="1" applyAlignment="1">
      <alignment horizontal="right"/>
    </xf>
    <xf numFmtId="0" fontId="6" fillId="3" borderId="0" xfId="0" applyFont="1" applyFill="1" applyAlignment="1">
      <alignment horizontal="right"/>
    </xf>
    <xf numFmtId="0" fontId="7" fillId="2" borderId="0" xfId="0" applyFont="1" applyFill="1"/>
    <xf numFmtId="0" fontId="8" fillId="2" borderId="0" xfId="0" applyFont="1" applyFill="1" applyAlignment="1">
      <alignment vertical="center"/>
    </xf>
    <xf numFmtId="164" fontId="7" fillId="2" borderId="0" xfId="1" applyNumberFormat="1" applyFont="1" applyFill="1"/>
    <xf numFmtId="164" fontId="2" fillId="0" borderId="0" xfId="0" applyNumberFormat="1" applyFont="1"/>
    <xf numFmtId="0" fontId="7" fillId="0" borderId="0" xfId="0" applyFont="1" applyFill="1"/>
    <xf numFmtId="0" fontId="8" fillId="0" borderId="0" xfId="0" applyFont="1" applyFill="1" applyAlignment="1">
      <alignment vertical="center"/>
    </xf>
    <xf numFmtId="164" fontId="7" fillId="2" borderId="0" xfId="1" applyNumberFormat="1" applyFont="1" applyFill="1" applyBorder="1"/>
    <xf numFmtId="164" fontId="3" fillId="2" borderId="0" xfId="1" applyNumberFormat="1" applyFont="1" applyFill="1"/>
    <xf numFmtId="0" fontId="9" fillId="2" borderId="0" xfId="2" applyFont="1" applyFill="1" applyBorder="1" applyAlignment="1">
      <alignment vertical="center"/>
    </xf>
    <xf numFmtId="164" fontId="3" fillId="2" borderId="1" xfId="1" applyNumberFormat="1" applyFont="1" applyFill="1" applyBorder="1"/>
    <xf numFmtId="164" fontId="3" fillId="2" borderId="2" xfId="1" applyNumberFormat="1" applyFont="1" applyFill="1" applyBorder="1"/>
    <xf numFmtId="164" fontId="3" fillId="2" borderId="3" xfId="1" applyNumberFormat="1" applyFont="1" applyFill="1" applyBorder="1"/>
    <xf numFmtId="164" fontId="6" fillId="0" borderId="0" xfId="0" applyNumberFormat="1" applyFont="1"/>
    <xf numFmtId="164" fontId="9" fillId="2" borderId="0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165" fontId="7" fillId="2" borderId="0" xfId="1" applyNumberFormat="1" applyFont="1" applyFill="1" applyAlignment="1">
      <alignment horizontal="center"/>
    </xf>
    <xf numFmtId="164" fontId="7" fillId="2" borderId="2" xfId="0" applyNumberFormat="1" applyFont="1" applyFill="1" applyBorder="1" applyAlignment="1">
      <alignment horizontal="right"/>
    </xf>
    <xf numFmtId="164" fontId="7" fillId="2" borderId="0" xfId="0" applyNumberFormat="1" applyFont="1" applyFill="1" applyBorder="1" applyAlignment="1">
      <alignment horizontal="right"/>
    </xf>
    <xf numFmtId="164" fontId="7" fillId="2" borderId="1" xfId="0" applyNumberFormat="1" applyFont="1" applyFill="1" applyBorder="1" applyAlignment="1">
      <alignment horizontal="right"/>
    </xf>
    <xf numFmtId="3" fontId="2" fillId="2" borderId="0" xfId="0" applyNumberFormat="1" applyFont="1" applyFill="1"/>
    <xf numFmtId="43" fontId="2" fillId="2" borderId="0" xfId="1" applyFont="1" applyFill="1"/>
    <xf numFmtId="43" fontId="2" fillId="3" borderId="0" xfId="1" applyFont="1" applyFill="1"/>
    <xf numFmtId="0" fontId="11" fillId="0" borderId="0" xfId="0" applyFont="1" applyFill="1"/>
    <xf numFmtId="165" fontId="7" fillId="2" borderId="4" xfId="1" applyNumberFormat="1" applyFont="1" applyFill="1" applyBorder="1" applyAlignment="1">
      <alignment horizontal="center"/>
    </xf>
    <xf numFmtId="165" fontId="7" fillId="2" borderId="1" xfId="1" applyNumberFormat="1" applyFont="1" applyFill="1" applyBorder="1" applyAlignment="1">
      <alignment horizontal="center"/>
    </xf>
    <xf numFmtId="43" fontId="2" fillId="0" borderId="1" xfId="1" applyFont="1" applyBorder="1"/>
    <xf numFmtId="164" fontId="7" fillId="0" borderId="0" xfId="1" applyNumberFormat="1" applyFont="1" applyFill="1"/>
    <xf numFmtId="3" fontId="12" fillId="0" borderId="0" xfId="0" applyNumberFormat="1" applyFont="1" applyFill="1" applyAlignment="1">
      <alignment horizontal="right" vertical="center" wrapText="1"/>
    </xf>
  </cellXfs>
  <cellStyles count="3">
    <cellStyle name="Millares" xfId="1" builtinId="3"/>
    <cellStyle name="Normal" xfId="0" builtinId="0"/>
    <cellStyle name="Normal 3 4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1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ivas.walter\AppData\Local\Microsoft\Windows\Temporary%20Internet%20Files\Content.Outlook\GKUTJFHD\HT%20-%20Informe%20auditor&#237;a%20SV00%20Consolidado%2006042017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2017/CALIFICADORA%20DE%20RIESGO/Junio%2017/Calificadora%20de%20riesgo/Marzo%2017/BG%20Marzo%201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Marzo%2019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BG%20FEBRERO%20SV%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F (Formato)"/>
      <sheetName val="Patrimonio"/>
      <sheetName val="Flujo Efectivo"/>
      <sheetName val="ISR"/>
      <sheetName val="Notas"/>
      <sheetName val="Reg 2016"/>
      <sheetName val="Reg 2015"/>
      <sheetName val="Reg 2014"/>
      <sheetName val="Balanzas FI"/>
      <sheetName val="Mapeo PR"/>
      <sheetName val="BT"/>
      <sheetName val="Mapeo BG"/>
      <sheetName val="Mapeo ER"/>
      <sheetName val="AF Conso"/>
      <sheetName val="AF SV01"/>
      <sheetName val="AF SV02"/>
      <sheetName val="Provisiones"/>
      <sheetName val="AF SV07"/>
      <sheetName val="AF GT14"/>
      <sheetName val="AI Conso"/>
      <sheetName val="AI SV01"/>
      <sheetName val="AI SV02"/>
      <sheetName val="AI GT14"/>
      <sheetName val="Contratos Laborales"/>
      <sheetName val="PRelacionadas"/>
      <sheetName val="Segmentos"/>
      <sheetName val="Préstamos"/>
      <sheetName val="Mov Préstamos"/>
      <sheetName val="Antiguedades"/>
      <sheetName val="Compromisos"/>
      <sheetName val="Liquidéz"/>
      <sheetName val="Sensibilidad"/>
      <sheetName val="ME"/>
      <sheetName val="II"/>
      <sheetName val="Val. FDE"/>
      <sheetName val="CP &amp; LP"/>
      <sheetName val="Compromisos futuros"/>
    </sheetNames>
    <sheetDataSet>
      <sheetData sheetId="0" refreshError="1">
        <row r="12">
          <cell r="Q12">
            <v>8376715</v>
          </cell>
        </row>
        <row r="13">
          <cell r="Q13">
            <v>44354827</v>
          </cell>
        </row>
        <row r="15">
          <cell r="Q15">
            <v>888786</v>
          </cell>
        </row>
        <row r="17">
          <cell r="Q17">
            <v>2923008</v>
          </cell>
        </row>
        <row r="18">
          <cell r="Q18">
            <v>104142</v>
          </cell>
        </row>
        <row r="19">
          <cell r="Q19">
            <v>14534844</v>
          </cell>
        </row>
        <row r="20">
          <cell r="Q20">
            <v>1098182</v>
          </cell>
        </row>
        <row r="24">
          <cell r="Q24">
            <v>2363750</v>
          </cell>
        </row>
        <row r="25">
          <cell r="Q25">
            <v>681432</v>
          </cell>
        </row>
        <row r="26">
          <cell r="Q26">
            <v>193177496</v>
          </cell>
        </row>
        <row r="28">
          <cell r="Q28">
            <v>69087955</v>
          </cell>
        </row>
        <row r="29">
          <cell r="Q29">
            <v>305266122</v>
          </cell>
        </row>
        <row r="30">
          <cell r="Q30">
            <v>7238929</v>
          </cell>
        </row>
        <row r="31">
          <cell r="Q31">
            <v>121247</v>
          </cell>
        </row>
        <row r="32">
          <cell r="Q32">
            <v>113640</v>
          </cell>
        </row>
        <row r="34">
          <cell r="Q34">
            <v>256696</v>
          </cell>
        </row>
        <row r="41">
          <cell r="Q41">
            <v>48470445</v>
          </cell>
        </row>
        <row r="42">
          <cell r="Q42">
            <v>16226150</v>
          </cell>
        </row>
        <row r="44">
          <cell r="Q44">
            <v>3315678</v>
          </cell>
        </row>
        <row r="46">
          <cell r="Q46">
            <v>5694224</v>
          </cell>
        </row>
        <row r="47">
          <cell r="Q47">
            <v>13919248</v>
          </cell>
        </row>
        <row r="48">
          <cell r="Q48">
            <v>2043845</v>
          </cell>
        </row>
        <row r="49">
          <cell r="Q49">
            <v>3591046</v>
          </cell>
        </row>
        <row r="56">
          <cell r="Q56">
            <v>50390590</v>
          </cell>
        </row>
        <row r="57">
          <cell r="Q57">
            <v>3676176</v>
          </cell>
        </row>
        <row r="58">
          <cell r="Q58">
            <v>29671172</v>
          </cell>
        </row>
        <row r="63">
          <cell r="Q63">
            <v>322841400</v>
          </cell>
        </row>
        <row r="65">
          <cell r="Q65">
            <v>87274777</v>
          </cell>
        </row>
        <row r="66">
          <cell r="Q66">
            <v>63595005</v>
          </cell>
        </row>
        <row r="68">
          <cell r="Q68">
            <v>1705042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"/>
      <sheetName val="BG Marzo 17"/>
      <sheetName val="Trabajado"/>
      <sheetName val="BG 0317"/>
      <sheetName val="Ajustes"/>
      <sheetName val="GT 14"/>
      <sheetName val="UV"/>
      <sheetName val="Relacionadas"/>
      <sheetName val="EF"/>
      <sheetName val="Hoja3"/>
      <sheetName val="Inv. Publitel"/>
      <sheetName val="EDR reporting"/>
      <sheetName val="EF UV"/>
      <sheetName val="EF para plantilla"/>
      <sheetName val="EF para plantilla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14">
          <cell r="D14">
            <v>888786</v>
          </cell>
        </row>
        <row r="15">
          <cell r="D15">
            <v>2002100</v>
          </cell>
        </row>
      </sheetData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zo 19"/>
      <sheetName val="Caratulas EF (2)"/>
      <sheetName val="BT"/>
      <sheetName val="Registros"/>
      <sheetName val="GT14 03-2019"/>
    </sheetNames>
    <sheetDataSet>
      <sheetData sheetId="0"/>
      <sheetData sheetId="1">
        <row r="12">
          <cell r="M12">
            <v>6575784.3640920492</v>
          </cell>
        </row>
        <row r="21">
          <cell r="M21">
            <v>7713017.2700000014</v>
          </cell>
        </row>
      </sheetData>
      <sheetData sheetId="2"/>
      <sheetData sheetId="3"/>
      <sheetData sheetId="4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zas"/>
      <sheetName val="Caratulas EF"/>
      <sheetName val="Registros"/>
      <sheetName val="Hoja2"/>
      <sheetName val="BT"/>
      <sheetName val="GT 14"/>
      <sheetName val="Relacionadas BG"/>
      <sheetName val="EDR Relac."/>
      <sheetName val="Rel. EDR Base"/>
    </sheetNames>
    <sheetDataSet>
      <sheetData sheetId="0"/>
      <sheetData sheetId="1">
        <row r="12">
          <cell r="M12">
            <v>4545739.1481698239</v>
          </cell>
        </row>
        <row r="91">
          <cell r="M91">
            <v>65960870.893362671</v>
          </cell>
        </row>
        <row r="93">
          <cell r="M93">
            <v>-32401857.391283866</v>
          </cell>
        </row>
        <row r="97">
          <cell r="M97">
            <v>-11321651.359963203</v>
          </cell>
        </row>
        <row r="98">
          <cell r="M98">
            <v>-9383973.8833590075</v>
          </cell>
        </row>
        <row r="103">
          <cell r="M103">
            <v>2380526.1271831561</v>
          </cell>
        </row>
        <row r="104">
          <cell r="M104">
            <v>-172401.92292413954</v>
          </cell>
        </row>
        <row r="105">
          <cell r="M105">
            <v>-23813.511138506175</v>
          </cell>
        </row>
        <row r="106">
          <cell r="M106">
            <v>1652191.1911634062</v>
          </cell>
        </row>
        <row r="110">
          <cell r="M110">
            <v>-5648294.1480621099</v>
          </cell>
        </row>
        <row r="114">
          <cell r="M114">
            <v>-1058289.25</v>
          </cell>
        </row>
        <row r="119">
          <cell r="M119">
            <v>447422.48000000004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O119"/>
  <sheetViews>
    <sheetView showGridLines="0" topLeftCell="B1" workbookViewId="0">
      <selection activeCell="C11" sqref="C11"/>
    </sheetView>
  </sheetViews>
  <sheetFormatPr baseColWidth="10" defaultColWidth="8.140625" defaultRowHeight="12.75" x14ac:dyDescent="0.2"/>
  <cols>
    <col min="1" max="1" width="0" style="1" hidden="1" customWidth="1"/>
    <col min="2" max="2" width="70.7109375" style="1" bestFit="1" customWidth="1"/>
    <col min="3" max="3" width="12" style="1" bestFit="1" customWidth="1"/>
    <col min="4" max="12" width="0" style="1" hidden="1" customWidth="1"/>
    <col min="13" max="14" width="8.140625" style="1"/>
    <col min="15" max="15" width="8.85546875" style="1" bestFit="1" customWidth="1"/>
    <col min="16" max="16384" width="8.140625" style="1"/>
  </cols>
  <sheetData>
    <row r="3" spans="1:11" x14ac:dyDescent="0.2">
      <c r="B3" s="2" t="s">
        <v>0</v>
      </c>
      <c r="C3" s="3"/>
      <c r="D3" s="3"/>
    </row>
    <row r="4" spans="1:11" x14ac:dyDescent="0.2">
      <c r="B4" s="2" t="s">
        <v>1</v>
      </c>
      <c r="C4" s="3"/>
      <c r="D4" s="3"/>
    </row>
    <row r="5" spans="1:11" x14ac:dyDescent="0.2">
      <c r="B5" s="2" t="s">
        <v>2</v>
      </c>
      <c r="C5" s="3"/>
      <c r="D5" s="3"/>
    </row>
    <row r="6" spans="1:11" x14ac:dyDescent="0.2">
      <c r="B6" s="2" t="s">
        <v>72</v>
      </c>
      <c r="C6" s="3"/>
      <c r="D6" s="3"/>
    </row>
    <row r="7" spans="1:11" ht="13.5" x14ac:dyDescent="0.25">
      <c r="B7" s="4" t="s">
        <v>3</v>
      </c>
      <c r="C7" s="3"/>
      <c r="D7" s="3"/>
    </row>
    <row r="8" spans="1:11" x14ac:dyDescent="0.2">
      <c r="K8" s="5"/>
    </row>
    <row r="9" spans="1:11" x14ac:dyDescent="0.2">
      <c r="B9" s="6" t="s">
        <v>4</v>
      </c>
      <c r="C9" s="3"/>
      <c r="D9" s="3"/>
      <c r="K9" s="34" t="s">
        <v>63</v>
      </c>
    </row>
    <row r="10" spans="1:11" x14ac:dyDescent="0.2">
      <c r="B10" s="6" t="s">
        <v>5</v>
      </c>
      <c r="C10" s="7">
        <v>2019</v>
      </c>
      <c r="D10" s="8" t="s">
        <v>6</v>
      </c>
      <c r="E10" s="9">
        <v>2016</v>
      </c>
      <c r="F10" s="10" t="s">
        <v>7</v>
      </c>
      <c r="G10" s="11" t="s">
        <v>8</v>
      </c>
      <c r="I10" s="7">
        <v>2018</v>
      </c>
      <c r="K10" s="5"/>
    </row>
    <row r="11" spans="1:11" x14ac:dyDescent="0.2">
      <c r="A11" s="12">
        <v>1010</v>
      </c>
      <c r="B11" s="13" t="s">
        <v>9</v>
      </c>
      <c r="C11" s="14">
        <v>4545739.1481698239</v>
      </c>
      <c r="D11" s="14">
        <f>+'[1]EF (Formato)'!$Q$12</f>
        <v>8376715</v>
      </c>
      <c r="E11" s="14">
        <v>10152556.244570171</v>
      </c>
      <c r="F11" s="14">
        <v>8376715</v>
      </c>
      <c r="G11" s="15">
        <f t="shared" ref="G11:G18" si="0">+F11-C11</f>
        <v>3830975.8518301761</v>
      </c>
      <c r="I11" s="14">
        <v>8343632.2328405892</v>
      </c>
    </row>
    <row r="12" spans="1:11" x14ac:dyDescent="0.2">
      <c r="A12" s="12">
        <v>1020</v>
      </c>
      <c r="B12" s="13" t="s">
        <v>10</v>
      </c>
      <c r="C12" s="14">
        <v>54799549.637711458</v>
      </c>
      <c r="D12" s="14">
        <f>+'[1]EF (Formato)'!$Q$13+'[1]EF (Formato)'!$Q$24</f>
        <v>46718577</v>
      </c>
      <c r="E12" s="14">
        <v>46905014.28463912</v>
      </c>
      <c r="F12" s="14">
        <v>46718577</v>
      </c>
      <c r="G12" s="15">
        <f t="shared" si="0"/>
        <v>-8080972.6377114579</v>
      </c>
      <c r="I12" s="14">
        <v>57701085.531471357</v>
      </c>
    </row>
    <row r="13" spans="1:11" x14ac:dyDescent="0.2">
      <c r="A13" s="12">
        <v>1030</v>
      </c>
      <c r="B13" s="13" t="s">
        <v>11</v>
      </c>
      <c r="C13" s="14">
        <v>755092.148301512</v>
      </c>
      <c r="D13" s="14">
        <f>+'[1]EF (Formato)'!$Q$15</f>
        <v>888786</v>
      </c>
      <c r="E13" s="14">
        <v>43294826.198505878</v>
      </c>
      <c r="F13" s="14">
        <f>+[2]EF!$D$15+[2]EF!$D$14</f>
        <v>2890886</v>
      </c>
      <c r="G13" s="15">
        <f t="shared" si="0"/>
        <v>2135793.851698488</v>
      </c>
      <c r="I13" s="14">
        <v>400452.22689053416</v>
      </c>
    </row>
    <row r="14" spans="1:11" x14ac:dyDescent="0.2">
      <c r="A14" s="12"/>
      <c r="B14" s="13" t="s">
        <v>73</v>
      </c>
      <c r="C14" s="14">
        <v>1251163</v>
      </c>
      <c r="D14" s="14"/>
      <c r="E14" s="14"/>
      <c r="F14" s="14"/>
      <c r="G14" s="15"/>
      <c r="I14" s="14"/>
    </row>
    <row r="15" spans="1:11" x14ac:dyDescent="0.2">
      <c r="A15" s="12">
        <v>1040</v>
      </c>
      <c r="B15" s="13" t="s">
        <v>12</v>
      </c>
      <c r="C15" s="14">
        <v>2604497.4791892613</v>
      </c>
      <c r="D15" s="14">
        <f>+'[1]EF (Formato)'!$Q$17</f>
        <v>2923008</v>
      </c>
      <c r="E15" s="14">
        <v>2573783.6899999995</v>
      </c>
      <c r="F15" s="14">
        <v>2923008</v>
      </c>
      <c r="G15" s="15">
        <f t="shared" si="0"/>
        <v>318510.52081073867</v>
      </c>
      <c r="I15" s="14">
        <v>4144924.6090421928</v>
      </c>
    </row>
    <row r="16" spans="1:11" x14ac:dyDescent="0.2">
      <c r="A16" s="16">
        <v>1045</v>
      </c>
      <c r="B16" s="17" t="s">
        <v>13</v>
      </c>
      <c r="C16" s="14">
        <v>54731.729499285138</v>
      </c>
      <c r="D16" s="14">
        <f>+'[1]EF (Formato)'!$Q$18</f>
        <v>104142</v>
      </c>
      <c r="E16" s="14">
        <v>3899842.0900000003</v>
      </c>
      <c r="F16" s="14">
        <v>104142</v>
      </c>
      <c r="G16" s="15">
        <f t="shared" si="0"/>
        <v>49410.270500714862</v>
      </c>
      <c r="I16" s="14">
        <v>24205.799553734934</v>
      </c>
    </row>
    <row r="17" spans="1:15" x14ac:dyDescent="0.2">
      <c r="A17" s="12">
        <v>1050</v>
      </c>
      <c r="B17" s="13" t="s">
        <v>14</v>
      </c>
      <c r="C17" s="14">
        <v>17366232.289999999</v>
      </c>
      <c r="D17" s="14">
        <f>+'[1]EF (Formato)'!$Q$19</f>
        <v>14534844</v>
      </c>
      <c r="E17" s="14">
        <v>13783308.83</v>
      </c>
      <c r="F17" s="14">
        <v>14534844</v>
      </c>
      <c r="G17" s="15">
        <f t="shared" si="0"/>
        <v>-2831388.2899999991</v>
      </c>
      <c r="I17" s="14">
        <v>11534029.719999997</v>
      </c>
    </row>
    <row r="18" spans="1:15" x14ac:dyDescent="0.2">
      <c r="A18" s="12">
        <v>1060</v>
      </c>
      <c r="B18" s="13" t="s">
        <v>15</v>
      </c>
      <c r="C18" s="14">
        <v>4457200.6956109283</v>
      </c>
      <c r="D18" s="18">
        <f>+'[1]EF (Formato)'!$Q$20+'[1]EF (Formato)'!$Q$34</f>
        <v>1354878</v>
      </c>
      <c r="E18" s="14">
        <v>2772214.8631895878</v>
      </c>
      <c r="F18" s="14">
        <v>1354878</v>
      </c>
      <c r="G18" s="15">
        <f t="shared" si="0"/>
        <v>-3102322.6956109283</v>
      </c>
      <c r="I18" s="14">
        <v>5291889.7211582484</v>
      </c>
    </row>
    <row r="19" spans="1:15" x14ac:dyDescent="0.2">
      <c r="A19" s="12"/>
      <c r="B19" s="13" t="s">
        <v>64</v>
      </c>
      <c r="C19" s="14">
        <v>5018863.1500000004</v>
      </c>
      <c r="D19" s="18"/>
      <c r="E19" s="14"/>
      <c r="F19" s="14"/>
      <c r="G19" s="15"/>
      <c r="I19" s="14">
        <v>0</v>
      </c>
      <c r="K19" s="14">
        <f>+'[3]Caratulas EF (2)'!$M$21</f>
        <v>7713017.2700000014</v>
      </c>
      <c r="L19" s="5"/>
    </row>
    <row r="20" spans="1:15" x14ac:dyDescent="0.2">
      <c r="A20" s="12"/>
      <c r="B20" s="13" t="s">
        <v>65</v>
      </c>
      <c r="C20" s="14">
        <v>5811021.5199999977</v>
      </c>
      <c r="D20" s="18"/>
      <c r="E20" s="14"/>
      <c r="F20" s="14"/>
      <c r="G20" s="15"/>
      <c r="I20" s="14">
        <v>0</v>
      </c>
      <c r="K20" s="14"/>
    </row>
    <row r="21" spans="1:15" x14ac:dyDescent="0.2">
      <c r="A21" s="12"/>
      <c r="B21" s="6" t="s">
        <v>16</v>
      </c>
      <c r="C21" s="19">
        <f>SUM(C11:C20)</f>
        <v>96664090.798482269</v>
      </c>
      <c r="D21" s="19">
        <f>+SUM(D11:D18)</f>
        <v>74900950</v>
      </c>
      <c r="E21" s="19">
        <f>+SUM(E11:E18)</f>
        <v>123381546.20090476</v>
      </c>
      <c r="F21" s="19">
        <f>+SUM(F11:F18)</f>
        <v>76903050</v>
      </c>
      <c r="I21" s="19">
        <f>+SUM(I11:I18)</f>
        <v>87440219.840956658</v>
      </c>
      <c r="K21" s="1">
        <f>+K19*0.65</f>
        <v>5013461.2255000006</v>
      </c>
    </row>
    <row r="22" spans="1:15" x14ac:dyDescent="0.2">
      <c r="A22" s="12"/>
      <c r="B22" s="6"/>
      <c r="C22" s="20"/>
      <c r="D22" s="20"/>
      <c r="K22" s="15">
        <f>+K19-K21</f>
        <v>2699556.0445000008</v>
      </c>
    </row>
    <row r="23" spans="1:15" x14ac:dyDescent="0.2">
      <c r="A23" s="12"/>
      <c r="B23" s="6" t="s">
        <v>17</v>
      </c>
      <c r="C23" s="20"/>
      <c r="D23" s="20"/>
    </row>
    <row r="24" spans="1:15" x14ac:dyDescent="0.2">
      <c r="A24" s="12">
        <v>1070</v>
      </c>
      <c r="B24" s="12" t="s">
        <v>18</v>
      </c>
      <c r="C24" s="14">
        <v>5394000</v>
      </c>
      <c r="D24" s="14">
        <f>+'[1]EF (Formato)'!$Q$25</f>
        <v>681432</v>
      </c>
      <c r="F24" s="14">
        <v>681432</v>
      </c>
      <c r="G24" s="15">
        <f t="shared" ref="G24:G31" si="1">+F24-C24</f>
        <v>-4712568</v>
      </c>
      <c r="I24" s="14">
        <v>681851</v>
      </c>
    </row>
    <row r="25" spans="1:15" x14ac:dyDescent="0.2">
      <c r="A25" s="12">
        <v>1080</v>
      </c>
      <c r="B25" s="12" t="s">
        <v>19</v>
      </c>
      <c r="C25" s="14">
        <v>246467837</v>
      </c>
      <c r="D25" s="14">
        <f>+'[1]EF (Formato)'!$Q$26</f>
        <v>193177496</v>
      </c>
      <c r="E25" s="14">
        <v>238210270.25</v>
      </c>
      <c r="F25" s="14">
        <v>193177496</v>
      </c>
      <c r="G25" s="15">
        <f t="shared" si="1"/>
        <v>-53290341</v>
      </c>
      <c r="I25" s="14">
        <v>220639918</v>
      </c>
    </row>
    <row r="26" spans="1:15" x14ac:dyDescent="0.2">
      <c r="A26" s="12">
        <v>1100</v>
      </c>
      <c r="B26" s="12" t="s">
        <v>20</v>
      </c>
      <c r="C26" s="14">
        <v>76866868.039999992</v>
      </c>
      <c r="D26" s="14">
        <f>+'[1]EF (Formato)'!$Q$28</f>
        <v>69087955</v>
      </c>
      <c r="E26" s="14">
        <v>71579020.639999986</v>
      </c>
      <c r="F26" s="14">
        <v>69087955</v>
      </c>
      <c r="G26" s="15">
        <f t="shared" si="1"/>
        <v>-7778913.0399999917</v>
      </c>
      <c r="I26" s="14">
        <v>59616452.040000007</v>
      </c>
    </row>
    <row r="27" spans="1:15" x14ac:dyDescent="0.2">
      <c r="A27" s="12"/>
      <c r="B27" s="13" t="s">
        <v>10</v>
      </c>
      <c r="C27" s="14">
        <v>3795999</v>
      </c>
      <c r="D27" s="14"/>
      <c r="E27" s="14"/>
      <c r="F27" s="14"/>
      <c r="G27" s="15"/>
      <c r="I27" s="14"/>
    </row>
    <row r="28" spans="1:15" x14ac:dyDescent="0.2">
      <c r="A28" s="12">
        <v>1110</v>
      </c>
      <c r="B28" s="12" t="s">
        <v>21</v>
      </c>
      <c r="C28" s="14">
        <v>304491426.55747223</v>
      </c>
      <c r="D28" s="14">
        <f>+'[1]EF (Formato)'!$Q$29</f>
        <v>305266122</v>
      </c>
      <c r="E28" s="14">
        <v>304172845.71792734</v>
      </c>
      <c r="F28" s="14">
        <v>305266122</v>
      </c>
      <c r="G28" s="15">
        <f t="shared" si="1"/>
        <v>774695.442527771</v>
      </c>
      <c r="I28" s="14">
        <v>305202333.88620347</v>
      </c>
    </row>
    <row r="29" spans="1:15" x14ac:dyDescent="0.2">
      <c r="A29" s="12">
        <v>1120</v>
      </c>
      <c r="B29" s="12" t="s">
        <v>22</v>
      </c>
      <c r="C29" s="14">
        <v>13947815.189999999</v>
      </c>
      <c r="D29" s="14">
        <f>+'[1]EF (Formato)'!$Q$30</f>
        <v>7238929</v>
      </c>
      <c r="E29" s="14">
        <v>8464277.75</v>
      </c>
      <c r="F29" s="14">
        <v>7238929</v>
      </c>
      <c r="G29" s="15">
        <f t="shared" si="1"/>
        <v>-6708886.1899999995</v>
      </c>
      <c r="I29" s="14">
        <v>9521027.8400000017</v>
      </c>
      <c r="O29" s="40"/>
    </row>
    <row r="30" spans="1:15" x14ac:dyDescent="0.2">
      <c r="A30" s="12">
        <v>1130</v>
      </c>
      <c r="B30" s="12" t="s">
        <v>23</v>
      </c>
      <c r="C30" s="14">
        <v>117250.81271406292</v>
      </c>
      <c r="D30" s="14">
        <f>+'[1]EF (Formato)'!$Q$31</f>
        <v>121247</v>
      </c>
      <c r="E30" s="14">
        <v>114598.61136932313</v>
      </c>
      <c r="F30" s="14">
        <v>121247</v>
      </c>
      <c r="G30" s="15">
        <f t="shared" si="1"/>
        <v>3996.1872859370778</v>
      </c>
      <c r="I30" s="14">
        <v>121110.1755326056</v>
      </c>
    </row>
    <row r="31" spans="1:15" x14ac:dyDescent="0.2">
      <c r="A31" s="12">
        <v>1140</v>
      </c>
      <c r="B31" s="12" t="s">
        <v>24</v>
      </c>
      <c r="C31" s="14">
        <v>127513.72379595682</v>
      </c>
      <c r="D31" s="14">
        <f>+'[1]EF (Formato)'!$Q$32</f>
        <v>113640</v>
      </c>
      <c r="E31" s="14">
        <v>107215.06150693631</v>
      </c>
      <c r="F31" s="14">
        <v>113640</v>
      </c>
      <c r="G31" s="15">
        <f t="shared" si="1"/>
        <v>-13873.723795956816</v>
      </c>
      <c r="I31" s="14">
        <v>130909.71984771306</v>
      </c>
    </row>
    <row r="32" spans="1:15" x14ac:dyDescent="0.2">
      <c r="A32" s="12"/>
      <c r="B32" s="12" t="s">
        <v>64</v>
      </c>
      <c r="C32" s="14">
        <v>3042610.0300000003</v>
      </c>
      <c r="D32" s="14"/>
      <c r="E32" s="14"/>
      <c r="F32" s="14"/>
      <c r="G32" s="15"/>
      <c r="I32" s="14">
        <v>0</v>
      </c>
    </row>
    <row r="33" spans="1:9" x14ac:dyDescent="0.2">
      <c r="A33" s="12"/>
      <c r="B33" s="17" t="s">
        <v>65</v>
      </c>
      <c r="C33" s="39">
        <v>370916</v>
      </c>
      <c r="D33" s="14"/>
      <c r="E33" s="14"/>
      <c r="F33" s="14"/>
      <c r="G33" s="15"/>
      <c r="I33" s="14">
        <v>0</v>
      </c>
    </row>
    <row r="34" spans="1:9" x14ac:dyDescent="0.2">
      <c r="A34" s="12"/>
      <c r="B34" s="13" t="s">
        <v>66</v>
      </c>
      <c r="C34" s="14">
        <v>617950.12</v>
      </c>
      <c r="D34" s="14"/>
      <c r="E34" s="14"/>
      <c r="F34" s="14"/>
      <c r="G34" s="15"/>
      <c r="I34" s="14">
        <v>0</v>
      </c>
    </row>
    <row r="35" spans="1:9" x14ac:dyDescent="0.2">
      <c r="A35" s="12"/>
      <c r="B35" s="6" t="s">
        <v>25</v>
      </c>
      <c r="C35" s="19">
        <f>+SUM(C24:C34)</f>
        <v>655240186.47398233</v>
      </c>
      <c r="D35" s="19">
        <f>+SUM(D24:D31)</f>
        <v>575686821</v>
      </c>
      <c r="E35" s="19">
        <f>+SUM(E24:E31)</f>
        <v>622648228.03080368</v>
      </c>
      <c r="F35" s="19">
        <f>+SUM(F24:F31)</f>
        <v>575686821</v>
      </c>
      <c r="I35" s="19">
        <f>+SUM(I24:I31)</f>
        <v>595913602.66158378</v>
      </c>
    </row>
    <row r="36" spans="1:9" x14ac:dyDescent="0.2">
      <c r="A36" s="12"/>
      <c r="B36" s="6"/>
      <c r="C36" s="20"/>
      <c r="D36" s="20"/>
    </row>
    <row r="37" spans="1:9" ht="13.5" thickBot="1" x14ac:dyDescent="0.25">
      <c r="A37" s="12"/>
      <c r="B37" s="6" t="s">
        <v>26</v>
      </c>
      <c r="C37" s="21">
        <f>+C21+C35</f>
        <v>751904277.27246463</v>
      </c>
      <c r="D37" s="21">
        <f>+D21+D35</f>
        <v>650587771</v>
      </c>
      <c r="E37" s="21">
        <f>+E21+E35</f>
        <v>746029774.23170841</v>
      </c>
      <c r="F37" s="21">
        <f>+F21+F35</f>
        <v>652589871</v>
      </c>
      <c r="I37" s="21">
        <f>+I21+I35</f>
        <v>683353822.50254047</v>
      </c>
    </row>
    <row r="38" spans="1:9" ht="13.5" thickTop="1" x14ac:dyDescent="0.2">
      <c r="A38" s="12"/>
      <c r="B38" s="12"/>
      <c r="C38" s="20"/>
      <c r="D38" s="20"/>
    </row>
    <row r="39" spans="1:9" x14ac:dyDescent="0.2">
      <c r="A39" s="12"/>
      <c r="B39" s="6" t="s">
        <v>27</v>
      </c>
      <c r="C39" s="20"/>
      <c r="D39" s="20"/>
    </row>
    <row r="40" spans="1:9" x14ac:dyDescent="0.2">
      <c r="A40" s="12"/>
      <c r="B40" s="6" t="s">
        <v>28</v>
      </c>
      <c r="C40" s="20"/>
      <c r="D40" s="20"/>
    </row>
    <row r="41" spans="1:9" x14ac:dyDescent="0.2">
      <c r="A41" s="12">
        <v>2020</v>
      </c>
      <c r="B41" s="12" t="s">
        <v>29</v>
      </c>
      <c r="C41" s="14">
        <v>47780907.223848149</v>
      </c>
      <c r="D41" s="14">
        <f>+'[1]EF (Formato)'!$Q$41</f>
        <v>48470445</v>
      </c>
      <c r="E41" s="14">
        <v>32337235.25687005</v>
      </c>
      <c r="F41" s="14">
        <v>48470445</v>
      </c>
      <c r="G41" s="15">
        <f t="shared" ref="G41:G47" si="2">+F41-C41</f>
        <v>689537.77615185082</v>
      </c>
      <c r="I41" s="14">
        <v>29427533.019237157</v>
      </c>
    </row>
    <row r="42" spans="1:9" x14ac:dyDescent="0.2">
      <c r="A42" s="12">
        <v>2030</v>
      </c>
      <c r="B42" s="12" t="s">
        <v>30</v>
      </c>
      <c r="C42" s="14">
        <v>21044083.548477001</v>
      </c>
      <c r="D42" s="14">
        <f>+'[1]EF (Formato)'!$Q$42</f>
        <v>16226150</v>
      </c>
      <c r="E42" s="14">
        <v>21053061.208397612</v>
      </c>
      <c r="F42" s="14">
        <v>16226150</v>
      </c>
      <c r="G42" s="15">
        <f t="shared" si="2"/>
        <v>-4817933.5484770015</v>
      </c>
      <c r="I42" s="14">
        <v>20572735.130747922</v>
      </c>
    </row>
    <row r="43" spans="1:9" x14ac:dyDescent="0.2">
      <c r="A43" s="12">
        <v>2040</v>
      </c>
      <c r="B43" s="12" t="s">
        <v>31</v>
      </c>
      <c r="C43" s="14">
        <v>5367155.2487689666</v>
      </c>
      <c r="D43" s="14">
        <f>+'[1]EF (Formato)'!$Q$44</f>
        <v>3315678</v>
      </c>
      <c r="E43" s="14">
        <v>1566139.9892151398</v>
      </c>
      <c r="F43" s="14">
        <v>3315678</v>
      </c>
      <c r="G43" s="15">
        <f t="shared" si="2"/>
        <v>-2051477.2487689666</v>
      </c>
      <c r="I43" s="14">
        <v>4231323.3056297945</v>
      </c>
    </row>
    <row r="44" spans="1:9" x14ac:dyDescent="0.2">
      <c r="A44" s="12">
        <v>2060</v>
      </c>
      <c r="B44" s="12" t="s">
        <v>32</v>
      </c>
      <c r="C44" s="14">
        <v>5058185.6066082846</v>
      </c>
      <c r="D44" s="14">
        <f>+'[1]EF (Formato)'!$Q$46</f>
        <v>5694224</v>
      </c>
      <c r="E44" s="14">
        <v>6207953.6843919037</v>
      </c>
      <c r="F44" s="14">
        <v>5694224</v>
      </c>
      <c r="G44" s="15">
        <f t="shared" si="2"/>
        <v>636038.39339171536</v>
      </c>
      <c r="I44" s="14">
        <v>4400796.0494182063</v>
      </c>
    </row>
    <row r="45" spans="1:9" x14ac:dyDescent="0.2">
      <c r="A45" s="12">
        <v>2070</v>
      </c>
      <c r="B45" s="12" t="s">
        <v>33</v>
      </c>
      <c r="C45" s="14">
        <v>22154151.553555001</v>
      </c>
      <c r="D45" s="14">
        <f>+'[1]EF (Formato)'!$Q$47</f>
        <v>13919248</v>
      </c>
      <c r="E45" s="14">
        <v>11359189.054436617</v>
      </c>
      <c r="F45" s="14">
        <v>13919248</v>
      </c>
      <c r="G45" s="15">
        <f t="shared" si="2"/>
        <v>-8234903.5535550006</v>
      </c>
      <c r="I45" s="14">
        <v>23052744.102075119</v>
      </c>
    </row>
    <row r="46" spans="1:9" x14ac:dyDescent="0.2">
      <c r="A46" s="12">
        <v>2075</v>
      </c>
      <c r="B46" s="12" t="s">
        <v>34</v>
      </c>
      <c r="C46" s="14">
        <v>13543763.869999999</v>
      </c>
      <c r="D46" s="14">
        <f>+'[1]EF (Formato)'!$Q$48</f>
        <v>2043845</v>
      </c>
      <c r="E46" s="14">
        <v>15387575.850000001</v>
      </c>
      <c r="F46" s="14">
        <v>2043845</v>
      </c>
      <c r="G46" s="15">
        <f t="shared" si="2"/>
        <v>-11499918.869999999</v>
      </c>
      <c r="I46" s="14">
        <v>6048990.5900000036</v>
      </c>
    </row>
    <row r="47" spans="1:9" x14ac:dyDescent="0.2">
      <c r="A47" s="12">
        <v>2080</v>
      </c>
      <c r="B47" s="12" t="s">
        <v>35</v>
      </c>
      <c r="C47" s="14">
        <v>6143228.5201912345</v>
      </c>
      <c r="D47" s="14">
        <f>+'[1]EF (Formato)'!$Q$49</f>
        <v>3591046</v>
      </c>
      <c r="E47" s="14">
        <v>3399597.4273988367</v>
      </c>
      <c r="F47" s="14">
        <v>3591046</v>
      </c>
      <c r="G47" s="15">
        <f t="shared" si="2"/>
        <v>-2552182.5201912345</v>
      </c>
      <c r="I47" s="14">
        <v>6202590.4090162162</v>
      </c>
    </row>
    <row r="48" spans="1:9" x14ac:dyDescent="0.2">
      <c r="A48" s="12"/>
      <c r="B48" s="6" t="s">
        <v>36</v>
      </c>
      <c r="C48" s="19">
        <f>SUM(C41:C47)</f>
        <v>121091475.57144865</v>
      </c>
      <c r="D48" s="19">
        <f>+SUM(D41:D47)</f>
        <v>93260636</v>
      </c>
      <c r="E48" s="19">
        <f>+SUM(E41:E47)</f>
        <v>91310752.470710158</v>
      </c>
      <c r="F48" s="19">
        <f>+SUM(F41:F47)</f>
        <v>93260636</v>
      </c>
      <c r="I48" s="19">
        <f>+SUM(I41:I47)</f>
        <v>93936712.606124416</v>
      </c>
    </row>
    <row r="49" spans="1:9" x14ac:dyDescent="0.2">
      <c r="A49" s="12"/>
      <c r="B49" s="12"/>
      <c r="C49" s="20"/>
      <c r="D49" s="20"/>
    </row>
    <row r="50" spans="1:9" x14ac:dyDescent="0.2">
      <c r="A50" s="12"/>
      <c r="B50" s="6" t="s">
        <v>37</v>
      </c>
      <c r="C50" s="20"/>
      <c r="D50" s="20"/>
    </row>
    <row r="51" spans="1:9" ht="18" customHeight="1" x14ac:dyDescent="0.2">
      <c r="A51" s="12"/>
      <c r="B51" s="12"/>
      <c r="C51" s="20"/>
      <c r="D51" s="20"/>
    </row>
    <row r="52" spans="1:9" hidden="1" x14ac:dyDescent="0.2">
      <c r="A52" s="12">
        <v>2090</v>
      </c>
      <c r="B52" s="12" t="s">
        <v>31</v>
      </c>
      <c r="C52" s="14"/>
      <c r="D52" s="14"/>
    </row>
    <row r="53" spans="1:9" hidden="1" x14ac:dyDescent="0.2">
      <c r="A53" s="12">
        <v>2100</v>
      </c>
      <c r="B53" s="12" t="s">
        <v>38</v>
      </c>
      <c r="C53" s="14"/>
      <c r="D53" s="14"/>
    </row>
    <row r="54" spans="1:9" x14ac:dyDescent="0.2">
      <c r="A54" s="12">
        <v>2110</v>
      </c>
      <c r="B54" s="12" t="s">
        <v>39</v>
      </c>
      <c r="C54" s="14">
        <v>51198813.723075308</v>
      </c>
      <c r="D54" s="14">
        <f>+'[1]EF (Formato)'!$Q$56</f>
        <v>50390590</v>
      </c>
      <c r="E54" s="14">
        <v>43572964.68894989</v>
      </c>
      <c r="F54" s="14">
        <v>50390590</v>
      </c>
      <c r="G54" s="15">
        <f>+F54-C54</f>
        <v>-808223.72307530791</v>
      </c>
      <c r="I54" s="14">
        <v>46469795.572038367</v>
      </c>
    </row>
    <row r="55" spans="1:9" x14ac:dyDescent="0.2">
      <c r="A55" s="12">
        <v>2120</v>
      </c>
      <c r="B55" s="12" t="s">
        <v>40</v>
      </c>
      <c r="C55" s="14">
        <v>5962589.2899999991</v>
      </c>
      <c r="D55" s="14">
        <f>+'[1]EF (Formato)'!$Q$57</f>
        <v>3676176</v>
      </c>
      <c r="E55" s="14">
        <v>4027034.3400000003</v>
      </c>
      <c r="F55" s="14">
        <v>3676176</v>
      </c>
      <c r="G55" s="15">
        <f>+F55-C55</f>
        <v>-2286413.2899999991</v>
      </c>
      <c r="I55" s="14">
        <v>6158917.04</v>
      </c>
    </row>
    <row r="56" spans="1:9" x14ac:dyDescent="0.2">
      <c r="A56" s="12">
        <v>2075</v>
      </c>
      <c r="B56" s="12" t="s">
        <v>34</v>
      </c>
      <c r="C56" s="14">
        <v>19626785.23</v>
      </c>
      <c r="D56" s="14">
        <f>+'[1]EF (Formato)'!$Q$58</f>
        <v>29671172</v>
      </c>
      <c r="E56" s="14">
        <v>16018375</v>
      </c>
      <c r="F56" s="14">
        <v>29671172</v>
      </c>
      <c r="G56" s="15">
        <f>+F56-C56</f>
        <v>10044386.77</v>
      </c>
      <c r="I56" s="14">
        <v>30360480</v>
      </c>
    </row>
    <row r="57" spans="1:9" x14ac:dyDescent="0.2">
      <c r="A57" s="12"/>
      <c r="B57" s="6" t="s">
        <v>41</v>
      </c>
      <c r="C57" s="22">
        <f>SUM(C48:C56)</f>
        <v>197879663.81452394</v>
      </c>
      <c r="D57" s="22">
        <f>SUM(D48:D56)</f>
        <v>176998574</v>
      </c>
      <c r="E57" s="22">
        <f>SUM(E48:E56)</f>
        <v>154929126.49966004</v>
      </c>
      <c r="F57" s="22">
        <f>SUM(F48:F56)</f>
        <v>176998574</v>
      </c>
      <c r="I57" s="22">
        <f>SUM(I48:I56)</f>
        <v>176925905.21816278</v>
      </c>
    </row>
    <row r="58" spans="1:9" x14ac:dyDescent="0.2">
      <c r="A58" s="12"/>
      <c r="B58" s="12"/>
      <c r="C58" s="20"/>
      <c r="D58" s="20"/>
    </row>
    <row r="59" spans="1:9" x14ac:dyDescent="0.2">
      <c r="A59" s="12"/>
      <c r="B59" s="6" t="s">
        <v>42</v>
      </c>
      <c r="C59" s="20"/>
      <c r="D59" s="20"/>
    </row>
    <row r="60" spans="1:9" x14ac:dyDescent="0.2">
      <c r="A60" s="12">
        <v>3010</v>
      </c>
      <c r="B60" s="12" t="s">
        <v>43</v>
      </c>
      <c r="C60" s="14">
        <v>322841400</v>
      </c>
      <c r="D60" s="14">
        <f>+'[1]EF (Formato)'!$Q$63</f>
        <v>322841400</v>
      </c>
      <c r="E60" s="14">
        <v>438141900.44999993</v>
      </c>
      <c r="F60" s="14">
        <v>322841400</v>
      </c>
      <c r="G60" s="15">
        <f>+F60-C60</f>
        <v>0</v>
      </c>
      <c r="H60" s="14"/>
      <c r="I60" s="14">
        <v>322841400</v>
      </c>
    </row>
    <row r="61" spans="1:9" x14ac:dyDescent="0.2">
      <c r="A61" s="12">
        <v>3030</v>
      </c>
      <c r="B61" s="12" t="s">
        <v>44</v>
      </c>
      <c r="C61" s="14">
        <v>90808811.215291858</v>
      </c>
      <c r="D61" s="14">
        <f>+'[1]EF (Formato)'!$Q$65</f>
        <v>87274777</v>
      </c>
      <c r="E61" s="14">
        <v>82957469.049338534</v>
      </c>
      <c r="F61" s="14">
        <v>87274777</v>
      </c>
      <c r="G61" s="15">
        <f>+F61-C61</f>
        <v>-3534034.2152918577</v>
      </c>
      <c r="I61" s="14">
        <v>88947372.694930211</v>
      </c>
    </row>
    <row r="62" spans="1:9" x14ac:dyDescent="0.2">
      <c r="A62" s="12">
        <v>3040</v>
      </c>
      <c r="B62" s="12" t="s">
        <v>45</v>
      </c>
      <c r="C62" s="14">
        <v>139730051.57217681</v>
      </c>
      <c r="D62" s="14">
        <f>+'[1]EF (Formato)'!$Q$66</f>
        <v>63595005</v>
      </c>
      <c r="E62" s="14">
        <f>69478526.1338839+94340</f>
        <v>69572866.133883893</v>
      </c>
      <c r="F62" s="14">
        <f>63595005+175072</f>
        <v>63770077</v>
      </c>
      <c r="G62" s="15">
        <f>+F62-C62</f>
        <v>-75959974.572176814</v>
      </c>
      <c r="I62" s="14">
        <v>92167276.613188982</v>
      </c>
    </row>
    <row r="63" spans="1:9" x14ac:dyDescent="0.2">
      <c r="A63" s="12">
        <v>3050</v>
      </c>
      <c r="B63" s="12" t="s">
        <v>46</v>
      </c>
      <c r="C63" s="14">
        <v>644350.10047188331</v>
      </c>
      <c r="D63" s="14">
        <f>+'[1]EF (Formato)'!$Q$68</f>
        <v>1705042</v>
      </c>
      <c r="E63" s="14">
        <v>428412.35093683354</v>
      </c>
      <c r="F63" s="14">
        <v>1705042</v>
      </c>
      <c r="G63" s="15">
        <f>+F63-C63</f>
        <v>1060691.8995281167</v>
      </c>
      <c r="I63" s="14">
        <v>2471867.7208752702</v>
      </c>
    </row>
    <row r="64" spans="1:9" x14ac:dyDescent="0.2">
      <c r="A64" s="12"/>
      <c r="B64" s="6" t="s">
        <v>47</v>
      </c>
      <c r="C64" s="22">
        <f>SUM(C60:C63)</f>
        <v>554024612.88794053</v>
      </c>
      <c r="D64" s="22">
        <f>SUM(D60:D63)</f>
        <v>475416224</v>
      </c>
      <c r="E64" s="22">
        <f>SUM(E60:E63)</f>
        <v>591100647.98415923</v>
      </c>
      <c r="F64" s="22">
        <f>SUM(F60:F63)</f>
        <v>475591296</v>
      </c>
      <c r="I64" s="22">
        <f>SUM(I60:I63)</f>
        <v>506427917.02899444</v>
      </c>
    </row>
    <row r="65" spans="1:9" x14ac:dyDescent="0.2">
      <c r="A65" s="12"/>
      <c r="B65" s="12"/>
      <c r="C65" s="20"/>
      <c r="D65" s="20"/>
    </row>
    <row r="66" spans="1:9" ht="13.5" thickBot="1" x14ac:dyDescent="0.25">
      <c r="A66" s="12"/>
      <c r="B66" s="6" t="s">
        <v>48</v>
      </c>
      <c r="C66" s="23">
        <f>+C57+C64</f>
        <v>751904276.70246446</v>
      </c>
      <c r="D66" s="23">
        <f>+D57+D64</f>
        <v>652414798</v>
      </c>
      <c r="E66" s="23">
        <f>+E57+E64</f>
        <v>746029774.48381925</v>
      </c>
      <c r="F66" s="23">
        <f>+F57+F64</f>
        <v>652589870</v>
      </c>
      <c r="I66" s="23">
        <f>+I57+I64</f>
        <v>683353822.24715722</v>
      </c>
    </row>
    <row r="67" spans="1:9" ht="13.5" thickTop="1" x14ac:dyDescent="0.2">
      <c r="A67" s="12"/>
      <c r="B67" s="12"/>
      <c r="C67" s="24"/>
      <c r="D67" s="15"/>
      <c r="E67" s="15"/>
      <c r="F67" s="15"/>
      <c r="I67" s="24"/>
    </row>
    <row r="68" spans="1:9" x14ac:dyDescent="0.2">
      <c r="A68" s="12"/>
      <c r="B68" s="12"/>
      <c r="C68" s="25"/>
      <c r="D68" s="20"/>
    </row>
    <row r="69" spans="1:9" x14ac:dyDescent="0.2">
      <c r="A69" s="12"/>
      <c r="B69" s="12"/>
      <c r="C69" s="25"/>
      <c r="D69" s="25">
        <f>+D37-D66</f>
        <v>-1827027</v>
      </c>
    </row>
    <row r="70" spans="1:9" x14ac:dyDescent="0.2">
      <c r="A70" s="12"/>
      <c r="B70" s="12"/>
      <c r="C70" s="25"/>
      <c r="D70" s="20"/>
    </row>
    <row r="71" spans="1:9" x14ac:dyDescent="0.2">
      <c r="A71" s="12"/>
      <c r="B71" s="12"/>
      <c r="C71" s="25"/>
      <c r="D71" s="20"/>
    </row>
    <row r="72" spans="1:9" x14ac:dyDescent="0.2">
      <c r="A72" s="12"/>
      <c r="B72" s="12"/>
      <c r="C72" s="20"/>
      <c r="D72" s="20"/>
    </row>
    <row r="73" spans="1:9" x14ac:dyDescent="0.2">
      <c r="A73" s="12"/>
      <c r="B73" s="12"/>
      <c r="C73" s="25"/>
      <c r="D73" s="25"/>
    </row>
    <row r="74" spans="1:9" x14ac:dyDescent="0.2">
      <c r="A74" s="12"/>
      <c r="B74" s="3" t="s">
        <v>74</v>
      </c>
      <c r="C74" s="3"/>
      <c r="D74" s="3"/>
    </row>
    <row r="75" spans="1:9" x14ac:dyDescent="0.2">
      <c r="A75" s="12"/>
      <c r="B75" s="3" t="s">
        <v>75</v>
      </c>
      <c r="C75" s="3"/>
      <c r="D75" s="3"/>
    </row>
    <row r="76" spans="1:9" x14ac:dyDescent="0.2">
      <c r="A76" s="12"/>
      <c r="B76" s="12"/>
      <c r="C76" s="20"/>
      <c r="D76" s="20"/>
    </row>
    <row r="77" spans="1:9" x14ac:dyDescent="0.2">
      <c r="A77" s="12"/>
    </row>
    <row r="78" spans="1:9" x14ac:dyDescent="0.2">
      <c r="A78" s="12"/>
    </row>
    <row r="79" spans="1:9" x14ac:dyDescent="0.2">
      <c r="A79" s="12"/>
    </row>
    <row r="80" spans="1:9" x14ac:dyDescent="0.2">
      <c r="A80" s="12"/>
    </row>
    <row r="81" spans="1:9" x14ac:dyDescent="0.2">
      <c r="A81" s="12"/>
    </row>
    <row r="82" spans="1:9" x14ac:dyDescent="0.2">
      <c r="A82" s="12"/>
      <c r="B82" s="2" t="s">
        <v>0</v>
      </c>
      <c r="C82" s="3"/>
      <c r="D82" s="3"/>
    </row>
    <row r="83" spans="1:9" x14ac:dyDescent="0.2">
      <c r="A83" s="12"/>
      <c r="B83" s="2" t="s">
        <v>1</v>
      </c>
      <c r="C83" s="3"/>
      <c r="D83" s="3"/>
    </row>
    <row r="84" spans="1:9" x14ac:dyDescent="0.2">
      <c r="A84" s="12"/>
      <c r="B84" s="2" t="s">
        <v>49</v>
      </c>
      <c r="C84" s="20"/>
      <c r="D84" s="20"/>
    </row>
    <row r="85" spans="1:9" x14ac:dyDescent="0.2">
      <c r="A85" s="12"/>
      <c r="B85" s="2" t="s">
        <v>72</v>
      </c>
      <c r="C85" s="20"/>
      <c r="D85" s="20"/>
    </row>
    <row r="86" spans="1:9" ht="13.5" x14ac:dyDescent="0.25">
      <c r="A86" s="12"/>
      <c r="B86" s="4" t="s">
        <v>3</v>
      </c>
      <c r="C86" s="20"/>
      <c r="D86" s="20"/>
    </row>
    <row r="87" spans="1:9" x14ac:dyDescent="0.2">
      <c r="B87" s="12"/>
      <c r="C87" s="20"/>
      <c r="D87" s="20"/>
    </row>
    <row r="88" spans="1:9" x14ac:dyDescent="0.2">
      <c r="B88" s="12"/>
      <c r="C88" s="20"/>
      <c r="D88" s="20"/>
    </row>
    <row r="89" spans="1:9" x14ac:dyDescent="0.2">
      <c r="B89" s="12"/>
      <c r="C89" s="26">
        <v>2019</v>
      </c>
      <c r="D89" s="27" t="s">
        <v>6</v>
      </c>
      <c r="E89" s="7">
        <v>2016</v>
      </c>
      <c r="I89" s="26">
        <v>2018</v>
      </c>
    </row>
    <row r="90" spans="1:9" x14ac:dyDescent="0.2">
      <c r="A90" s="12">
        <v>4010</v>
      </c>
      <c r="B90" s="12" t="s">
        <v>50</v>
      </c>
      <c r="C90" s="14">
        <f>+'[4]Caratulas EF'!$M$91</f>
        <v>65960870.893362671</v>
      </c>
      <c r="D90" s="14"/>
      <c r="E90" s="14">
        <v>187132921.24058974</v>
      </c>
      <c r="I90" s="14">
        <v>108990148.15163299</v>
      </c>
    </row>
    <row r="91" spans="1:9" x14ac:dyDescent="0.2">
      <c r="A91" s="12">
        <v>5010</v>
      </c>
      <c r="B91" s="12" t="s">
        <v>51</v>
      </c>
      <c r="C91" s="28">
        <f>+'[4]Caratulas EF'!$M$93</f>
        <v>-32401857.391283866</v>
      </c>
      <c r="D91" s="14"/>
      <c r="E91" s="28">
        <v>-71890564.536544472</v>
      </c>
      <c r="I91" s="28">
        <v>-60212783.06936527</v>
      </c>
    </row>
    <row r="92" spans="1:9" x14ac:dyDescent="0.2">
      <c r="A92" s="12"/>
      <c r="B92" s="6" t="s">
        <v>52</v>
      </c>
      <c r="C92" s="29">
        <f>SUM(C90:C91)</f>
        <v>33559013.502078801</v>
      </c>
      <c r="D92" s="30"/>
      <c r="E92" s="29">
        <f>SUM(E90:E91)</f>
        <v>115242356.70404527</v>
      </c>
      <c r="I92" s="29">
        <f>SUM(I90:I91)</f>
        <v>48777365.082267724</v>
      </c>
    </row>
    <row r="93" spans="1:9" x14ac:dyDescent="0.2">
      <c r="A93" s="12"/>
      <c r="B93" s="12"/>
      <c r="C93" s="20"/>
      <c r="D93" s="20"/>
    </row>
    <row r="94" spans="1:9" x14ac:dyDescent="0.2">
      <c r="A94" s="12"/>
      <c r="B94" s="12"/>
      <c r="C94" s="20"/>
      <c r="D94" s="20"/>
    </row>
    <row r="95" spans="1:9" x14ac:dyDescent="0.2">
      <c r="A95" s="12">
        <v>6010</v>
      </c>
      <c r="B95" s="12" t="s">
        <v>53</v>
      </c>
      <c r="C95" s="28">
        <f>+'[4]Caratulas EF'!$M$97</f>
        <v>-11321651.359963203</v>
      </c>
      <c r="D95" s="14"/>
      <c r="E95" s="28">
        <v>-47212544.15622022</v>
      </c>
      <c r="I95" s="28">
        <v>-19816253.372584332</v>
      </c>
    </row>
    <row r="96" spans="1:9" x14ac:dyDescent="0.2">
      <c r="A96" s="12">
        <v>6020</v>
      </c>
      <c r="B96" s="12" t="s">
        <v>54</v>
      </c>
      <c r="C96" s="28">
        <f>+'[4]Caratulas EF'!$M$98</f>
        <v>-9383973.8833590075</v>
      </c>
      <c r="D96" s="14"/>
      <c r="E96" s="28">
        <v>-42720684.921685174</v>
      </c>
      <c r="I96" s="28">
        <v>-14389455.278263884</v>
      </c>
    </row>
    <row r="97" spans="1:9" x14ac:dyDescent="0.2">
      <c r="A97" s="12"/>
      <c r="B97" s="6" t="s">
        <v>55</v>
      </c>
      <c r="C97" s="29">
        <f>+SUM(C95:C96,C92)</f>
        <v>12853388.258756593</v>
      </c>
      <c r="D97" s="30"/>
      <c r="E97" s="29">
        <f>+SUM(E95:E96,E92)</f>
        <v>25309127.626139879</v>
      </c>
      <c r="I97" s="29">
        <f>+SUM(I95:I96,I92)</f>
        <v>14571656.431419507</v>
      </c>
    </row>
    <row r="98" spans="1:9" x14ac:dyDescent="0.2">
      <c r="A98" s="12"/>
      <c r="B98" s="12"/>
      <c r="C98" s="20"/>
      <c r="D98" s="20"/>
    </row>
    <row r="99" spans="1:9" x14ac:dyDescent="0.2">
      <c r="A99" s="12"/>
      <c r="B99" s="12"/>
      <c r="C99" s="20"/>
      <c r="D99" s="20"/>
    </row>
    <row r="100" spans="1:9" x14ac:dyDescent="0.2">
      <c r="A100" s="12">
        <v>7010</v>
      </c>
      <c r="B100" s="12" t="s">
        <v>56</v>
      </c>
      <c r="C100" s="28">
        <f>+'[4]Caratulas EF'!$M$103</f>
        <v>2380526.1271831561</v>
      </c>
      <c r="D100" s="14"/>
      <c r="E100" s="28">
        <v>1648505.2598768519</v>
      </c>
      <c r="I100" s="28">
        <v>2704885.6811551382</v>
      </c>
    </row>
    <row r="101" spans="1:9" x14ac:dyDescent="0.2">
      <c r="A101" s="12">
        <v>7020</v>
      </c>
      <c r="B101" s="12" t="s">
        <v>57</v>
      </c>
      <c r="C101" s="28">
        <f>+'[4]Caratulas EF'!$M$104</f>
        <v>-172401.92292413954</v>
      </c>
      <c r="D101" s="14"/>
      <c r="E101" s="28">
        <v>-449803.86</v>
      </c>
      <c r="I101" s="28">
        <v>-876813.64395871665</v>
      </c>
    </row>
    <row r="102" spans="1:9" x14ac:dyDescent="0.2">
      <c r="A102" s="12">
        <v>7030</v>
      </c>
      <c r="B102" s="12" t="s">
        <v>58</v>
      </c>
      <c r="C102" s="28">
        <f>+'[4]Caratulas EF'!$M$105</f>
        <v>-23813.511138506175</v>
      </c>
      <c r="D102" s="14"/>
      <c r="E102" s="28">
        <v>-23143.703633200519</v>
      </c>
      <c r="I102" s="28">
        <v>-36424.702545038832</v>
      </c>
    </row>
    <row r="103" spans="1:9" x14ac:dyDescent="0.2">
      <c r="A103" s="12">
        <v>7040</v>
      </c>
      <c r="B103" s="12" t="s">
        <v>59</v>
      </c>
      <c r="C103" s="28">
        <f>+'[4]Caratulas EF'!$M$106</f>
        <v>1652191.1911634062</v>
      </c>
      <c r="D103" s="14"/>
      <c r="E103" s="28">
        <v>4244122.371715867</v>
      </c>
      <c r="I103" s="28">
        <v>2432479.8945768485</v>
      </c>
    </row>
    <row r="104" spans="1:9" x14ac:dyDescent="0.2">
      <c r="A104" s="12"/>
      <c r="B104" s="6" t="s">
        <v>60</v>
      </c>
      <c r="C104" s="29">
        <f>+SUM(C97,C100:C103)</f>
        <v>16689890.143040508</v>
      </c>
      <c r="D104" s="30"/>
      <c r="E104" s="29">
        <f>+SUM(E97,E100:E103)</f>
        <v>30728807.694099396</v>
      </c>
      <c r="I104" s="29">
        <f>+SUM(I97,I100:I103)</f>
        <v>18795783.660647735</v>
      </c>
    </row>
    <row r="105" spans="1:9" x14ac:dyDescent="0.2">
      <c r="A105" s="12"/>
      <c r="B105" s="12"/>
      <c r="C105" s="20"/>
      <c r="D105" s="20"/>
    </row>
    <row r="106" spans="1:9" x14ac:dyDescent="0.2">
      <c r="A106" s="12">
        <v>8010</v>
      </c>
      <c r="B106" s="12" t="s">
        <v>61</v>
      </c>
      <c r="C106" s="28">
        <f>+'[4]Caratulas EF'!$M$110</f>
        <v>-5648294.1480621099</v>
      </c>
      <c r="D106" s="14"/>
      <c r="E106" s="28">
        <v>-12291257.632129552</v>
      </c>
      <c r="I106" s="28">
        <v>-6123310.8941265345</v>
      </c>
    </row>
    <row r="107" spans="1:9" ht="13.5" thickBot="1" x14ac:dyDescent="0.25">
      <c r="B107" s="6" t="s">
        <v>62</v>
      </c>
      <c r="C107" s="31">
        <f>+SUM(C104:C106)</f>
        <v>11041595.994978398</v>
      </c>
      <c r="D107" s="30"/>
      <c r="E107" s="31">
        <f>+SUM(E104:E106)</f>
        <v>18437550.061969846</v>
      </c>
      <c r="I107" s="31">
        <f>+SUM(I104:I106)</f>
        <v>12672472.766521201</v>
      </c>
    </row>
    <row r="108" spans="1:9" ht="13.5" thickTop="1" x14ac:dyDescent="0.2">
      <c r="B108" s="12"/>
      <c r="C108" s="3"/>
      <c r="D108" s="3"/>
    </row>
    <row r="109" spans="1:9" x14ac:dyDescent="0.2">
      <c r="B109" s="12" t="s">
        <v>67</v>
      </c>
      <c r="C109" s="28">
        <f>+'[4]Caratulas EF'!$M$114</f>
        <v>-1058289.25</v>
      </c>
      <c r="D109" s="3"/>
      <c r="I109" s="5">
        <v>0</v>
      </c>
    </row>
    <row r="110" spans="1:9" x14ac:dyDescent="0.2">
      <c r="B110" s="12" t="s">
        <v>68</v>
      </c>
      <c r="C110" s="36">
        <f>+'[4]Caratulas EF'!$M$119</f>
        <v>447422.48000000004</v>
      </c>
      <c r="D110" s="3"/>
      <c r="I110" s="5">
        <v>0</v>
      </c>
    </row>
    <row r="111" spans="1:9" ht="16.5" thickBot="1" x14ac:dyDescent="0.3">
      <c r="B111" s="35" t="s">
        <v>69</v>
      </c>
      <c r="C111" s="37">
        <f>SUM(C107:C110)</f>
        <v>10430729.224978399</v>
      </c>
      <c r="D111" s="3"/>
      <c r="I111" s="38">
        <v>0</v>
      </c>
    </row>
    <row r="112" spans="1:9" ht="13.5" thickTop="1" x14ac:dyDescent="0.2">
      <c r="B112" s="12"/>
      <c r="C112" s="33"/>
      <c r="D112" s="3"/>
    </row>
    <row r="113" spans="2:4" x14ac:dyDescent="0.2">
      <c r="B113" s="12"/>
      <c r="C113" s="33"/>
      <c r="D113" s="3"/>
    </row>
    <row r="114" spans="2:4" x14ac:dyDescent="0.2">
      <c r="B114" s="12"/>
      <c r="C114" s="33"/>
      <c r="D114" s="3"/>
    </row>
    <row r="115" spans="2:4" x14ac:dyDescent="0.2">
      <c r="B115" s="12"/>
      <c r="C115" s="32"/>
      <c r="D115" s="3"/>
    </row>
    <row r="116" spans="2:4" x14ac:dyDescent="0.2">
      <c r="B116" s="12"/>
      <c r="C116" s="3"/>
      <c r="D116" s="3"/>
    </row>
    <row r="117" spans="2:4" x14ac:dyDescent="0.2">
      <c r="B117" s="3" t="s">
        <v>71</v>
      </c>
      <c r="C117" s="3"/>
      <c r="D117" s="3"/>
    </row>
    <row r="118" spans="2:4" x14ac:dyDescent="0.2">
      <c r="B118" s="3" t="s">
        <v>70</v>
      </c>
      <c r="C118" s="3"/>
      <c r="D118" s="3"/>
    </row>
    <row r="119" spans="2:4" x14ac:dyDescent="0.2">
      <c r="B119" s="12"/>
      <c r="C119" s="3"/>
      <c r="D119" s="3"/>
    </row>
  </sheetData>
  <pageMargins left="0.70866141732283472" right="0.70866141732283472" top="0.74803149606299213" bottom="0.74803149606299213" header="0.31496062992125984" footer="0.31496062992125984"/>
  <pageSetup scale="7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showGridLines="0" tabSelected="1" workbookViewId="0">
      <selection activeCell="M8" sqref="M8"/>
    </sheetView>
  </sheetViews>
  <sheetFormatPr baseColWidth="10" defaultColWidth="9.140625" defaultRowHeight="15" x14ac:dyDescent="0.25"/>
  <cols>
    <col min="1" max="1" width="67" customWidth="1"/>
    <col min="2" max="2" width="10.42578125" bestFit="1" customWidth="1"/>
    <col min="3" max="3" width="0" hidden="1" customWidth="1"/>
    <col min="4" max="4" width="10.7109375" hidden="1" customWidth="1"/>
    <col min="5" max="7" width="0" hidden="1" customWidth="1"/>
    <col min="8" max="8" width="10.7109375" hidden="1" customWidth="1"/>
  </cols>
  <sheetData>
    <row r="1" spans="1:12" x14ac:dyDescent="0.25">
      <c r="A1" s="2" t="s">
        <v>0</v>
      </c>
      <c r="B1" s="3"/>
      <c r="C1" s="3"/>
      <c r="D1" s="1"/>
      <c r="E1" s="1"/>
      <c r="F1" s="1"/>
      <c r="G1" s="1"/>
      <c r="H1" s="1"/>
      <c r="I1" s="1"/>
      <c r="J1" s="1"/>
      <c r="K1" s="1"/>
      <c r="L1" s="1"/>
    </row>
    <row r="2" spans="1:12" x14ac:dyDescent="0.25">
      <c r="A2" s="2" t="s">
        <v>1</v>
      </c>
      <c r="B2" s="3"/>
      <c r="C2" s="3"/>
      <c r="D2" s="1"/>
      <c r="E2" s="1"/>
      <c r="F2" s="1"/>
      <c r="G2" s="1"/>
      <c r="H2" s="1"/>
      <c r="I2" s="1"/>
      <c r="J2" s="1"/>
      <c r="K2" s="1"/>
      <c r="L2" s="1"/>
    </row>
    <row r="3" spans="1:12" x14ac:dyDescent="0.25">
      <c r="A3" s="2" t="s">
        <v>49</v>
      </c>
      <c r="B3" s="20"/>
      <c r="C3" s="20"/>
      <c r="D3" s="1"/>
      <c r="E3" s="1"/>
      <c r="F3" s="1"/>
      <c r="G3" s="1"/>
      <c r="H3" s="1"/>
      <c r="I3" s="1"/>
      <c r="J3" s="1"/>
      <c r="K3" s="1"/>
      <c r="L3" s="1"/>
    </row>
    <row r="4" spans="1:12" x14ac:dyDescent="0.25">
      <c r="A4" s="2" t="s">
        <v>72</v>
      </c>
      <c r="B4" s="20"/>
      <c r="C4" s="20"/>
      <c r="D4" s="1"/>
      <c r="E4" s="1"/>
      <c r="F4" s="1"/>
      <c r="G4" s="1"/>
      <c r="H4" s="1"/>
      <c r="I4" s="1"/>
      <c r="J4" s="1"/>
      <c r="K4" s="1"/>
      <c r="L4" s="1"/>
    </row>
    <row r="5" spans="1:12" x14ac:dyDescent="0.25">
      <c r="A5" s="4" t="s">
        <v>3</v>
      </c>
      <c r="B5" s="20"/>
      <c r="C5" s="20"/>
      <c r="D5" s="1"/>
      <c r="E5" s="1"/>
      <c r="F5" s="1"/>
      <c r="G5" s="1"/>
      <c r="H5" s="1"/>
      <c r="I5" s="1"/>
      <c r="J5" s="1"/>
      <c r="K5" s="1"/>
      <c r="L5" s="1"/>
    </row>
    <row r="6" spans="1:12" x14ac:dyDescent="0.25">
      <c r="A6" s="12"/>
      <c r="B6" s="20"/>
      <c r="C6" s="20"/>
      <c r="D6" s="1"/>
      <c r="E6" s="1"/>
      <c r="F6" s="1"/>
      <c r="G6" s="1"/>
      <c r="H6" s="1"/>
      <c r="I6" s="1"/>
      <c r="J6" s="1"/>
      <c r="K6" s="1"/>
      <c r="L6" s="1"/>
    </row>
    <row r="7" spans="1:12" x14ac:dyDescent="0.25">
      <c r="A7" s="12"/>
      <c r="B7" s="20"/>
      <c r="C7" s="20"/>
      <c r="D7" s="1"/>
      <c r="E7" s="1"/>
      <c r="F7" s="1"/>
      <c r="G7" s="1"/>
      <c r="H7" s="1"/>
      <c r="I7" s="1"/>
      <c r="J7" s="1"/>
      <c r="K7" s="1"/>
      <c r="L7" s="1"/>
    </row>
    <row r="8" spans="1:12" x14ac:dyDescent="0.25">
      <c r="A8" s="12"/>
      <c r="B8" s="26">
        <v>2019</v>
      </c>
      <c r="C8" s="27" t="s">
        <v>6</v>
      </c>
      <c r="D8" s="7">
        <v>2016</v>
      </c>
      <c r="E8" s="1"/>
      <c r="F8" s="1"/>
      <c r="G8" s="1"/>
      <c r="H8" s="26">
        <v>2018</v>
      </c>
      <c r="I8" s="1"/>
      <c r="J8" s="1"/>
      <c r="K8" s="1"/>
      <c r="L8" s="1"/>
    </row>
    <row r="9" spans="1:12" x14ac:dyDescent="0.25">
      <c r="A9" s="12" t="s">
        <v>50</v>
      </c>
      <c r="B9" s="14">
        <v>65960870.893362671</v>
      </c>
      <c r="C9" s="14"/>
      <c r="D9" s="14">
        <v>187132921.24058974</v>
      </c>
      <c r="E9" s="1"/>
      <c r="F9" s="1"/>
      <c r="G9" s="1"/>
      <c r="H9" s="14">
        <v>108990148.15163299</v>
      </c>
      <c r="I9" s="1"/>
      <c r="J9" s="1"/>
      <c r="K9" s="1"/>
      <c r="L9" s="1"/>
    </row>
    <row r="10" spans="1:12" x14ac:dyDescent="0.25">
      <c r="A10" s="12" t="s">
        <v>51</v>
      </c>
      <c r="B10" s="28">
        <v>-32401857.391283866</v>
      </c>
      <c r="C10" s="14"/>
      <c r="D10" s="28">
        <v>-71890564.536544472</v>
      </c>
      <c r="E10" s="1"/>
      <c r="F10" s="1"/>
      <c r="G10" s="1"/>
      <c r="H10" s="28">
        <v>-60212783.06936527</v>
      </c>
      <c r="I10" s="1"/>
      <c r="J10" s="1"/>
      <c r="K10" s="1"/>
      <c r="L10" s="1"/>
    </row>
    <row r="11" spans="1:12" x14ac:dyDescent="0.25">
      <c r="A11" s="6" t="s">
        <v>52</v>
      </c>
      <c r="B11" s="29">
        <f>SUM(B9:B10)</f>
        <v>33559013.502078801</v>
      </c>
      <c r="C11" s="30"/>
      <c r="D11" s="29">
        <f>SUM(D9:D10)</f>
        <v>115242356.70404527</v>
      </c>
      <c r="E11" s="1"/>
      <c r="F11" s="1"/>
      <c r="G11" s="1"/>
      <c r="H11" s="29">
        <f>SUM(H9:H10)</f>
        <v>48777365.082267724</v>
      </c>
      <c r="I11" s="1"/>
      <c r="J11" s="1"/>
      <c r="K11" s="1"/>
      <c r="L11" s="1"/>
    </row>
    <row r="12" spans="1:12" x14ac:dyDescent="0.25">
      <c r="A12" s="12"/>
      <c r="B12" s="20"/>
      <c r="C12" s="20"/>
      <c r="D12" s="1"/>
      <c r="E12" s="1"/>
      <c r="F12" s="1"/>
      <c r="G12" s="1"/>
      <c r="H12" s="1"/>
      <c r="I12" s="1"/>
      <c r="J12" s="1"/>
      <c r="K12" s="1"/>
      <c r="L12" s="1"/>
    </row>
    <row r="13" spans="1:12" x14ac:dyDescent="0.25">
      <c r="A13" s="12"/>
      <c r="B13" s="20"/>
      <c r="C13" s="20"/>
      <c r="D13" s="1"/>
      <c r="E13" s="1"/>
      <c r="F13" s="1"/>
      <c r="G13" s="1"/>
      <c r="H13" s="1"/>
      <c r="I13" s="1"/>
      <c r="J13" s="1"/>
      <c r="K13" s="1"/>
      <c r="L13" s="1"/>
    </row>
    <row r="14" spans="1:12" x14ac:dyDescent="0.25">
      <c r="A14" s="12" t="s">
        <v>53</v>
      </c>
      <c r="B14" s="28">
        <v>-11321651.359963203</v>
      </c>
      <c r="C14" s="14"/>
      <c r="D14" s="28">
        <v>-47212544.15622022</v>
      </c>
      <c r="E14" s="1"/>
      <c r="F14" s="1"/>
      <c r="G14" s="1"/>
      <c r="H14" s="28">
        <v>-19816253.372584332</v>
      </c>
      <c r="I14" s="1"/>
      <c r="J14" s="1"/>
      <c r="K14" s="1"/>
      <c r="L14" s="1"/>
    </row>
    <row r="15" spans="1:12" x14ac:dyDescent="0.25">
      <c r="A15" s="12" t="s">
        <v>54</v>
      </c>
      <c r="B15" s="28">
        <v>-9383973.8833590075</v>
      </c>
      <c r="C15" s="14"/>
      <c r="D15" s="28">
        <v>-42720684.921685174</v>
      </c>
      <c r="E15" s="1"/>
      <c r="F15" s="1"/>
      <c r="G15" s="1"/>
      <c r="H15" s="28">
        <v>-14389455.278263884</v>
      </c>
      <c r="I15" s="1"/>
      <c r="J15" s="1"/>
      <c r="K15" s="1"/>
      <c r="L15" s="1"/>
    </row>
    <row r="16" spans="1:12" x14ac:dyDescent="0.25">
      <c r="A16" s="6" t="s">
        <v>55</v>
      </c>
      <c r="B16" s="29">
        <f>+SUM(B14:B15,B11)</f>
        <v>12853388.258756593</v>
      </c>
      <c r="C16" s="30"/>
      <c r="D16" s="29">
        <f>+SUM(D14:D15,D11)</f>
        <v>25309127.626139879</v>
      </c>
      <c r="E16" s="1"/>
      <c r="F16" s="1"/>
      <c r="G16" s="1"/>
      <c r="H16" s="29">
        <f>+SUM(H14:H15,H11)</f>
        <v>14571656.431419507</v>
      </c>
      <c r="I16" s="1"/>
      <c r="J16" s="1"/>
      <c r="K16" s="1"/>
      <c r="L16" s="1"/>
    </row>
    <row r="17" spans="1:12" x14ac:dyDescent="0.25">
      <c r="A17" s="12"/>
      <c r="B17" s="20"/>
      <c r="C17" s="20"/>
      <c r="D17" s="1"/>
      <c r="E17" s="1"/>
      <c r="F17" s="1"/>
      <c r="G17" s="1"/>
      <c r="H17" s="1"/>
      <c r="I17" s="1"/>
      <c r="J17" s="1"/>
      <c r="K17" s="1"/>
      <c r="L17" s="1"/>
    </row>
    <row r="18" spans="1:12" x14ac:dyDescent="0.25">
      <c r="A18" s="12"/>
      <c r="B18" s="20"/>
      <c r="C18" s="20"/>
      <c r="D18" s="1"/>
      <c r="E18" s="1"/>
      <c r="F18" s="1"/>
      <c r="G18" s="1"/>
      <c r="H18" s="1"/>
      <c r="I18" s="1"/>
      <c r="J18" s="1"/>
      <c r="K18" s="1"/>
      <c r="L18" s="1"/>
    </row>
    <row r="19" spans="1:12" x14ac:dyDescent="0.25">
      <c r="A19" s="12" t="s">
        <v>56</v>
      </c>
      <c r="B19" s="28">
        <v>2380526.1271831561</v>
      </c>
      <c r="C19" s="14"/>
      <c r="D19" s="28">
        <v>1648505.2598768519</v>
      </c>
      <c r="E19" s="1"/>
      <c r="F19" s="1"/>
      <c r="G19" s="1"/>
      <c r="H19" s="28">
        <v>2704885.6811551382</v>
      </c>
      <c r="I19" s="1"/>
      <c r="J19" s="1"/>
      <c r="K19" s="1"/>
      <c r="L19" s="1"/>
    </row>
    <row r="20" spans="1:12" x14ac:dyDescent="0.25">
      <c r="A20" s="12" t="s">
        <v>57</v>
      </c>
      <c r="B20" s="28">
        <v>-172401.92292413954</v>
      </c>
      <c r="C20" s="14"/>
      <c r="D20" s="28">
        <v>-449803.86</v>
      </c>
      <c r="E20" s="1"/>
      <c r="F20" s="1"/>
      <c r="G20" s="1"/>
      <c r="H20" s="28">
        <v>-876813.64395871665</v>
      </c>
      <c r="I20" s="1"/>
      <c r="J20" s="1"/>
      <c r="K20" s="1"/>
      <c r="L20" s="1"/>
    </row>
    <row r="21" spans="1:12" x14ac:dyDescent="0.25">
      <c r="A21" s="12" t="s">
        <v>58</v>
      </c>
      <c r="B21" s="28">
        <v>-23813.511138506175</v>
      </c>
      <c r="C21" s="14"/>
      <c r="D21" s="28">
        <v>-23143.703633200519</v>
      </c>
      <c r="E21" s="1"/>
      <c r="F21" s="1"/>
      <c r="G21" s="1"/>
      <c r="H21" s="28">
        <v>-36424.702545038832</v>
      </c>
      <c r="I21" s="1"/>
      <c r="J21" s="1"/>
      <c r="K21" s="1"/>
      <c r="L21" s="1"/>
    </row>
    <row r="22" spans="1:12" x14ac:dyDescent="0.25">
      <c r="A22" s="12" t="s">
        <v>59</v>
      </c>
      <c r="B22" s="28">
        <v>1652191.1911634062</v>
      </c>
      <c r="C22" s="14"/>
      <c r="D22" s="28">
        <v>4244122.371715867</v>
      </c>
      <c r="E22" s="1"/>
      <c r="F22" s="1"/>
      <c r="G22" s="1"/>
      <c r="H22" s="28">
        <v>2432479.8945768485</v>
      </c>
      <c r="I22" s="1"/>
      <c r="J22" s="1"/>
      <c r="K22" s="1"/>
      <c r="L22" s="1"/>
    </row>
    <row r="23" spans="1:12" x14ac:dyDescent="0.25">
      <c r="A23" s="6" t="s">
        <v>60</v>
      </c>
      <c r="B23" s="29">
        <f>+SUM(B16,B19:B22)</f>
        <v>16689890.143040508</v>
      </c>
      <c r="C23" s="30"/>
      <c r="D23" s="29">
        <f>+SUM(D16,D19:D22)</f>
        <v>30728807.694099396</v>
      </c>
      <c r="E23" s="1"/>
      <c r="F23" s="1"/>
      <c r="G23" s="1"/>
      <c r="H23" s="29">
        <f>+SUM(H16,H19:H22)</f>
        <v>18795783.660647735</v>
      </c>
      <c r="I23" s="1"/>
      <c r="J23" s="1"/>
      <c r="K23" s="1"/>
      <c r="L23" s="1"/>
    </row>
    <row r="24" spans="1:12" x14ac:dyDescent="0.25">
      <c r="A24" s="12"/>
      <c r="B24" s="20"/>
      <c r="C24" s="20"/>
      <c r="D24" s="1"/>
      <c r="E24" s="1"/>
      <c r="F24" s="1"/>
      <c r="G24" s="1"/>
      <c r="H24" s="1"/>
      <c r="I24" s="1"/>
      <c r="J24" s="1"/>
      <c r="K24" s="1"/>
      <c r="L24" s="1"/>
    </row>
    <row r="25" spans="1:12" x14ac:dyDescent="0.25">
      <c r="A25" s="12" t="s">
        <v>61</v>
      </c>
      <c r="B25" s="28">
        <v>-5648294.1480621099</v>
      </c>
      <c r="C25" s="14"/>
      <c r="D25" s="28">
        <v>-12291257.632129552</v>
      </c>
      <c r="E25" s="1"/>
      <c r="F25" s="1"/>
      <c r="G25" s="1"/>
      <c r="H25" s="28">
        <v>-6123310.8941265345</v>
      </c>
      <c r="I25" s="1"/>
      <c r="J25" s="1"/>
      <c r="K25" s="1"/>
      <c r="L25" s="1"/>
    </row>
    <row r="26" spans="1:12" ht="15.75" thickBot="1" x14ac:dyDescent="0.3">
      <c r="A26" s="6" t="s">
        <v>62</v>
      </c>
      <c r="B26" s="31">
        <f>+SUM(B23:B25)</f>
        <v>11041595.994978398</v>
      </c>
      <c r="C26" s="30"/>
      <c r="D26" s="31">
        <f>+SUM(D23:D25)</f>
        <v>18437550.061969846</v>
      </c>
      <c r="E26" s="1"/>
      <c r="F26" s="1"/>
      <c r="G26" s="1"/>
      <c r="H26" s="31">
        <f>+SUM(H23:H25)</f>
        <v>12672472.766521201</v>
      </c>
      <c r="I26" s="1"/>
      <c r="J26" s="1"/>
      <c r="K26" s="1"/>
      <c r="L26" s="1"/>
    </row>
    <row r="27" spans="1:12" ht="15.75" thickTop="1" x14ac:dyDescent="0.25">
      <c r="A27" s="12"/>
      <c r="B27" s="3"/>
      <c r="C27" s="3"/>
      <c r="D27" s="1"/>
      <c r="E27" s="1"/>
      <c r="F27" s="1"/>
      <c r="G27" s="1"/>
      <c r="H27" s="1"/>
      <c r="I27" s="1"/>
      <c r="J27" s="1"/>
      <c r="K27" s="1"/>
      <c r="L27" s="1"/>
    </row>
    <row r="28" spans="1:12" x14ac:dyDescent="0.25">
      <c r="A28" s="12" t="s">
        <v>67</v>
      </c>
      <c r="B28" s="28">
        <v>-1058289.25</v>
      </c>
      <c r="C28" s="3"/>
      <c r="D28" s="1"/>
      <c r="E28" s="1"/>
      <c r="F28" s="1"/>
      <c r="G28" s="1"/>
      <c r="H28" s="5">
        <v>0</v>
      </c>
      <c r="I28" s="1"/>
      <c r="J28" s="1"/>
      <c r="K28" s="1"/>
      <c r="L28" s="1"/>
    </row>
    <row r="29" spans="1:12" x14ac:dyDescent="0.25">
      <c r="A29" s="12" t="s">
        <v>68</v>
      </c>
      <c r="B29" s="36">
        <v>447422.48000000004</v>
      </c>
      <c r="C29" s="3"/>
      <c r="D29" s="1"/>
      <c r="E29" s="1"/>
      <c r="F29" s="1"/>
      <c r="G29" s="1"/>
      <c r="H29" s="5">
        <v>0</v>
      </c>
      <c r="I29" s="1"/>
      <c r="J29" s="1"/>
      <c r="K29" s="1"/>
      <c r="L29" s="1"/>
    </row>
    <row r="30" spans="1:12" ht="16.5" thickBot="1" x14ac:dyDescent="0.3">
      <c r="A30" s="35" t="s">
        <v>69</v>
      </c>
      <c r="B30" s="37">
        <f>SUM(B26:B29)</f>
        <v>10430729.224978399</v>
      </c>
      <c r="C30" s="3"/>
      <c r="D30" s="1"/>
      <c r="E30" s="1"/>
      <c r="F30" s="1"/>
      <c r="G30" s="1"/>
      <c r="H30" s="38">
        <v>0</v>
      </c>
      <c r="I30" s="1"/>
      <c r="J30" s="1"/>
      <c r="K30" s="1"/>
      <c r="L30" s="1"/>
    </row>
    <row r="31" spans="1:12" ht="15.75" thickTop="1" x14ac:dyDescent="0.25">
      <c r="A31" s="12"/>
      <c r="B31" s="33"/>
      <c r="C31" s="3"/>
      <c r="D31" s="1"/>
      <c r="E31" s="1"/>
      <c r="F31" s="1"/>
      <c r="G31" s="1"/>
      <c r="H31" s="1"/>
      <c r="I31" s="1"/>
      <c r="J31" s="1"/>
      <c r="K31" s="1"/>
      <c r="L31" s="1"/>
    </row>
    <row r="32" spans="1:12" x14ac:dyDescent="0.25">
      <c r="A32" s="12"/>
      <c r="B32" s="33"/>
      <c r="C32" s="3"/>
      <c r="D32" s="1"/>
      <c r="E32" s="1"/>
      <c r="F32" s="1"/>
      <c r="G32" s="1"/>
      <c r="H32" s="1"/>
      <c r="I32" s="1"/>
      <c r="J32" s="1"/>
      <c r="K32" s="1"/>
      <c r="L32" s="1"/>
    </row>
    <row r="33" spans="1:12" x14ac:dyDescent="0.25">
      <c r="A33" s="12"/>
      <c r="B33" s="33"/>
      <c r="C33" s="3"/>
      <c r="D33" s="1"/>
      <c r="E33" s="1"/>
      <c r="F33" s="1"/>
      <c r="G33" s="1"/>
      <c r="H33" s="1"/>
      <c r="I33" s="1"/>
      <c r="J33" s="1"/>
      <c r="K33" s="1"/>
      <c r="L33" s="1"/>
    </row>
    <row r="34" spans="1:12" x14ac:dyDescent="0.25">
      <c r="A34" s="12"/>
      <c r="B34" s="32"/>
      <c r="C34" s="3"/>
      <c r="D34" s="1"/>
      <c r="E34" s="1"/>
      <c r="F34" s="1"/>
      <c r="G34" s="1"/>
      <c r="H34" s="1"/>
      <c r="I34" s="1"/>
      <c r="J34" s="1"/>
      <c r="K34" s="1"/>
      <c r="L34" s="1"/>
    </row>
    <row r="35" spans="1:12" x14ac:dyDescent="0.25">
      <c r="A35" s="12"/>
      <c r="B35" s="3"/>
      <c r="C35" s="3"/>
      <c r="D35" s="1"/>
      <c r="E35" s="1"/>
      <c r="F35" s="1"/>
      <c r="G35" s="1"/>
      <c r="H35" s="1"/>
      <c r="I35" s="1"/>
      <c r="J35" s="1"/>
      <c r="K35" s="1"/>
      <c r="L35" s="1"/>
    </row>
    <row r="36" spans="1:12" x14ac:dyDescent="0.25">
      <c r="A36" s="3" t="s">
        <v>71</v>
      </c>
      <c r="B36" s="3"/>
      <c r="C36" s="3"/>
      <c r="D36" s="1"/>
      <c r="E36" s="1"/>
      <c r="F36" s="1"/>
      <c r="G36" s="1"/>
      <c r="H36" s="1"/>
      <c r="I36" s="1"/>
      <c r="J36" s="1"/>
      <c r="K36" s="1"/>
      <c r="L36" s="1"/>
    </row>
    <row r="37" spans="1:12" x14ac:dyDescent="0.25">
      <c r="A37" s="3" t="s">
        <v>70</v>
      </c>
      <c r="B37" s="3"/>
      <c r="C37" s="3"/>
      <c r="D37" s="1"/>
      <c r="E37" s="1"/>
      <c r="F37" s="1"/>
      <c r="G37" s="1"/>
      <c r="H37" s="1"/>
      <c r="I37" s="1"/>
      <c r="J37" s="1"/>
      <c r="K37" s="1"/>
      <c r="L37" s="1"/>
    </row>
    <row r="38" spans="1:12" x14ac:dyDescent="0.25">
      <c r="A38" s="12"/>
      <c r="B38" s="3"/>
      <c r="C38" s="3"/>
      <c r="D38" s="1"/>
      <c r="E38" s="1"/>
      <c r="F38" s="1"/>
      <c r="G38" s="1"/>
      <c r="H38" s="1"/>
      <c r="I38" s="1"/>
      <c r="J38" s="1"/>
      <c r="K38" s="1"/>
      <c r="L38" s="1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ColWidth="9.140625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BG</vt:lpstr>
      <vt:lpstr>EDR</vt:lpstr>
      <vt:lpstr>Hoja2</vt:lpstr>
      <vt:lpstr>Hoja3</vt:lpstr>
      <vt:lpstr>BG!Área_de_impresión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2019-09-17T20:30:51Z</dcterms:modified>
</cp:coreProperties>
</file>