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iche\Documents\NOTAS Y PUBLICACIONES\JUNIO 2019\"/>
    </mc:Choice>
  </mc:AlternateContent>
  <bookViews>
    <workbookView xWindow="240" yWindow="72" windowWidth="18792" windowHeight="11508"/>
  </bookViews>
  <sheets>
    <sheet name="BAL" sheetId="1" r:id="rId1"/>
    <sheet name="ER" sheetId="2" r:id="rId2"/>
    <sheet name="EP" sheetId="3" state="hidden" r:id="rId3"/>
    <sheet name="FL" sheetId="5" state="hidden" r:id="rId4"/>
  </sheets>
  <externalReferences>
    <externalReference r:id="rId5"/>
  </externalReferences>
  <definedNames>
    <definedName name="_xlnm.Print_Area" localSheetId="0">BAL!$A$1:$G$57</definedName>
    <definedName name="_xlnm.Print_Area" localSheetId="1">ER!$A$1:$H$51</definedName>
    <definedName name="_xlnm.Print_Area" localSheetId="3">FL!$A$1:$F$49</definedName>
  </definedNames>
  <calcPr calcId="162913"/>
</workbook>
</file>

<file path=xl/calcChain.xml><?xml version="1.0" encoding="utf-8"?>
<calcChain xmlns="http://schemas.openxmlformats.org/spreadsheetml/2006/main">
  <c r="F20" i="2" l="1"/>
  <c r="H36" i="2"/>
  <c r="H37" i="2"/>
  <c r="F28" i="2" l="1"/>
  <c r="F16" i="2"/>
  <c r="F22" i="2" s="1"/>
  <c r="E35" i="1"/>
  <c r="E30" i="1"/>
  <c r="E26" i="1"/>
  <c r="E14" i="1"/>
  <c r="E20" i="1" l="1"/>
  <c r="E31" i="1"/>
  <c r="E37" i="1" s="1"/>
  <c r="G36" i="5"/>
  <c r="G34" i="5"/>
  <c r="C36" i="5"/>
  <c r="F32" i="5"/>
  <c r="D32" i="5"/>
  <c r="D23" i="5"/>
  <c r="D34" i="5" s="1"/>
  <c r="F21" i="5"/>
  <c r="F23" i="5" s="1"/>
  <c r="F34" i="5" s="1"/>
  <c r="F36" i="5" s="1"/>
  <c r="D35" i="5" s="1"/>
  <c r="H32" i="5"/>
  <c r="G32" i="5"/>
  <c r="G22" i="5"/>
  <c r="F29" i="2" l="1"/>
  <c r="D36" i="5"/>
  <c r="H22" i="5"/>
  <c r="E59" i="1" l="1"/>
  <c r="F32" i="2"/>
  <c r="G59" i="1"/>
  <c r="D16" i="3"/>
  <c r="D19" i="3" s="1"/>
  <c r="K15" i="3"/>
  <c r="Q15" i="3" s="1"/>
  <c r="O12" i="3"/>
  <c r="O16" i="3" s="1"/>
  <c r="M12" i="3"/>
  <c r="M16" i="3" s="1"/>
  <c r="I12" i="3"/>
  <c r="I16" i="3" s="1"/>
  <c r="G12" i="3"/>
  <c r="G16" i="3" s="1"/>
  <c r="E12" i="3"/>
  <c r="E16" i="3" s="1"/>
  <c r="E19" i="3" s="1"/>
  <c r="K11" i="3"/>
  <c r="Q11" i="3" s="1"/>
  <c r="K10" i="3"/>
  <c r="K9" i="3"/>
  <c r="Q9" i="3" s="1"/>
  <c r="F35" i="2" l="1"/>
  <c r="K12" i="3"/>
  <c r="K16" i="3" s="1"/>
  <c r="K19" i="3" s="1"/>
  <c r="K18" i="3" s="1"/>
  <c r="Q10" i="3"/>
  <c r="Q12" i="3" s="1"/>
  <c r="Q16" i="3" s="1"/>
  <c r="Q19" i="3" s="1"/>
  <c r="Q18" i="3" s="1"/>
  <c r="G42" i="3"/>
  <c r="E42" i="3"/>
  <c r="G41" i="3"/>
  <c r="E41" i="3"/>
  <c r="G40" i="3"/>
  <c r="E40" i="3"/>
  <c r="G39" i="3"/>
  <c r="E39" i="3"/>
  <c r="G38" i="3"/>
  <c r="E38" i="3"/>
  <c r="G37" i="3"/>
  <c r="E37" i="3"/>
  <c r="G36" i="3"/>
  <c r="E36" i="3"/>
  <c r="E35" i="3"/>
  <c r="G35" i="3" s="1"/>
  <c r="I42" i="3" l="1"/>
  <c r="I41" i="3"/>
  <c r="I40" i="3"/>
  <c r="E43" i="3"/>
  <c r="I38" i="3"/>
  <c r="I37" i="3"/>
  <c r="I39" i="3"/>
  <c r="G43" i="3"/>
  <c r="I43" i="3" l="1"/>
</calcChain>
</file>

<file path=xl/comments1.xml><?xml version="1.0" encoding="utf-8"?>
<comments xmlns="http://schemas.openxmlformats.org/spreadsheetml/2006/main">
  <authors>
    <author>Autor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Estado de Resultados 2016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Al gasto por depreciacion se ha restado la venta en efectivo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 hoja concilaicion AF-Venta neta de activo fijo-menos los costos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 hoja conciliacion AF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 ver hoja concilaición AF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 joja conciliación AF</t>
        </r>
      </text>
    </comment>
  </commentList>
</comments>
</file>

<file path=xl/sharedStrings.xml><?xml version="1.0" encoding="utf-8"?>
<sst xmlns="http://schemas.openxmlformats.org/spreadsheetml/2006/main" count="147" uniqueCount="115">
  <si>
    <t>BANCO AZTECA EL SALVADOR, S.A.</t>
  </si>
  <si>
    <t>US$</t>
  </si>
  <si>
    <t>Diversos</t>
  </si>
  <si>
    <t>Cuentas por pagar</t>
  </si>
  <si>
    <t>Provisiones</t>
  </si>
  <si>
    <t>Patrimonio</t>
  </si>
  <si>
    <t>Capital social pagado</t>
  </si>
  <si>
    <t>Las notas que se acompañan son parte integral de los estados financieros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</si>
  <si>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</si>
  <si>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</si>
  <si>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</si>
  <si>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</si>
  <si>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</si>
  <si>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</si>
  <si>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Intereses y otros costos de depósitos</t>
  </si>
  <si>
    <t>De funcionarios y empleados</t>
  </si>
  <si>
    <t>Generales</t>
  </si>
  <si>
    <t>Depreciaciones y amortizaciones</t>
  </si>
  <si>
    <t xml:space="preserve">         Total gastos de operación</t>
  </si>
  <si>
    <t xml:space="preserve">Saldo al </t>
  </si>
  <si>
    <t>Conceptos</t>
  </si>
  <si>
    <t>Aumentos</t>
  </si>
  <si>
    <t>Disminuciones</t>
  </si>
  <si>
    <t>Reserva legal</t>
  </si>
  <si>
    <t>Patrimonio restringido</t>
  </si>
  <si>
    <t>Utilidad no distribuible</t>
  </si>
  <si>
    <t>(en valores absolutos)</t>
  </si>
  <si>
    <t>Clases de acciones</t>
  </si>
  <si>
    <t>Comunes</t>
  </si>
  <si>
    <t>Cantidad de acciones</t>
  </si>
  <si>
    <t>Variacion</t>
  </si>
  <si>
    <t>L- Capital Social</t>
  </si>
  <si>
    <t>M- Reserva de Capital</t>
  </si>
  <si>
    <t>N- Resultados Acumulados</t>
  </si>
  <si>
    <t>O- Resultados del Ejercicio</t>
  </si>
  <si>
    <t>P- Utilidades No Distribuibles</t>
  </si>
  <si>
    <t>PP-Provisiones</t>
  </si>
  <si>
    <t>502,175 acciones comunes.</t>
  </si>
  <si>
    <t>Utilidad neta</t>
  </si>
  <si>
    <t>Ajustes para conciliar la utilidad neta con el efectivo</t>
  </si>
  <si>
    <t>proveniente de actividades de operación:</t>
  </si>
  <si>
    <t>Reservas de saneamiento de préstamos y productos por cobrar</t>
  </si>
  <si>
    <t>Intereses y comisiones por recibir</t>
  </si>
  <si>
    <t>Intereses y comisiones por pagar</t>
  </si>
  <si>
    <t>Flujos de efectivo provenientes de actividades de inversión</t>
  </si>
  <si>
    <t>financieros</t>
  </si>
  <si>
    <t>TOTAL PATRIMONIO</t>
  </si>
  <si>
    <t>Utilidades Distribuibles</t>
  </si>
  <si>
    <t>Firmados por:</t>
  </si>
  <si>
    <t>Gasto por bajas de activo fijo</t>
  </si>
  <si>
    <t>Disminución en otros pasivos</t>
  </si>
  <si>
    <t>Reservas de capital, resultados acumulados y patrimonio no ganado</t>
  </si>
  <si>
    <t>Valor contable de las acciones</t>
  </si>
  <si>
    <t>Flujos de efectivo provenientes de actividades de operación:</t>
  </si>
  <si>
    <t>EFECTIVO AL INICIO DEL AÑO</t>
  </si>
  <si>
    <t xml:space="preserve">Diversos (neto) </t>
  </si>
  <si>
    <t>Otros Pasivos:</t>
  </si>
  <si>
    <t>Por los años terminados el 31 de diciembre de 2016 y 2015</t>
  </si>
  <si>
    <t>Al 31 de diciembre de 2016 y 2015 se encontraban en circulación</t>
  </si>
  <si>
    <t>Por los años terminados al 31 de diciembre de 2016 y 2015</t>
  </si>
  <si>
    <t>(Expresados en miles de dólares de los Estados Unidos de América)</t>
  </si>
  <si>
    <t>(Aumento) disminución  en cartera de préstamos</t>
  </si>
  <si>
    <t>Disminución en depósitos de clientes</t>
  </si>
  <si>
    <t>Estados de Cambios en el Patrimonio</t>
  </si>
  <si>
    <t>Liberación de reservas de voluntarias de préstamos</t>
  </si>
  <si>
    <t>-</t>
  </si>
  <si>
    <t>Utilidad en venta de activo fijo</t>
  </si>
  <si>
    <t>Disminución (aumento) en otros activos</t>
  </si>
  <si>
    <t>Efectivo neto (usado en) provisto por actividades de operación</t>
  </si>
  <si>
    <t xml:space="preserve">Disminución (aumento) en inversiones e instrumentos </t>
  </si>
  <si>
    <t xml:space="preserve">Adquisición en bienes muebles </t>
  </si>
  <si>
    <t>Adquisición de bienes amortizables</t>
  </si>
  <si>
    <t>Efectivo en venta de bienes muebles</t>
  </si>
  <si>
    <t>Efectivo neto provisto por (usado en) actividades de inversión</t>
  </si>
  <si>
    <t>Disminución  neta en el efectivo</t>
  </si>
  <si>
    <t xml:space="preserve">                EFECTIVO AL FINAL DE AÑO</t>
  </si>
  <si>
    <t>Estados de Flujo de Efectivo</t>
  </si>
  <si>
    <t>Banco Azteca El Salvador, S.A.</t>
  </si>
  <si>
    <t>Notas</t>
  </si>
  <si>
    <t xml:space="preserve">Caja y bancos </t>
  </si>
  <si>
    <t xml:space="preserve">Reportos y otras operaciones bursátiles </t>
  </si>
  <si>
    <t xml:space="preserve">Inversiones financieras </t>
  </si>
  <si>
    <t>Bienes inmuebles, muebles y otros neto de depreciación</t>
  </si>
  <si>
    <t xml:space="preserve">Depósitos de clientes </t>
  </si>
  <si>
    <t>Operaciones en moneda extranjera</t>
  </si>
  <si>
    <t xml:space="preserve">Reservas de saneamiento </t>
  </si>
  <si>
    <t xml:space="preserve">         Pérdida de operación</t>
  </si>
  <si>
    <t>Utilidad antes de gastos de operación</t>
  </si>
  <si>
    <t xml:space="preserve">     Total de los activos</t>
  </si>
  <si>
    <t xml:space="preserve">     Total de los pasivos</t>
  </si>
  <si>
    <t>Al 30 de junio de 2019 y 2018</t>
  </si>
  <si>
    <t>Por los períodos del 1 de enero al 30 de junio de 2019 y 2018</t>
  </si>
  <si>
    <t>Las notas que se acompañan son parte integral de los estados financieros intermedios.</t>
  </si>
  <si>
    <t xml:space="preserve">       Ingresos de Operación</t>
  </si>
  <si>
    <t xml:space="preserve">       Costos de Operación</t>
  </si>
  <si>
    <t xml:space="preserve">       Gastos de Operación</t>
  </si>
  <si>
    <t xml:space="preserve">       Otros Ingresos y gastos</t>
  </si>
  <si>
    <t xml:space="preserve">       Impuesto sobre la renta</t>
  </si>
  <si>
    <t xml:space="preserve">          Total del patrimonio</t>
  </si>
  <si>
    <r>
      <t xml:space="preserve">         </t>
    </r>
    <r>
      <rPr>
        <b/>
        <u/>
        <sz val="10"/>
        <color indexed="8"/>
        <rFont val="Arial"/>
        <family val="2"/>
      </rPr>
      <t>ACTIVOS</t>
    </r>
  </si>
  <si>
    <r>
      <t xml:space="preserve">         </t>
    </r>
    <r>
      <rPr>
        <b/>
        <u/>
        <sz val="10"/>
        <color indexed="8"/>
        <rFont val="Arial"/>
        <family val="2"/>
      </rPr>
      <t xml:space="preserve"> PASIVOS Y PATRIMONIO</t>
    </r>
  </si>
  <si>
    <t>Pasivos de intermediación:</t>
  </si>
  <si>
    <t>Activos de Intermediación:</t>
  </si>
  <si>
    <t>Activo fijo:</t>
  </si>
  <si>
    <t>Cartera de préstamos neta de reservas de saneamiento</t>
  </si>
  <si>
    <t>Otros activos:</t>
  </si>
  <si>
    <t>Patrimonio:</t>
  </si>
  <si>
    <t xml:space="preserve">       Total de los pasivos más patrimonio</t>
  </si>
  <si>
    <t xml:space="preserve">         Utilidad (pérdida) neta</t>
  </si>
  <si>
    <t>(Expresados en Miles de Dólares de los Estados Unidos de América)</t>
  </si>
  <si>
    <t>(Expresados en miles de Dólares de los Estados Unidos de América)</t>
  </si>
  <si>
    <t xml:space="preserve">       Contribución especial a los grandes contribuyentes</t>
  </si>
  <si>
    <t>Utilidad (pérdida) antes de impuesto sobre la renta y contribución  especial a los grandes contribuyentes</t>
  </si>
  <si>
    <t>Balance General Intermedio (No auditado)</t>
  </si>
  <si>
    <t>Estado de Resultados Intermedio (No auditado)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</si>
</sst>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.00_);_(* \(#,##0.00\);_(* &quot;-&quot;??_);_(@_)"/>
    <numFmt numFmtId="165" formatCode="#,##0.0_ ;[Red]\-#,##0.0\ "/>
    <numFmt numFmtId="166" formatCode="_([$$-409]* #,##0.00_);_([$$-409]* \(#,##0.00\);_([$$-409]* &quot;-&quot;??_);_(@_)"/>
    <numFmt numFmtId="167" formatCode="_-* #,##0.00\ _P_t_s_-;\-* #,##0.00\ _P_t_s_-;_-* &quot;-&quot;??\ _P_t_s_-;_-@_-"/>
    <numFmt numFmtId="168" formatCode="#,##0.0;[Red]#,##0.0"/>
    <numFmt numFmtId="169" formatCode="#,##0.0_);[Red]\(#,##0.0\)"/>
    <numFmt numFmtId="170" formatCode="_(* #,##0.0_);_(* \(#,##0.0\);_(* &quot;-&quot;??_);_(@_)"/>
    <numFmt numFmtId="171" formatCode="_-* #,##0.0_-;\-* #,##0.0_-;_-* &quot;-&quot;??_-;_-@_-"/>
    <numFmt numFmtId="172" formatCode="_-* #,##0_-;\-* #,##0_-;_-* &quot;-&quot;??_-;_-@_-"/>
    <numFmt numFmtId="173" formatCode="#,##0.0"/>
    <numFmt numFmtId="174" formatCode="#,##0.0_);\(#,##0.0\)"/>
    <numFmt numFmtId="175" formatCode="_(* #,##0.0_);_(* \(#,##0.0\);_(* &quot;-&quot;?_);_(@_)"/>
    <numFmt numFmtId="176" formatCode="0.0"/>
    <numFmt numFmtId="177" formatCode="0.0%"/>
    <numFmt numFmtId="178" formatCode="\(0.0%\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4.9989318521683403E-2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b/>
      <u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70">
    <xf numFmtId="0" fontId="0" fillId="0" borderId="0" xfId="0"/>
    <xf numFmtId="165" fontId="2" fillId="2" borderId="0" xfId="1" applyNumberFormat="1" applyFont="1" applyFill="1" applyBorder="1" applyAlignment="1">
      <alignment horizontal="right" vertical="top" wrapText="1"/>
    </xf>
    <xf numFmtId="0" fontId="2" fillId="3" borderId="0" xfId="1" applyFont="1" applyFill="1" applyAlignment="1">
      <alignment horizontal="left" wrapText="1" indent="7"/>
    </xf>
    <xf numFmtId="1" fontId="6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vertical="top" wrapText="1"/>
    </xf>
    <xf numFmtId="165" fontId="5" fillId="2" borderId="0" xfId="1" applyNumberFormat="1" applyFont="1" applyFill="1" applyBorder="1"/>
    <xf numFmtId="0" fontId="3" fillId="2" borderId="0" xfId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vertical="center" wrapText="1"/>
    </xf>
    <xf numFmtId="0" fontId="5" fillId="2" borderId="0" xfId="1" applyFont="1" applyFill="1"/>
    <xf numFmtId="0" fontId="3" fillId="2" borderId="0" xfId="1" applyFont="1" applyFill="1" applyBorder="1" applyAlignment="1">
      <alignment vertical="top" wrapText="1"/>
    </xf>
    <xf numFmtId="0" fontId="1" fillId="0" borderId="0" xfId="1"/>
    <xf numFmtId="168" fontId="0" fillId="0" borderId="0" xfId="0" applyNumberFormat="1"/>
    <xf numFmtId="169" fontId="5" fillId="2" borderId="0" xfId="1" applyNumberFormat="1" applyFont="1" applyFill="1" applyBorder="1"/>
    <xf numFmtId="169" fontId="3" fillId="2" borderId="0" xfId="1" applyNumberFormat="1" applyFont="1" applyFill="1" applyBorder="1" applyAlignment="1">
      <alignment vertical="top" wrapText="1"/>
    </xf>
    <xf numFmtId="169" fontId="5" fillId="2" borderId="0" xfId="1" applyNumberFormat="1" applyFont="1" applyFill="1" applyBorder="1" applyAlignment="1"/>
    <xf numFmtId="169" fontId="2" fillId="2" borderId="0" xfId="1" applyNumberFormat="1" applyFont="1" applyFill="1" applyBorder="1" applyAlignment="1">
      <alignment vertical="top" wrapText="1"/>
    </xf>
    <xf numFmtId="170" fontId="3" fillId="3" borderId="3" xfId="5" applyNumberFormat="1" applyFont="1" applyFill="1" applyBorder="1" applyAlignment="1">
      <alignment vertical="top" wrapText="1"/>
    </xf>
    <xf numFmtId="0" fontId="8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indent="1"/>
    </xf>
    <xf numFmtId="43" fontId="0" fillId="0" borderId="0" xfId="5" applyNumberFormat="1" applyFont="1"/>
    <xf numFmtId="43" fontId="0" fillId="0" borderId="0" xfId="0" applyNumberFormat="1"/>
    <xf numFmtId="43" fontId="0" fillId="0" borderId="2" xfId="5" applyNumberFormat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171" fontId="11" fillId="0" borderId="0" xfId="0" applyNumberFormat="1" applyFont="1"/>
    <xf numFmtId="172" fontId="11" fillId="0" borderId="0" xfId="5" applyNumberFormat="1" applyFont="1"/>
    <xf numFmtId="0" fontId="12" fillId="0" borderId="0" xfId="0" applyFont="1"/>
    <xf numFmtId="0" fontId="12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70" fontId="12" fillId="0" borderId="0" xfId="5" applyNumberFormat="1" applyFont="1" applyBorder="1"/>
    <xf numFmtId="170" fontId="12" fillId="0" borderId="1" xfId="5" applyNumberFormat="1" applyFont="1" applyBorder="1"/>
    <xf numFmtId="170" fontId="12" fillId="0" borderId="2" xfId="5" applyNumberFormat="1" applyFont="1" applyBorder="1"/>
    <xf numFmtId="9" fontId="14" fillId="0" borderId="0" xfId="6" applyFont="1" applyBorder="1"/>
    <xf numFmtId="171" fontId="12" fillId="0" borderId="0" xfId="0" applyNumberFormat="1" applyFont="1"/>
    <xf numFmtId="0" fontId="9" fillId="0" borderId="0" xfId="0" applyFont="1" applyBorder="1" applyAlignment="1"/>
    <xf numFmtId="0" fontId="0" fillId="0" borderId="0" xfId="0" applyFont="1"/>
    <xf numFmtId="0" fontId="0" fillId="0" borderId="0" xfId="0" applyBorder="1" applyAlignment="1"/>
    <xf numFmtId="0" fontId="0" fillId="0" borderId="1" xfId="0" applyFont="1" applyBorder="1" applyAlignment="1">
      <alignment horizontal="center"/>
    </xf>
    <xf numFmtId="171" fontId="0" fillId="0" borderId="0" xfId="5" applyNumberFormat="1" applyFont="1"/>
    <xf numFmtId="173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170" fontId="0" fillId="0" borderId="0" xfId="0" applyNumberFormat="1"/>
    <xf numFmtId="43" fontId="0" fillId="0" borderId="0" xfId="5" applyNumberFormat="1" applyFont="1" applyFill="1" applyBorder="1" applyAlignment="1">
      <alignment wrapText="1"/>
    </xf>
    <xf numFmtId="174" fontId="0" fillId="0" borderId="0" xfId="5" applyNumberFormat="1" applyFont="1"/>
    <xf numFmtId="174" fontId="0" fillId="0" borderId="0" xfId="5" applyNumberFormat="1" applyFont="1" applyFill="1"/>
    <xf numFmtId="174" fontId="0" fillId="0" borderId="0" xfId="5" applyNumberFormat="1" applyFont="1" applyFill="1" applyBorder="1"/>
    <xf numFmtId="174" fontId="0" fillId="0" borderId="0" xfId="5" applyNumberFormat="1" applyFont="1" applyBorder="1"/>
    <xf numFmtId="174" fontId="0" fillId="0" borderId="1" xfId="5" applyNumberFormat="1" applyFont="1" applyFill="1" applyBorder="1"/>
    <xf numFmtId="174" fontId="0" fillId="0" borderId="2" xfId="5" applyNumberFormat="1" applyFont="1" applyBorder="1"/>
    <xf numFmtId="0" fontId="10" fillId="0" borderId="0" xfId="0" applyFont="1"/>
    <xf numFmtId="0" fontId="0" fillId="0" borderId="0" xfId="0" applyAlignment="1"/>
    <xf numFmtId="0" fontId="15" fillId="2" borderId="0" xfId="1" applyFont="1" applyFill="1"/>
    <xf numFmtId="0" fontId="1" fillId="2" borderId="0" xfId="1" applyFont="1" applyFill="1"/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9" fontId="1" fillId="2" borderId="0" xfId="1" applyNumberFormat="1" applyFont="1" applyFill="1" applyBorder="1" applyAlignment="1"/>
    <xf numFmtId="169" fontId="1" fillId="2" borderId="0" xfId="1" applyNumberFormat="1" applyFont="1" applyFill="1" applyBorder="1"/>
    <xf numFmtId="169" fontId="1" fillId="2" borderId="1" xfId="1" applyNumberFormat="1" applyFont="1" applyFill="1" applyBorder="1" applyAlignment="1"/>
    <xf numFmtId="169" fontId="1" fillId="2" borderId="3" xfId="1" applyNumberFormat="1" applyFont="1" applyFill="1" applyBorder="1" applyAlignment="1"/>
    <xf numFmtId="0" fontId="1" fillId="2" borderId="0" xfId="1" applyFont="1" applyFill="1" applyBorder="1"/>
    <xf numFmtId="170" fontId="1" fillId="2" borderId="0" xfId="5" applyNumberFormat="1" applyFont="1" applyFill="1" applyBorder="1"/>
    <xf numFmtId="170" fontId="1" fillId="2" borderId="1" xfId="5" applyNumberFormat="1" applyFont="1" applyFill="1" applyBorder="1"/>
    <xf numFmtId="170" fontId="1" fillId="3" borderId="0" xfId="5" applyNumberFormat="1" applyFont="1" applyFill="1"/>
    <xf numFmtId="170" fontId="1" fillId="0" borderId="1" xfId="5" applyNumberFormat="1" applyFont="1" applyFill="1" applyBorder="1"/>
    <xf numFmtId="0" fontId="1" fillId="2" borderId="0" xfId="1" applyFont="1" applyFill="1" applyBorder="1" applyAlignment="1">
      <alignment vertical="top"/>
    </xf>
    <xf numFmtId="169" fontId="1" fillId="2" borderId="0" xfId="1" applyNumberFormat="1" applyFont="1" applyFill="1" applyBorder="1" applyAlignment="1">
      <alignment vertical="top"/>
    </xf>
    <xf numFmtId="0" fontId="1" fillId="2" borderId="0" xfId="1" applyFont="1" applyFill="1" applyBorder="1" applyAlignment="1">
      <alignment vertical="center"/>
    </xf>
    <xf numFmtId="40" fontId="1" fillId="2" borderId="0" xfId="1" applyNumberFormat="1" applyFont="1" applyFill="1" applyBorder="1" applyAlignment="1"/>
    <xf numFmtId="0" fontId="13" fillId="0" borderId="0" xfId="0" applyFont="1"/>
    <xf numFmtId="175" fontId="0" fillId="0" borderId="1" xfId="5" applyNumberFormat="1" applyFont="1" applyFill="1" applyBorder="1"/>
    <xf numFmtId="174" fontId="0" fillId="0" borderId="0" xfId="0" applyNumberFormat="1"/>
    <xf numFmtId="169" fontId="1" fillId="2" borderId="3" xfId="1" applyNumberFormat="1" applyFont="1" applyFill="1" applyBorder="1"/>
    <xf numFmtId="169" fontId="1" fillId="2" borderId="3" xfId="1" applyNumberFormat="1" applyFill="1" applyBorder="1" applyAlignment="1"/>
    <xf numFmtId="176" fontId="0" fillId="0" borderId="0" xfId="0" applyNumberFormat="1"/>
    <xf numFmtId="175" fontId="0" fillId="0" borderId="0" xfId="0" applyNumberFormat="1"/>
    <xf numFmtId="0" fontId="6" fillId="2" borderId="0" xfId="1" applyFont="1" applyFill="1" applyBorder="1" applyAlignment="1">
      <alignment horizontal="center"/>
    </xf>
    <xf numFmtId="170" fontId="12" fillId="0" borderId="0" xfId="0" applyNumberFormat="1" applyFont="1"/>
    <xf numFmtId="164" fontId="11" fillId="0" borderId="0" xfId="0" applyNumberFormat="1" applyFont="1"/>
    <xf numFmtId="171" fontId="13" fillId="0" borderId="0" xfId="0" applyNumberFormat="1" applyFont="1"/>
    <xf numFmtId="169" fontId="0" fillId="0" borderId="0" xfId="0" applyNumberFormat="1"/>
    <xf numFmtId="0" fontId="0" fillId="0" borderId="0" xfId="0" applyFont="1" applyBorder="1" applyAlignment="1">
      <alignment horizontal="center"/>
    </xf>
    <xf numFmtId="175" fontId="0" fillId="0" borderId="0" xfId="5" applyNumberFormat="1" applyFont="1" applyFill="1" applyBorder="1" applyAlignment="1">
      <alignment horizontal="center"/>
    </xf>
    <xf numFmtId="174" fontId="0" fillId="0" borderId="1" xfId="5" applyNumberFormat="1" applyFont="1" applyBorder="1"/>
    <xf numFmtId="0" fontId="0" fillId="0" borderId="0" xfId="0" applyFill="1"/>
    <xf numFmtId="175" fontId="0" fillId="0" borderId="1" xfId="5" applyNumberFormat="1" applyFont="1" applyFill="1" applyBorder="1" applyAlignment="1"/>
    <xf numFmtId="164" fontId="0" fillId="0" borderId="0" xfId="5" applyFont="1"/>
    <xf numFmtId="0" fontId="2" fillId="2" borderId="0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Border="1" applyAlignment="1">
      <alignment horizontal="left" vertical="top" wrapText="1"/>
    </xf>
    <xf numFmtId="0" fontId="3" fillId="2" borderId="0" xfId="1" applyFont="1" applyFill="1" applyBorder="1" applyAlignment="1">
      <alignment horizontal="center" vertical="top" wrapText="1"/>
    </xf>
    <xf numFmtId="169" fontId="3" fillId="2" borderId="0" xfId="1" applyNumberFormat="1" applyFont="1" applyFill="1" applyBorder="1" applyAlignment="1">
      <alignment horizontal="center" vertical="top" wrapText="1"/>
    </xf>
    <xf numFmtId="169" fontId="3" fillId="2" borderId="0" xfId="1" applyNumberFormat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horizontal="center" vertical="center" wrapText="1"/>
    </xf>
    <xf numFmtId="170" fontId="1" fillId="0" borderId="1" xfId="5" applyNumberFormat="1" applyFont="1" applyFill="1" applyBorder="1" applyAlignment="1">
      <alignment vertical="center"/>
    </xf>
    <xf numFmtId="169" fontId="1" fillId="2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center" vertical="top" wrapText="1"/>
    </xf>
    <xf numFmtId="0" fontId="1" fillId="0" borderId="0" xfId="1" applyFill="1"/>
    <xf numFmtId="170" fontId="3" fillId="0" borderId="1" xfId="5" applyNumberFormat="1" applyFont="1" applyFill="1" applyBorder="1" applyAlignment="1">
      <alignment wrapText="1"/>
    </xf>
    <xf numFmtId="169" fontId="5" fillId="0" borderId="0" xfId="1" applyNumberFormat="1" applyFont="1" applyFill="1" applyBorder="1" applyAlignment="1"/>
    <xf numFmtId="170" fontId="3" fillId="3" borderId="0" xfId="5" applyNumberFormat="1" applyFont="1" applyFill="1" applyBorder="1" applyAlignment="1">
      <alignment vertical="top" wrapText="1"/>
    </xf>
    <xf numFmtId="170" fontId="2" fillId="0" borderId="1" xfId="5" applyNumberFormat="1" applyFont="1" applyFill="1" applyBorder="1" applyAlignment="1">
      <alignment vertical="center" wrapText="1"/>
    </xf>
    <xf numFmtId="169" fontId="5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/>
    </xf>
    <xf numFmtId="170" fontId="3" fillId="0" borderId="0" xfId="5" applyNumberFormat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top" wrapText="1"/>
    </xf>
    <xf numFmtId="169" fontId="1" fillId="0" borderId="0" xfId="1" applyNumberFormat="1" applyFont="1" applyFill="1" applyBorder="1"/>
    <xf numFmtId="0" fontId="2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/>
    <xf numFmtId="170" fontId="5" fillId="0" borderId="4" xfId="5" applyNumberFormat="1" applyFont="1" applyFill="1" applyBorder="1" applyAlignment="1">
      <alignment vertical="center"/>
    </xf>
    <xf numFmtId="169" fontId="5" fillId="0" borderId="0" xfId="1" applyNumberFormat="1" applyFont="1" applyFill="1" applyBorder="1"/>
    <xf numFmtId="170" fontId="1" fillId="0" borderId="0" xfId="5" applyNumberFormat="1" applyFont="1" applyFill="1" applyBorder="1"/>
    <xf numFmtId="0" fontId="2" fillId="0" borderId="0" xfId="1" applyFont="1" applyFill="1" applyBorder="1" applyAlignment="1">
      <alignment vertical="top" wrapText="1"/>
    </xf>
    <xf numFmtId="0" fontId="1" fillId="0" borderId="0" xfId="1" applyFont="1" applyFill="1" applyBorder="1"/>
    <xf numFmtId="170" fontId="5" fillId="0" borderId="2" xfId="5" applyNumberFormat="1" applyFont="1" applyFill="1" applyBorder="1"/>
    <xf numFmtId="0" fontId="3" fillId="0" borderId="0" xfId="1" applyFont="1" applyFill="1" applyBorder="1" applyAlignment="1">
      <alignment horizontal="right" vertical="top" wrapText="1"/>
    </xf>
    <xf numFmtId="166" fontId="1" fillId="0" borderId="0" xfId="1" applyNumberFormat="1" applyFont="1" applyFill="1" applyBorder="1"/>
    <xf numFmtId="0" fontId="5" fillId="0" borderId="0" xfId="1" applyFont="1" applyFill="1"/>
    <xf numFmtId="40" fontId="1" fillId="0" borderId="0" xfId="1" applyNumberFormat="1" applyFont="1" applyFill="1" applyBorder="1" applyAlignment="1"/>
    <xf numFmtId="0" fontId="3" fillId="2" borderId="0" xfId="1" applyFont="1" applyFill="1" applyBorder="1" applyAlignment="1">
      <alignment wrapText="1"/>
    </xf>
    <xf numFmtId="0" fontId="3" fillId="2" borderId="0" xfId="1" applyFont="1" applyFill="1" applyBorder="1" applyAlignment="1">
      <alignment horizontal="center" wrapText="1"/>
    </xf>
    <xf numFmtId="0" fontId="1" fillId="0" borderId="0" xfId="1" applyAlignment="1"/>
    <xf numFmtId="169" fontId="5" fillId="0" borderId="5" xfId="1" applyNumberFormat="1" applyFont="1" applyFill="1" applyBorder="1"/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vertical="center" wrapText="1"/>
    </xf>
    <xf numFmtId="169" fontId="5" fillId="0" borderId="5" xfId="1" applyNumberFormat="1" applyFont="1" applyFill="1" applyBorder="1" applyAlignment="1"/>
    <xf numFmtId="0" fontId="2" fillId="2" borderId="0" xfId="1" applyFont="1" applyFill="1" applyBorder="1" applyAlignment="1">
      <alignment horizontal="right" vertical="top" wrapText="1"/>
    </xf>
    <xf numFmtId="0" fontId="18" fillId="0" borderId="0" xfId="0" applyFont="1"/>
    <xf numFmtId="0" fontId="13" fillId="0" borderId="0" xfId="0" applyFont="1" applyBorder="1"/>
    <xf numFmtId="177" fontId="1" fillId="2" borderId="0" xfId="6" applyNumberFormat="1" applyFont="1" applyFill="1" applyBorder="1"/>
    <xf numFmtId="177" fontId="1" fillId="2" borderId="0" xfId="6" applyNumberFormat="1" applyFont="1" applyFill="1" applyBorder="1" applyAlignment="1"/>
    <xf numFmtId="170" fontId="0" fillId="0" borderId="0" xfId="5" applyNumberFormat="1" applyFont="1"/>
    <xf numFmtId="178" fontId="0" fillId="0" borderId="0" xfId="0" applyNumberFormat="1"/>
    <xf numFmtId="170" fontId="9" fillId="4" borderId="0" xfId="5" applyNumberFormat="1" applyFont="1" applyFill="1"/>
    <xf numFmtId="170" fontId="9" fillId="0" borderId="0" xfId="5" applyNumberFormat="1" applyFont="1"/>
    <xf numFmtId="178" fontId="9" fillId="0" borderId="0" xfId="0" applyNumberFormat="1" applyFont="1"/>
    <xf numFmtId="177" fontId="5" fillId="2" borderId="0" xfId="6" applyNumberFormat="1" applyFont="1" applyFill="1" applyBorder="1" applyAlignment="1"/>
    <xf numFmtId="175" fontId="0" fillId="0" borderId="0" xfId="0" applyNumberFormat="1" applyAlignment="1">
      <alignment vertical="center"/>
    </xf>
    <xf numFmtId="177" fontId="1" fillId="2" borderId="0" xfId="6" applyNumberFormat="1" applyFont="1" applyFill="1" applyBorder="1" applyAlignment="1">
      <alignment vertical="center"/>
    </xf>
    <xf numFmtId="0" fontId="1" fillId="0" borderId="0" xfId="1" applyBorder="1"/>
    <xf numFmtId="0" fontId="2" fillId="2" borderId="0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2" fillId="2" borderId="0" xfId="1" applyFont="1" applyFill="1" applyBorder="1" applyAlignment="1">
      <alignment horizontal="left" wrapText="1"/>
    </xf>
    <xf numFmtId="0" fontId="2" fillId="0" borderId="0" xfId="1" applyFont="1" applyFill="1" applyAlignment="1">
      <alignment wrapText="1"/>
    </xf>
    <xf numFmtId="0" fontId="2" fillId="2" borderId="0" xfId="1" applyFont="1" applyFill="1" applyAlignment="1">
      <alignment horizontal="center" vertical="top"/>
    </xf>
    <xf numFmtId="0" fontId="3" fillId="2" borderId="0" xfId="1" applyFont="1" applyFill="1" applyBorder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7">
    <cellStyle name="Millares" xfId="5" builtinId="3"/>
    <cellStyle name="Millares 2" xfId="2"/>
    <cellStyle name="Millares 3" xfId="3"/>
    <cellStyle name="Millares 4" xfId="4"/>
    <cellStyle name="Normal" xfId="0" builtinId="0"/>
    <cellStyle name="Normal 2" xfId="1"/>
    <cellStyle name="Porcentaj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45</xdr:row>
      <xdr:rowOff>17111</xdr:rowOff>
    </xdr:from>
    <xdr:to>
      <xdr:col>1</xdr:col>
      <xdr:colOff>2679700</xdr:colOff>
      <xdr:row>47</xdr:row>
      <xdr:rowOff>38100</xdr:rowOff>
    </xdr:to>
    <xdr:sp macro="" textlink="">
      <xdr:nvSpPr>
        <xdr:cNvPr id="6" name="5 CuadroTexto"/>
        <xdr:cNvSpPr txBox="1"/>
      </xdr:nvSpPr>
      <xdr:spPr>
        <a:xfrm>
          <a:off x="1250950" y="8195911"/>
          <a:ext cx="1536700" cy="3892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800">
              <a:latin typeface="Arial" pitchFamily="34" charset="0"/>
              <a:cs typeface="Arial" pitchFamily="34" charset="0"/>
            </a:rPr>
            <a:t>Adolfo Miguel</a:t>
          </a:r>
          <a:r>
            <a:rPr lang="es-ES" sz="800" baseline="0">
              <a:latin typeface="Arial" pitchFamily="34" charset="0"/>
              <a:cs typeface="Arial" pitchFamily="34" charset="0"/>
            </a:rPr>
            <a:t> Salume Barake</a:t>
          </a:r>
          <a:endParaRPr lang="es-ES" sz="800">
            <a:latin typeface="Arial" pitchFamily="34" charset="0"/>
            <a:cs typeface="Arial" pitchFamily="34" charset="0"/>
          </a:endParaRPr>
        </a:p>
        <a:p>
          <a:pPr algn="ctr"/>
          <a:r>
            <a:rPr lang="es-SV" sz="8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</a:t>
          </a:r>
          <a:r>
            <a:rPr lang="es-SV" sz="8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Vicepresidente</a:t>
          </a:r>
          <a:endParaRPr lang="es-SV" sz="8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2641600</xdr:colOff>
      <xdr:row>45</xdr:row>
      <xdr:rowOff>47625</xdr:rowOff>
    </xdr:from>
    <xdr:to>
      <xdr:col>2</xdr:col>
      <xdr:colOff>349250</xdr:colOff>
      <xdr:row>47</xdr:row>
      <xdr:rowOff>88900</xdr:rowOff>
    </xdr:to>
    <xdr:sp macro="" textlink="">
      <xdr:nvSpPr>
        <xdr:cNvPr id="7" name="3 CuadroTexto"/>
        <xdr:cNvSpPr txBox="1">
          <a:spLocks noChangeArrowheads="1"/>
        </xdr:cNvSpPr>
      </xdr:nvSpPr>
      <xdr:spPr bwMode="auto">
        <a:xfrm>
          <a:off x="2749550" y="8226425"/>
          <a:ext cx="1568450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Francisco Orantes Flamenco</a:t>
          </a:r>
        </a:p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Director Secretario</a:t>
          </a:r>
        </a:p>
      </xdr:txBody>
    </xdr:sp>
    <xdr:clientData/>
  </xdr:twoCellAnchor>
  <xdr:twoCellAnchor>
    <xdr:from>
      <xdr:col>2</xdr:col>
      <xdr:colOff>222250</xdr:colOff>
      <xdr:row>50</xdr:row>
      <xdr:rowOff>69851</xdr:rowOff>
    </xdr:from>
    <xdr:to>
      <xdr:col>5</xdr:col>
      <xdr:colOff>146050</xdr:colOff>
      <xdr:row>52</xdr:row>
      <xdr:rowOff>57151</xdr:rowOff>
    </xdr:to>
    <xdr:sp macro="" textlink="">
      <xdr:nvSpPr>
        <xdr:cNvPr id="9" name="6 CuadroTexto"/>
        <xdr:cNvSpPr txBox="1">
          <a:spLocks noChangeArrowheads="1"/>
        </xdr:cNvSpPr>
      </xdr:nvSpPr>
      <xdr:spPr bwMode="auto">
        <a:xfrm>
          <a:off x="4191000" y="8921751"/>
          <a:ext cx="20066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Marco Mendoza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de Administración y Finanzas</a:t>
          </a:r>
        </a:p>
      </xdr:txBody>
    </xdr:sp>
    <xdr:clientData/>
  </xdr:twoCellAnchor>
  <xdr:twoCellAnchor>
    <xdr:from>
      <xdr:col>0</xdr:col>
      <xdr:colOff>0</xdr:colOff>
      <xdr:row>45</xdr:row>
      <xdr:rowOff>17113</xdr:rowOff>
    </xdr:from>
    <xdr:to>
      <xdr:col>1</xdr:col>
      <xdr:colOff>1155700</xdr:colOff>
      <xdr:row>49</xdr:row>
      <xdr:rowOff>25400</xdr:rowOff>
    </xdr:to>
    <xdr:sp macro="" textlink="">
      <xdr:nvSpPr>
        <xdr:cNvPr id="11" name="10 CuadroTexto"/>
        <xdr:cNvSpPr txBox="1"/>
      </xdr:nvSpPr>
      <xdr:spPr>
        <a:xfrm>
          <a:off x="0" y="8195913"/>
          <a:ext cx="1263650" cy="497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Director Presidente</a:t>
          </a:r>
        </a:p>
      </xdr:txBody>
    </xdr:sp>
    <xdr:clientData/>
  </xdr:twoCellAnchor>
  <xdr:twoCellAnchor>
    <xdr:from>
      <xdr:col>2</xdr:col>
      <xdr:colOff>317500</xdr:colOff>
      <xdr:row>45</xdr:row>
      <xdr:rowOff>69851</xdr:rowOff>
    </xdr:from>
    <xdr:to>
      <xdr:col>4</xdr:col>
      <xdr:colOff>831850</xdr:colOff>
      <xdr:row>47</xdr:row>
      <xdr:rowOff>25400</xdr:rowOff>
    </xdr:to>
    <xdr:sp macro="" textlink="">
      <xdr:nvSpPr>
        <xdr:cNvPr id="12" name="3 CuadroTexto"/>
        <xdr:cNvSpPr txBox="1">
          <a:spLocks noChangeArrowheads="1"/>
        </xdr:cNvSpPr>
      </xdr:nvSpPr>
      <xdr:spPr bwMode="auto">
        <a:xfrm>
          <a:off x="4286250" y="8248651"/>
          <a:ext cx="1612900" cy="3238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Manuel Arturo Valiente Peralta </a:t>
          </a:r>
        </a:p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Director Propietario</a:t>
          </a:r>
        </a:p>
      </xdr:txBody>
    </xdr:sp>
    <xdr:clientData/>
  </xdr:twoCellAnchor>
  <xdr:twoCellAnchor>
    <xdr:from>
      <xdr:col>4</xdr:col>
      <xdr:colOff>749300</xdr:colOff>
      <xdr:row>45</xdr:row>
      <xdr:rowOff>95251</xdr:rowOff>
    </xdr:from>
    <xdr:to>
      <xdr:col>6</xdr:col>
      <xdr:colOff>850900</xdr:colOff>
      <xdr:row>47</xdr:row>
      <xdr:rowOff>76200</xdr:rowOff>
    </xdr:to>
    <xdr:sp macro="" textlink="">
      <xdr:nvSpPr>
        <xdr:cNvPr id="17" name="3 CuadroTexto"/>
        <xdr:cNvSpPr txBox="1">
          <a:spLocks noChangeArrowheads="1"/>
        </xdr:cNvSpPr>
      </xdr:nvSpPr>
      <xdr:spPr bwMode="auto">
        <a:xfrm>
          <a:off x="5816600" y="8274051"/>
          <a:ext cx="1397000" cy="3492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Luis Ramón Portillo Ayala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Director Suplente</a:t>
          </a:r>
          <a:endParaRPr lang="es-ES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50</xdr:row>
      <xdr:rowOff>17111</xdr:rowOff>
    </xdr:from>
    <xdr:to>
      <xdr:col>1</xdr:col>
      <xdr:colOff>1371600</xdr:colOff>
      <xdr:row>53</xdr:row>
      <xdr:rowOff>38100</xdr:rowOff>
    </xdr:to>
    <xdr:sp macro="" textlink="">
      <xdr:nvSpPr>
        <xdr:cNvPr id="33" name="5 CuadroTexto"/>
        <xdr:cNvSpPr txBox="1"/>
      </xdr:nvSpPr>
      <xdr:spPr>
        <a:xfrm>
          <a:off x="0" y="8869011"/>
          <a:ext cx="1479550" cy="5734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800">
              <a:latin typeface="Arial" pitchFamily="34" charset="0"/>
              <a:cs typeface="Arial" pitchFamily="34" charset="0"/>
            </a:rPr>
            <a:t>Jorge Luis</a:t>
          </a:r>
          <a:r>
            <a:rPr lang="es-ES" sz="800" baseline="0">
              <a:latin typeface="Arial" pitchFamily="34" charset="0"/>
              <a:cs typeface="Arial" pitchFamily="34" charset="0"/>
            </a:rPr>
            <a:t> Salume Palomo</a:t>
          </a:r>
          <a:endParaRPr lang="es-ES" sz="800">
            <a:latin typeface="Arial" pitchFamily="34" charset="0"/>
            <a:cs typeface="Arial" pitchFamily="34" charset="0"/>
          </a:endParaRPr>
        </a:p>
        <a:p>
          <a:pPr algn="ctr"/>
          <a:r>
            <a:rPr lang="es-SV" sz="8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</a:t>
          </a:r>
          <a:r>
            <a:rPr lang="es-SV" sz="8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Suplente</a:t>
          </a:r>
          <a:endParaRPr lang="es-SV" sz="8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1263650</xdr:colOff>
      <xdr:row>50</xdr:row>
      <xdr:rowOff>41275</xdr:rowOff>
    </xdr:from>
    <xdr:to>
      <xdr:col>1</xdr:col>
      <xdr:colOff>3175000</xdr:colOff>
      <xdr:row>51</xdr:row>
      <xdr:rowOff>171450</xdr:rowOff>
    </xdr:to>
    <xdr:sp macro="" textlink="">
      <xdr:nvSpPr>
        <xdr:cNvPr id="34" name="3 CuadroTexto"/>
        <xdr:cNvSpPr txBox="1">
          <a:spLocks noChangeArrowheads="1"/>
        </xdr:cNvSpPr>
      </xdr:nvSpPr>
      <xdr:spPr bwMode="auto">
        <a:xfrm>
          <a:off x="1371600" y="8893175"/>
          <a:ext cx="1911350" cy="314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Francisco Alejandro Batlle Gardiner</a:t>
          </a:r>
        </a:p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Director Suplente</a:t>
          </a:r>
        </a:p>
      </xdr:txBody>
    </xdr:sp>
    <xdr:clientData/>
  </xdr:twoCellAnchor>
  <xdr:twoCellAnchor>
    <xdr:from>
      <xdr:col>1</xdr:col>
      <xdr:colOff>3016250</xdr:colOff>
      <xdr:row>50</xdr:row>
      <xdr:rowOff>57151</xdr:rowOff>
    </xdr:from>
    <xdr:to>
      <xdr:col>2</xdr:col>
      <xdr:colOff>381000</xdr:colOff>
      <xdr:row>52</xdr:row>
      <xdr:rowOff>114300</xdr:rowOff>
    </xdr:to>
    <xdr:sp macro="" textlink="">
      <xdr:nvSpPr>
        <xdr:cNvPr id="35" name="3 CuadroTexto"/>
        <xdr:cNvSpPr txBox="1">
          <a:spLocks noChangeArrowheads="1"/>
        </xdr:cNvSpPr>
      </xdr:nvSpPr>
      <xdr:spPr bwMode="auto">
        <a:xfrm>
          <a:off x="3124200" y="8909051"/>
          <a:ext cx="1225550" cy="4254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Christian</a:t>
          </a:r>
          <a:r>
            <a:rPr lang="es-ES" sz="800" baseline="0">
              <a:latin typeface="Arial" pitchFamily="34" charset="0"/>
              <a:cs typeface="Arial" pitchFamily="34" charset="0"/>
            </a:rPr>
            <a:t> Tomasino</a:t>
          </a:r>
          <a:endParaRPr lang="es-ES" sz="800">
            <a:latin typeface="Arial" pitchFamily="34" charset="0"/>
            <a:cs typeface="Arial" pitchFamily="34" charset="0"/>
          </a:endParaRPr>
        </a:p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Director Suplente</a:t>
          </a:r>
        </a:p>
      </xdr:txBody>
    </xdr:sp>
    <xdr:clientData/>
  </xdr:twoCellAnchor>
  <xdr:oneCellAnchor>
    <xdr:from>
      <xdr:col>4</xdr:col>
      <xdr:colOff>622300</xdr:colOff>
      <xdr:row>52</xdr:row>
      <xdr:rowOff>171450</xdr:rowOff>
    </xdr:from>
    <xdr:ext cx="1397000" cy="330200"/>
    <xdr:sp macro="" textlink="">
      <xdr:nvSpPr>
        <xdr:cNvPr id="2" name="CuadroTexto 1"/>
        <xdr:cNvSpPr txBox="1"/>
      </xdr:nvSpPr>
      <xdr:spPr>
        <a:xfrm flipV="1">
          <a:off x="5689600" y="9391650"/>
          <a:ext cx="1397000" cy="330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25400</xdr:colOff>
      <xdr:row>50</xdr:row>
      <xdr:rowOff>63500</xdr:rowOff>
    </xdr:from>
    <xdr:ext cx="1117600" cy="444500"/>
    <xdr:sp macro="" textlink="">
      <xdr:nvSpPr>
        <xdr:cNvPr id="3" name="CuadroTexto 2"/>
        <xdr:cNvSpPr txBox="1"/>
      </xdr:nvSpPr>
      <xdr:spPr>
        <a:xfrm>
          <a:off x="6076950" y="8915400"/>
          <a:ext cx="1117600" cy="444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800">
              <a:latin typeface="Arial" pitchFamily="34" charset="0"/>
              <a:ea typeface="+mn-ea"/>
              <a:cs typeface="Arial" pitchFamily="34" charset="0"/>
            </a:rPr>
            <a:t>Walter</a:t>
          </a: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 Andrés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Piche Contador General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1143000</xdr:colOff>
      <xdr:row>42</xdr:row>
      <xdr:rowOff>17111</xdr:rowOff>
    </xdr:from>
    <xdr:to>
      <xdr:col>2</xdr:col>
      <xdr:colOff>2679700</xdr:colOff>
      <xdr:row>44</xdr:row>
      <xdr:rowOff>38100</xdr:rowOff>
    </xdr:to>
    <xdr:sp macro="" textlink="">
      <xdr:nvSpPr>
        <xdr:cNvPr id="75" name="5 CuadroTexto"/>
        <xdr:cNvSpPr txBox="1"/>
      </xdr:nvSpPr>
      <xdr:spPr>
        <a:xfrm>
          <a:off x="1249680" y="8162891"/>
          <a:ext cx="1536700" cy="3867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800">
              <a:latin typeface="Arial" pitchFamily="34" charset="0"/>
              <a:cs typeface="Arial" pitchFamily="34" charset="0"/>
            </a:rPr>
            <a:t>Adolfo Miguel</a:t>
          </a:r>
          <a:r>
            <a:rPr lang="es-ES" sz="800" baseline="0">
              <a:latin typeface="Arial" pitchFamily="34" charset="0"/>
              <a:cs typeface="Arial" pitchFamily="34" charset="0"/>
            </a:rPr>
            <a:t> Salume Barake</a:t>
          </a:r>
          <a:endParaRPr lang="es-ES" sz="800">
            <a:latin typeface="Arial" pitchFamily="34" charset="0"/>
            <a:cs typeface="Arial" pitchFamily="34" charset="0"/>
          </a:endParaRPr>
        </a:p>
        <a:p>
          <a:pPr algn="ctr"/>
          <a:r>
            <a:rPr lang="es-SV" sz="8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</a:t>
          </a:r>
          <a:r>
            <a:rPr lang="es-SV" sz="8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Vicepresidente</a:t>
          </a:r>
          <a:endParaRPr lang="es-SV" sz="8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</xdr:col>
      <xdr:colOff>2641600</xdr:colOff>
      <xdr:row>42</xdr:row>
      <xdr:rowOff>47625</xdr:rowOff>
    </xdr:from>
    <xdr:to>
      <xdr:col>2</xdr:col>
      <xdr:colOff>4451350</xdr:colOff>
      <xdr:row>44</xdr:row>
      <xdr:rowOff>88900</xdr:rowOff>
    </xdr:to>
    <xdr:sp macro="" textlink="">
      <xdr:nvSpPr>
        <xdr:cNvPr id="76" name="3 CuadroTexto"/>
        <xdr:cNvSpPr txBox="1">
          <a:spLocks noChangeArrowheads="1"/>
        </xdr:cNvSpPr>
      </xdr:nvSpPr>
      <xdr:spPr bwMode="auto">
        <a:xfrm>
          <a:off x="2984500" y="7807325"/>
          <a:ext cx="1809750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Francisco Orantes Flamenco</a:t>
          </a:r>
        </a:p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Director Secretario</a:t>
          </a:r>
        </a:p>
      </xdr:txBody>
    </xdr:sp>
    <xdr:clientData/>
  </xdr:twoCellAnchor>
  <xdr:twoCellAnchor>
    <xdr:from>
      <xdr:col>2</xdr:col>
      <xdr:colOff>4470400</xdr:colOff>
      <xdr:row>47</xdr:row>
      <xdr:rowOff>69850</xdr:rowOff>
    </xdr:from>
    <xdr:to>
      <xdr:col>6</xdr:col>
      <xdr:colOff>107950</xdr:colOff>
      <xdr:row>49</xdr:row>
      <xdr:rowOff>152400</xdr:rowOff>
    </xdr:to>
    <xdr:sp macro="" textlink="">
      <xdr:nvSpPr>
        <xdr:cNvPr id="77" name="6 CuadroTexto"/>
        <xdr:cNvSpPr txBox="1">
          <a:spLocks noChangeArrowheads="1"/>
        </xdr:cNvSpPr>
      </xdr:nvSpPr>
      <xdr:spPr bwMode="auto">
        <a:xfrm>
          <a:off x="4813300" y="8750300"/>
          <a:ext cx="1790700" cy="450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Marco Mendoza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de Administración y Finanzas</a:t>
          </a:r>
        </a:p>
      </xdr:txBody>
    </xdr:sp>
    <xdr:clientData/>
  </xdr:twoCellAnchor>
  <xdr:twoCellAnchor>
    <xdr:from>
      <xdr:col>0</xdr:col>
      <xdr:colOff>222250</xdr:colOff>
      <xdr:row>42</xdr:row>
      <xdr:rowOff>17113</xdr:rowOff>
    </xdr:from>
    <xdr:to>
      <xdr:col>2</xdr:col>
      <xdr:colOff>1155700</xdr:colOff>
      <xdr:row>44</xdr:row>
      <xdr:rowOff>152400</xdr:rowOff>
    </xdr:to>
    <xdr:sp macro="" textlink="">
      <xdr:nvSpPr>
        <xdr:cNvPr id="78" name="10 CuadroTexto"/>
        <xdr:cNvSpPr txBox="1"/>
      </xdr:nvSpPr>
      <xdr:spPr>
        <a:xfrm>
          <a:off x="222250" y="7776813"/>
          <a:ext cx="1276350" cy="5035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Director Presidente</a:t>
          </a:r>
        </a:p>
      </xdr:txBody>
    </xdr:sp>
    <xdr:clientData/>
  </xdr:twoCellAnchor>
  <xdr:twoCellAnchor>
    <xdr:from>
      <xdr:col>2</xdr:col>
      <xdr:colOff>4248150</xdr:colOff>
      <xdr:row>42</xdr:row>
      <xdr:rowOff>69851</xdr:rowOff>
    </xdr:from>
    <xdr:to>
      <xdr:col>6</xdr:col>
      <xdr:colOff>25400</xdr:colOff>
      <xdr:row>44</xdr:row>
      <xdr:rowOff>120650</xdr:rowOff>
    </xdr:to>
    <xdr:sp macro="" textlink="">
      <xdr:nvSpPr>
        <xdr:cNvPr id="79" name="3 CuadroTexto"/>
        <xdr:cNvSpPr txBox="1">
          <a:spLocks noChangeArrowheads="1"/>
        </xdr:cNvSpPr>
      </xdr:nvSpPr>
      <xdr:spPr bwMode="auto">
        <a:xfrm>
          <a:off x="4591050" y="7829551"/>
          <a:ext cx="1930400" cy="4190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Manuel Arturo Valiente Peralta </a:t>
          </a:r>
        </a:p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Director Propietario</a:t>
          </a:r>
        </a:p>
      </xdr:txBody>
    </xdr:sp>
    <xdr:clientData/>
  </xdr:twoCellAnchor>
  <xdr:twoCellAnchor>
    <xdr:from>
      <xdr:col>5</xdr:col>
      <xdr:colOff>520700</xdr:colOff>
      <xdr:row>42</xdr:row>
      <xdr:rowOff>95251</xdr:rowOff>
    </xdr:from>
    <xdr:to>
      <xdr:col>8</xdr:col>
      <xdr:colOff>0</xdr:colOff>
      <xdr:row>44</xdr:row>
      <xdr:rowOff>152400</xdr:rowOff>
    </xdr:to>
    <xdr:sp macro="" textlink="">
      <xdr:nvSpPr>
        <xdr:cNvPr id="80" name="3 CuadroTexto"/>
        <xdr:cNvSpPr txBox="1">
          <a:spLocks noChangeArrowheads="1"/>
        </xdr:cNvSpPr>
      </xdr:nvSpPr>
      <xdr:spPr bwMode="auto">
        <a:xfrm>
          <a:off x="6362700" y="7854951"/>
          <a:ext cx="1282700" cy="4254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Luis Ramón Portillo Ayala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Director Suplente</a:t>
          </a:r>
          <a:endParaRPr lang="es-ES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190500</xdr:colOff>
      <xdr:row>47</xdr:row>
      <xdr:rowOff>17111</xdr:rowOff>
    </xdr:from>
    <xdr:to>
      <xdr:col>2</xdr:col>
      <xdr:colOff>1371600</xdr:colOff>
      <xdr:row>50</xdr:row>
      <xdr:rowOff>38100</xdr:rowOff>
    </xdr:to>
    <xdr:sp macro="" textlink="">
      <xdr:nvSpPr>
        <xdr:cNvPr id="81" name="5 CuadroTexto"/>
        <xdr:cNvSpPr txBox="1"/>
      </xdr:nvSpPr>
      <xdr:spPr>
        <a:xfrm>
          <a:off x="190500" y="8697561"/>
          <a:ext cx="1524000" cy="5734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800">
              <a:latin typeface="Arial" pitchFamily="34" charset="0"/>
              <a:cs typeface="Arial" pitchFamily="34" charset="0"/>
            </a:rPr>
            <a:t>Jorge Luis</a:t>
          </a:r>
          <a:r>
            <a:rPr lang="es-ES" sz="800" baseline="0">
              <a:latin typeface="Arial" pitchFamily="34" charset="0"/>
              <a:cs typeface="Arial" pitchFamily="34" charset="0"/>
            </a:rPr>
            <a:t> Salume Palomo</a:t>
          </a:r>
          <a:endParaRPr lang="es-ES" sz="800">
            <a:latin typeface="Arial" pitchFamily="34" charset="0"/>
            <a:cs typeface="Arial" pitchFamily="34" charset="0"/>
          </a:endParaRPr>
        </a:p>
        <a:p>
          <a:pPr algn="ctr"/>
          <a:r>
            <a:rPr lang="es-SV" sz="8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</a:t>
          </a:r>
          <a:r>
            <a:rPr lang="es-SV" sz="8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Suplente</a:t>
          </a:r>
          <a:endParaRPr lang="es-SV" sz="8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</xdr:col>
      <xdr:colOff>1263650</xdr:colOff>
      <xdr:row>47</xdr:row>
      <xdr:rowOff>41275</xdr:rowOff>
    </xdr:from>
    <xdr:to>
      <xdr:col>2</xdr:col>
      <xdr:colOff>3175000</xdr:colOff>
      <xdr:row>48</xdr:row>
      <xdr:rowOff>171450</xdr:rowOff>
    </xdr:to>
    <xdr:sp macro="" textlink="">
      <xdr:nvSpPr>
        <xdr:cNvPr id="82" name="3 CuadroTexto"/>
        <xdr:cNvSpPr txBox="1">
          <a:spLocks noChangeArrowheads="1"/>
        </xdr:cNvSpPr>
      </xdr:nvSpPr>
      <xdr:spPr bwMode="auto">
        <a:xfrm>
          <a:off x="1370330" y="8979535"/>
          <a:ext cx="1911350" cy="31305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Francisco Alejandro Batlle Gardiner</a:t>
          </a:r>
        </a:p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Director Suplente</a:t>
          </a:r>
        </a:p>
      </xdr:txBody>
    </xdr:sp>
    <xdr:clientData/>
  </xdr:twoCellAnchor>
  <xdr:twoCellAnchor>
    <xdr:from>
      <xdr:col>2</xdr:col>
      <xdr:colOff>3016250</xdr:colOff>
      <xdr:row>47</xdr:row>
      <xdr:rowOff>57151</xdr:rowOff>
    </xdr:from>
    <xdr:to>
      <xdr:col>2</xdr:col>
      <xdr:colOff>4470400</xdr:colOff>
      <xdr:row>49</xdr:row>
      <xdr:rowOff>114300</xdr:rowOff>
    </xdr:to>
    <xdr:sp macro="" textlink="">
      <xdr:nvSpPr>
        <xdr:cNvPr id="83" name="3 CuadroTexto"/>
        <xdr:cNvSpPr txBox="1">
          <a:spLocks noChangeArrowheads="1"/>
        </xdr:cNvSpPr>
      </xdr:nvSpPr>
      <xdr:spPr bwMode="auto">
        <a:xfrm>
          <a:off x="3359150" y="8737601"/>
          <a:ext cx="1454150" cy="4254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Christian</a:t>
          </a:r>
          <a:r>
            <a:rPr lang="es-ES" sz="800" baseline="0">
              <a:latin typeface="Arial" pitchFamily="34" charset="0"/>
              <a:cs typeface="Arial" pitchFamily="34" charset="0"/>
            </a:rPr>
            <a:t> Tomasino</a:t>
          </a:r>
          <a:endParaRPr lang="es-ES" sz="800">
            <a:latin typeface="Arial" pitchFamily="34" charset="0"/>
            <a:cs typeface="Arial" pitchFamily="34" charset="0"/>
          </a:endParaRPr>
        </a:p>
        <a:p>
          <a:pPr algn="ctr" rtl="0"/>
          <a:r>
            <a:rPr lang="es-ES" sz="800">
              <a:latin typeface="Arial" pitchFamily="34" charset="0"/>
              <a:cs typeface="Arial" pitchFamily="34" charset="0"/>
            </a:rPr>
            <a:t>Director Suplente</a:t>
          </a:r>
        </a:p>
      </xdr:txBody>
    </xdr:sp>
    <xdr:clientData/>
  </xdr:twoCellAnchor>
  <xdr:oneCellAnchor>
    <xdr:from>
      <xdr:col>6</xdr:col>
      <xdr:colOff>25400</xdr:colOff>
      <xdr:row>47</xdr:row>
      <xdr:rowOff>63500</xdr:rowOff>
    </xdr:from>
    <xdr:ext cx="1117600" cy="501650"/>
    <xdr:sp macro="" textlink="">
      <xdr:nvSpPr>
        <xdr:cNvPr id="84" name="CuadroTexto 83"/>
        <xdr:cNvSpPr txBox="1"/>
      </xdr:nvSpPr>
      <xdr:spPr>
        <a:xfrm>
          <a:off x="6521450" y="8743950"/>
          <a:ext cx="1117600" cy="501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800">
              <a:latin typeface="Arial" pitchFamily="34" charset="0"/>
              <a:ea typeface="+mn-ea"/>
              <a:cs typeface="Arial" pitchFamily="34" charset="0"/>
            </a:rPr>
            <a:t>Walter</a:t>
          </a: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 Andrés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Piche Contador General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825740</xdr:colOff>
      <xdr:row>31</xdr:row>
      <xdr:rowOff>34429</xdr:rowOff>
    </xdr:from>
    <xdr:to>
      <xdr:col>9</xdr:col>
      <xdr:colOff>252511</xdr:colOff>
      <xdr:row>43</xdr:row>
      <xdr:rowOff>159197</xdr:rowOff>
    </xdr:to>
    <xdr:sp macro="" textlink="">
      <xdr:nvSpPr>
        <xdr:cNvPr id="5" name="4 CuadroTexto"/>
        <xdr:cNvSpPr txBox="1"/>
      </xdr:nvSpPr>
      <xdr:spPr>
        <a:xfrm>
          <a:off x="4393285" y="5403065"/>
          <a:ext cx="1851317" cy="886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Evelin Galindo</a:t>
          </a:r>
          <a:r>
            <a:rPr lang="es-ES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de Echeverría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Gerente</a:t>
          </a:r>
          <a:r>
            <a:rPr lang="es-ES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Financiera</a:t>
          </a:r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13</xdr:col>
      <xdr:colOff>198091</xdr:colOff>
      <xdr:row>31</xdr:row>
      <xdr:rowOff>34635</xdr:rowOff>
    </xdr:from>
    <xdr:to>
      <xdr:col>16</xdr:col>
      <xdr:colOff>560972</xdr:colOff>
      <xdr:row>34</xdr:row>
      <xdr:rowOff>0</xdr:rowOff>
    </xdr:to>
    <xdr:sp macro="" textlink="">
      <xdr:nvSpPr>
        <xdr:cNvPr id="6" name="3 CuadroTexto"/>
        <xdr:cNvSpPr txBox="1">
          <a:spLocks noChangeArrowheads="1"/>
        </xdr:cNvSpPr>
      </xdr:nvSpPr>
      <xdr:spPr bwMode="auto">
        <a:xfrm>
          <a:off x="8441546" y="5403271"/>
          <a:ext cx="1956153" cy="6084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Walter Andrés</a:t>
          </a:r>
          <a:r>
            <a:rPr lang="es-ES" sz="1000" baseline="0">
              <a:latin typeface="Arial" pitchFamily="34" charset="0"/>
              <a:cs typeface="Arial" pitchFamily="34" charset="0"/>
            </a:rPr>
            <a:t> Piche 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Contador General</a:t>
          </a:r>
        </a:p>
      </xdr:txBody>
    </xdr:sp>
    <xdr:clientData/>
  </xdr:twoCellAnchor>
  <xdr:twoCellAnchor>
    <xdr:from>
      <xdr:col>1</xdr:col>
      <xdr:colOff>0</xdr:colOff>
      <xdr:row>44</xdr:row>
      <xdr:rowOff>91396</xdr:rowOff>
    </xdr:from>
    <xdr:to>
      <xdr:col>4</xdr:col>
      <xdr:colOff>152296</xdr:colOff>
      <xdr:row>46</xdr:row>
      <xdr:rowOff>112504</xdr:rowOff>
    </xdr:to>
    <xdr:sp macro="" textlink="">
      <xdr:nvSpPr>
        <xdr:cNvPr id="7" name="4 CuadroTexto"/>
        <xdr:cNvSpPr txBox="1"/>
      </xdr:nvSpPr>
      <xdr:spPr>
        <a:xfrm>
          <a:off x="156882" y="6400308"/>
          <a:ext cx="2135738" cy="4021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6</xdr:col>
      <xdr:colOff>890033</xdr:colOff>
      <xdr:row>44</xdr:row>
      <xdr:rowOff>104222</xdr:rowOff>
    </xdr:from>
    <xdr:to>
      <xdr:col>9</xdr:col>
      <xdr:colOff>66450</xdr:colOff>
      <xdr:row>46</xdr:row>
      <xdr:rowOff>157492</xdr:rowOff>
    </xdr:to>
    <xdr:sp macro="" textlink="">
      <xdr:nvSpPr>
        <xdr:cNvPr id="8" name="6 CuadroTexto"/>
        <xdr:cNvSpPr txBox="1">
          <a:spLocks noChangeArrowheads="1"/>
        </xdr:cNvSpPr>
      </xdr:nvSpPr>
      <xdr:spPr bwMode="auto">
        <a:xfrm>
          <a:off x="4457578" y="6425358"/>
          <a:ext cx="1600963" cy="4342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238125</xdr:colOff>
      <xdr:row>44</xdr:row>
      <xdr:rowOff>52161</xdr:rowOff>
    </xdr:from>
    <xdr:to>
      <xdr:col>16</xdr:col>
      <xdr:colOff>447675</xdr:colOff>
      <xdr:row>46</xdr:row>
      <xdr:rowOff>127657</xdr:rowOff>
    </xdr:to>
    <xdr:sp macro="" textlink="">
      <xdr:nvSpPr>
        <xdr:cNvPr id="9" name="Text Box 22"/>
        <xdr:cNvSpPr txBox="1">
          <a:spLocks noChangeArrowheads="1"/>
        </xdr:cNvSpPr>
      </xdr:nvSpPr>
      <xdr:spPr bwMode="auto">
        <a:xfrm>
          <a:off x="8439150" y="6357711"/>
          <a:ext cx="1800225" cy="4564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</xdr:colOff>
      <xdr:row>31</xdr:row>
      <xdr:rowOff>17113</xdr:rowOff>
    </xdr:from>
    <xdr:to>
      <xdr:col>4</xdr:col>
      <xdr:colOff>114301</xdr:colOff>
      <xdr:row>43</xdr:row>
      <xdr:rowOff>142784</xdr:rowOff>
    </xdr:to>
    <xdr:sp macro="" textlink="">
      <xdr:nvSpPr>
        <xdr:cNvPr id="10" name="9 CuadroTexto"/>
        <xdr:cNvSpPr txBox="1"/>
      </xdr:nvSpPr>
      <xdr:spPr>
        <a:xfrm>
          <a:off x="160021" y="5335873"/>
          <a:ext cx="2156460" cy="67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Christian Tomasino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Gerente General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2199698</xdr:colOff>
      <xdr:row>41</xdr:row>
      <xdr:rowOff>17111</xdr:rowOff>
    </xdr:from>
    <xdr:to>
      <xdr:col>2</xdr:col>
      <xdr:colOff>79113</xdr:colOff>
      <xdr:row>45</xdr:row>
      <xdr:rowOff>0</xdr:rowOff>
    </xdr:to>
    <xdr:sp macro="" textlink="">
      <xdr:nvSpPr>
        <xdr:cNvPr id="5" name="4 CuadroTexto"/>
        <xdr:cNvSpPr txBox="1"/>
      </xdr:nvSpPr>
      <xdr:spPr>
        <a:xfrm>
          <a:off x="2349377" y="8426325"/>
          <a:ext cx="1839093" cy="7448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</xdr:col>
      <xdr:colOff>341008</xdr:colOff>
      <xdr:row>41</xdr:row>
      <xdr:rowOff>27214</xdr:rowOff>
    </xdr:from>
    <xdr:to>
      <xdr:col>6</xdr:col>
      <xdr:colOff>38381</xdr:colOff>
      <xdr:row>44</xdr:row>
      <xdr:rowOff>64201</xdr:rowOff>
    </xdr:to>
    <xdr:sp macro="" textlink="">
      <xdr:nvSpPr>
        <xdr:cNvPr id="6" name="3 CuadroTexto"/>
        <xdr:cNvSpPr txBox="1">
          <a:spLocks noChangeArrowheads="1"/>
        </xdr:cNvSpPr>
      </xdr:nvSpPr>
      <xdr:spPr bwMode="auto">
        <a:xfrm>
          <a:off x="4450365" y="8436428"/>
          <a:ext cx="1942552" cy="6084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45</xdr:row>
      <xdr:rowOff>91396</xdr:rowOff>
    </xdr:from>
    <xdr:to>
      <xdr:col>1</xdr:col>
      <xdr:colOff>2135738</xdr:colOff>
      <xdr:row>47</xdr:row>
      <xdr:rowOff>112504</xdr:rowOff>
    </xdr:to>
    <xdr:sp macro="" textlink="">
      <xdr:nvSpPr>
        <xdr:cNvPr id="7" name="4 CuadroTexto"/>
        <xdr:cNvSpPr txBox="1"/>
      </xdr:nvSpPr>
      <xdr:spPr>
        <a:xfrm>
          <a:off x="149679" y="9072110"/>
          <a:ext cx="2135738" cy="4021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2300735</xdr:colOff>
      <xdr:row>45</xdr:row>
      <xdr:rowOff>104221</xdr:rowOff>
    </xdr:from>
    <xdr:to>
      <xdr:col>1</xdr:col>
      <xdr:colOff>3893549</xdr:colOff>
      <xdr:row>47</xdr:row>
      <xdr:rowOff>157491</xdr:rowOff>
    </xdr:to>
    <xdr:sp macro="" textlink="">
      <xdr:nvSpPr>
        <xdr:cNvPr id="8" name="6 CuadroTexto"/>
        <xdr:cNvSpPr txBox="1">
          <a:spLocks noChangeArrowheads="1"/>
        </xdr:cNvSpPr>
      </xdr:nvSpPr>
      <xdr:spPr bwMode="auto">
        <a:xfrm>
          <a:off x="2450414" y="9275435"/>
          <a:ext cx="1592814" cy="4342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325438</xdr:colOff>
      <xdr:row>45</xdr:row>
      <xdr:rowOff>86798</xdr:rowOff>
    </xdr:from>
    <xdr:to>
      <xdr:col>5</xdr:col>
      <xdr:colOff>666749</xdr:colOff>
      <xdr:row>47</xdr:row>
      <xdr:rowOff>162294</xdr:rowOff>
    </xdr:to>
    <xdr:sp macro="" textlink="">
      <xdr:nvSpPr>
        <xdr:cNvPr id="9" name="Text Box 22"/>
        <xdr:cNvSpPr txBox="1">
          <a:spLocks noChangeArrowheads="1"/>
        </xdr:cNvSpPr>
      </xdr:nvSpPr>
      <xdr:spPr bwMode="auto">
        <a:xfrm>
          <a:off x="4421188" y="9246673"/>
          <a:ext cx="1770061" cy="4564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2199698</xdr:colOff>
      <xdr:row>42</xdr:row>
      <xdr:rowOff>17111</xdr:rowOff>
    </xdr:from>
    <xdr:to>
      <xdr:col>2</xdr:col>
      <xdr:colOff>79113</xdr:colOff>
      <xdr:row>46</xdr:row>
      <xdr:rowOff>0</xdr:rowOff>
    </xdr:to>
    <xdr:sp macro="" textlink="">
      <xdr:nvSpPr>
        <xdr:cNvPr id="17" name="16 CuadroTexto"/>
        <xdr:cNvSpPr txBox="1"/>
      </xdr:nvSpPr>
      <xdr:spPr>
        <a:xfrm>
          <a:off x="2342573" y="8608661"/>
          <a:ext cx="1832290" cy="7448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Evelin Galindo de Echeverría</a:t>
          </a:r>
        </a:p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Gerente Financiera</a:t>
          </a:r>
        </a:p>
      </xdr:txBody>
    </xdr:sp>
    <xdr:clientData/>
  </xdr:twoCellAnchor>
  <xdr:twoCellAnchor>
    <xdr:from>
      <xdr:col>2</xdr:col>
      <xdr:colOff>341008</xdr:colOff>
      <xdr:row>42</xdr:row>
      <xdr:rowOff>27214</xdr:rowOff>
    </xdr:from>
    <xdr:to>
      <xdr:col>6</xdr:col>
      <xdr:colOff>38381</xdr:colOff>
      <xdr:row>45</xdr:row>
      <xdr:rowOff>64201</xdr:rowOff>
    </xdr:to>
    <xdr:sp macro="" textlink="">
      <xdr:nvSpPr>
        <xdr:cNvPr id="18" name="3 CuadroTexto"/>
        <xdr:cNvSpPr txBox="1">
          <a:spLocks noChangeArrowheads="1"/>
        </xdr:cNvSpPr>
      </xdr:nvSpPr>
      <xdr:spPr bwMode="auto">
        <a:xfrm>
          <a:off x="4436758" y="8618764"/>
          <a:ext cx="1935748" cy="6084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000" b="0" i="0" baseline="0">
              <a:latin typeface="Arial" pitchFamily="34" charset="0"/>
              <a:ea typeface="+mn-ea"/>
              <a:cs typeface="Arial" pitchFamily="34" charset="0"/>
            </a:rPr>
            <a:t>Walter Andrés Piche</a:t>
          </a:r>
        </a:p>
        <a:p>
          <a:pPr algn="ctr" rtl="0"/>
          <a:r>
            <a:rPr lang="es-ES" sz="1000" b="0" i="0" baseline="0">
              <a:latin typeface="Arial" pitchFamily="34" charset="0"/>
              <a:ea typeface="+mn-ea"/>
              <a:cs typeface="Arial" pitchFamily="34" charset="0"/>
            </a:rPr>
            <a:t>Contador General</a:t>
          </a:r>
        </a:p>
      </xdr:txBody>
    </xdr:sp>
    <xdr:clientData/>
  </xdr:twoCellAnchor>
  <xdr:twoCellAnchor>
    <xdr:from>
      <xdr:col>1</xdr:col>
      <xdr:colOff>0</xdr:colOff>
      <xdr:row>46</xdr:row>
      <xdr:rowOff>91396</xdr:rowOff>
    </xdr:from>
    <xdr:to>
      <xdr:col>1</xdr:col>
      <xdr:colOff>2135738</xdr:colOff>
      <xdr:row>48</xdr:row>
      <xdr:rowOff>112504</xdr:rowOff>
    </xdr:to>
    <xdr:sp macro="" textlink="">
      <xdr:nvSpPr>
        <xdr:cNvPr id="19" name="4 CuadroTexto"/>
        <xdr:cNvSpPr txBox="1"/>
      </xdr:nvSpPr>
      <xdr:spPr>
        <a:xfrm>
          <a:off x="142875" y="9444946"/>
          <a:ext cx="2135738" cy="4021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2300735</xdr:colOff>
      <xdr:row>46</xdr:row>
      <xdr:rowOff>104221</xdr:rowOff>
    </xdr:from>
    <xdr:to>
      <xdr:col>1</xdr:col>
      <xdr:colOff>3893549</xdr:colOff>
      <xdr:row>48</xdr:row>
      <xdr:rowOff>157491</xdr:rowOff>
    </xdr:to>
    <xdr:sp macro="" textlink="">
      <xdr:nvSpPr>
        <xdr:cNvPr id="20" name="6 CuadroTexto"/>
        <xdr:cNvSpPr txBox="1">
          <a:spLocks noChangeArrowheads="1"/>
        </xdr:cNvSpPr>
      </xdr:nvSpPr>
      <xdr:spPr bwMode="auto">
        <a:xfrm>
          <a:off x="2443610" y="9457771"/>
          <a:ext cx="1592814" cy="4342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325438</xdr:colOff>
      <xdr:row>46</xdr:row>
      <xdr:rowOff>86798</xdr:rowOff>
    </xdr:from>
    <xdr:to>
      <xdr:col>5</xdr:col>
      <xdr:colOff>666749</xdr:colOff>
      <xdr:row>48</xdr:row>
      <xdr:rowOff>162294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4421188" y="9440348"/>
          <a:ext cx="1760536" cy="4564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129885</xdr:colOff>
      <xdr:row>42</xdr:row>
      <xdr:rowOff>17113</xdr:rowOff>
    </xdr:from>
    <xdr:to>
      <xdr:col>1</xdr:col>
      <xdr:colOff>1741131</xdr:colOff>
      <xdr:row>46</xdr:row>
      <xdr:rowOff>0</xdr:rowOff>
    </xdr:to>
    <xdr:sp macro="" textlink="">
      <xdr:nvSpPr>
        <xdr:cNvPr id="22" name="21 CuadroTexto"/>
        <xdr:cNvSpPr txBox="1"/>
      </xdr:nvSpPr>
      <xdr:spPr>
        <a:xfrm>
          <a:off x="272760" y="8608663"/>
          <a:ext cx="1611246" cy="7448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0"/>
          <a:r>
            <a:rPr lang="es-ES" sz="1000" b="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Christian Tomasino</a:t>
          </a:r>
        </a:p>
        <a:p>
          <a:pPr algn="ctr" rtl="0"/>
          <a:r>
            <a:rPr lang="es-ES" sz="1000" b="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Gerente General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Balances%20alnov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 Para Informe"/>
      <sheetName val="ER Para INforme"/>
      <sheetName val="EC PATRIMONIAL INFORME"/>
      <sheetName val="FLUJO EFECT INFORME"/>
      <sheetName val="HT Flujo de efectivo"/>
      <sheetName val="BG TENDENCIA"/>
      <sheetName val="BG Para Alcaldia Agencia"/>
      <sheetName val="ER MENSUAL TENDENCIA"/>
      <sheetName val="Contribucion mensual"/>
      <sheetName val="TENDENCIA UTILIDAD"/>
      <sheetName val="INgresos POr transferencias"/>
      <sheetName val="Dinamica"/>
      <sheetName val="Tendencia"/>
      <sheetName val="Tend para eeff proyect SSF"/>
      <sheetName val="Hoja5"/>
      <sheetName val="BALANZA COMPLETA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No deducible"/>
      <sheetName val="aJUSTE PROV DIC 2014"/>
      <sheetName val="Ajust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0">
          <cell r="C40">
            <v>20087000</v>
          </cell>
          <cell r="O40">
            <v>20087000</v>
          </cell>
        </row>
        <row r="41">
          <cell r="C41">
            <v>1359665.16</v>
          </cell>
          <cell r="O41">
            <v>2147638.9900000002</v>
          </cell>
        </row>
        <row r="42">
          <cell r="C42">
            <v>-1551756.71</v>
          </cell>
          <cell r="O42">
            <v>1631835.28</v>
          </cell>
        </row>
        <row r="43">
          <cell r="C43">
            <v>4104861.28</v>
          </cell>
          <cell r="O43">
            <v>5344775.2699999996</v>
          </cell>
        </row>
        <row r="44">
          <cell r="C44">
            <v>1552780.87</v>
          </cell>
          <cell r="O44">
            <v>1649076.33</v>
          </cell>
        </row>
        <row r="45">
          <cell r="C45">
            <v>0</v>
          </cell>
          <cell r="O45">
            <v>37000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K64"/>
  <sheetViews>
    <sheetView showGridLines="0" tabSelected="1" view="pageBreakPreview" topLeftCell="A40" zoomScale="120" zoomScaleNormal="85" zoomScaleSheetLayoutView="120" workbookViewId="0">
      <selection activeCell="G37" sqref="G37"/>
    </sheetView>
  </sheetViews>
  <sheetFormatPr baseColWidth="10" defaultColWidth="11.44140625" defaultRowHeight="14.4" x14ac:dyDescent="0.3"/>
  <cols>
    <col min="1" max="1" width="1.5546875" customWidth="1"/>
    <col min="2" max="2" width="56.33203125" customWidth="1"/>
    <col min="4" max="4" width="4.5546875" bestFit="1" customWidth="1"/>
    <col min="5" max="5" width="14.33203125" customWidth="1"/>
    <col min="6" max="6" width="4.5546875" bestFit="1" customWidth="1"/>
    <col min="7" max="7" width="13" bestFit="1" customWidth="1"/>
    <col min="8" max="8" width="16.77734375" bestFit="1" customWidth="1"/>
    <col min="11" max="11" width="13.6640625" bestFit="1" customWidth="1"/>
  </cols>
  <sheetData>
    <row r="2" spans="1:11" x14ac:dyDescent="0.3">
      <c r="A2" s="6"/>
      <c r="B2" s="154" t="s">
        <v>77</v>
      </c>
      <c r="C2" s="154"/>
      <c r="D2" s="154"/>
      <c r="E2" s="154"/>
      <c r="F2" s="154"/>
      <c r="G2" s="154"/>
    </row>
    <row r="3" spans="1:11" x14ac:dyDescent="0.3">
      <c r="A3" s="6"/>
      <c r="B3" s="154" t="s">
        <v>113</v>
      </c>
      <c r="C3" s="154"/>
      <c r="D3" s="154"/>
      <c r="E3" s="154"/>
      <c r="F3" s="154"/>
      <c r="G3" s="154"/>
    </row>
    <row r="4" spans="1:11" x14ac:dyDescent="0.3">
      <c r="A4" s="6"/>
      <c r="B4" s="158" t="s">
        <v>90</v>
      </c>
      <c r="C4" s="158"/>
      <c r="D4" s="158"/>
      <c r="E4" s="158"/>
      <c r="F4" s="158"/>
      <c r="G4" s="158"/>
    </row>
    <row r="5" spans="1:11" ht="15" customHeight="1" x14ac:dyDescent="0.3">
      <c r="A5" s="6"/>
      <c r="B5" s="157" t="s">
        <v>109</v>
      </c>
      <c r="C5" s="157"/>
      <c r="D5" s="157"/>
      <c r="E5" s="157"/>
      <c r="F5" s="157"/>
      <c r="G5" s="157"/>
    </row>
    <row r="6" spans="1:11" ht="3.75" customHeight="1" x14ac:dyDescent="0.3">
      <c r="A6" s="6"/>
      <c r="B6" s="96"/>
      <c r="C6" s="96"/>
      <c r="D6" s="9"/>
      <c r="E6" s="10"/>
      <c r="F6" s="10"/>
      <c r="G6" s="10"/>
    </row>
    <row r="7" spans="1:11" x14ac:dyDescent="0.3">
      <c r="A7" s="6"/>
      <c r="B7" s="96"/>
      <c r="C7" s="96"/>
      <c r="D7" s="9"/>
      <c r="E7" s="3">
        <v>2019</v>
      </c>
      <c r="F7" s="3"/>
      <c r="G7" s="3">
        <v>2018</v>
      </c>
    </row>
    <row r="8" spans="1:11" ht="15" customHeight="1" x14ac:dyDescent="0.3">
      <c r="A8" s="155" t="s">
        <v>99</v>
      </c>
      <c r="B8" s="155"/>
      <c r="C8" s="96" t="s">
        <v>78</v>
      </c>
      <c r="D8" s="10"/>
      <c r="E8" s="10"/>
      <c r="F8" s="10"/>
      <c r="G8" s="10"/>
    </row>
    <row r="9" spans="1:11" ht="15" customHeight="1" x14ac:dyDescent="0.3">
      <c r="A9" s="155" t="s">
        <v>102</v>
      </c>
      <c r="B9" s="155"/>
      <c r="C9" s="96"/>
      <c r="D9" s="10"/>
      <c r="E9" s="5"/>
      <c r="F9" s="5"/>
      <c r="G9" s="1"/>
      <c r="K9" s="95"/>
    </row>
    <row r="10" spans="1:11" x14ac:dyDescent="0.3">
      <c r="A10" s="6"/>
      <c r="B10" s="99" t="s">
        <v>79</v>
      </c>
      <c r="C10" s="100"/>
      <c r="D10" s="9" t="s">
        <v>1</v>
      </c>
      <c r="E10" s="65">
        <v>24277.1</v>
      </c>
      <c r="F10" s="101"/>
      <c r="G10" s="65">
        <v>24761.8</v>
      </c>
      <c r="H10" s="145"/>
      <c r="I10" s="146"/>
      <c r="J10" s="146"/>
    </row>
    <row r="11" spans="1:11" x14ac:dyDescent="0.3">
      <c r="A11" s="6"/>
      <c r="B11" s="9" t="s">
        <v>80</v>
      </c>
      <c r="C11" s="100"/>
      <c r="D11" s="9"/>
      <c r="E11" s="65">
        <v>1000.6</v>
      </c>
      <c r="F11" s="13"/>
      <c r="G11" s="65">
        <v>3819.4</v>
      </c>
      <c r="H11" s="145"/>
      <c r="I11" s="146"/>
      <c r="J11" s="146"/>
      <c r="K11" s="51"/>
    </row>
    <row r="12" spans="1:11" x14ac:dyDescent="0.3">
      <c r="A12" s="6"/>
      <c r="B12" s="9" t="s">
        <v>81</v>
      </c>
      <c r="C12" s="100">
        <v>3</v>
      </c>
      <c r="D12" s="10"/>
      <c r="E12" s="65">
        <v>3655.7</v>
      </c>
      <c r="F12" s="66"/>
      <c r="G12" s="65">
        <v>494.8</v>
      </c>
      <c r="H12" s="145"/>
      <c r="I12" s="144"/>
    </row>
    <row r="13" spans="1:11" x14ac:dyDescent="0.3">
      <c r="A13" s="6"/>
      <c r="B13" s="9" t="s">
        <v>104</v>
      </c>
      <c r="C13" s="100">
        <v>4</v>
      </c>
      <c r="D13" s="10"/>
      <c r="E13" s="65">
        <v>41547.300000000003</v>
      </c>
      <c r="F13" s="66"/>
      <c r="G13" s="67">
        <v>41895.1</v>
      </c>
      <c r="H13" s="145"/>
      <c r="I13" s="146"/>
      <c r="J13" s="146"/>
    </row>
    <row r="14" spans="1:11" ht="15" customHeight="1" x14ac:dyDescent="0.3">
      <c r="A14" s="6"/>
      <c r="B14" s="9"/>
      <c r="C14" s="100"/>
      <c r="D14" s="10"/>
      <c r="E14" s="81">
        <f>SUM(E10:E13)</f>
        <v>70480.7</v>
      </c>
      <c r="F14" s="66"/>
      <c r="G14" s="81">
        <v>70971.100000000006</v>
      </c>
      <c r="H14" s="145"/>
      <c r="I14" s="146"/>
      <c r="J14" s="146"/>
    </row>
    <row r="15" spans="1:11" ht="15" customHeight="1" x14ac:dyDescent="0.3">
      <c r="A15" s="155" t="s">
        <v>105</v>
      </c>
      <c r="B15" s="155"/>
      <c r="C15" s="96"/>
      <c r="D15" s="10"/>
      <c r="E15" s="14"/>
      <c r="F15" s="12"/>
      <c r="G15" s="65"/>
      <c r="H15" s="145"/>
      <c r="I15" s="144"/>
    </row>
    <row r="16" spans="1:11" ht="16.8" customHeight="1" x14ac:dyDescent="0.3">
      <c r="A16" s="6"/>
      <c r="B16" s="133" t="s">
        <v>55</v>
      </c>
      <c r="C16" s="134"/>
      <c r="D16" s="135"/>
      <c r="E16" s="67">
        <v>7390.9</v>
      </c>
      <c r="F16" s="65"/>
      <c r="G16" s="67">
        <v>6753.9</v>
      </c>
      <c r="H16" s="145"/>
      <c r="I16" s="144"/>
    </row>
    <row r="17" spans="1:10" ht="24" customHeight="1" x14ac:dyDescent="0.3">
      <c r="A17" s="159" t="s">
        <v>103</v>
      </c>
      <c r="B17" s="159"/>
      <c r="C17" s="96"/>
      <c r="D17" s="10"/>
      <c r="E17" s="14"/>
      <c r="F17" s="12"/>
      <c r="G17" s="14"/>
      <c r="H17" s="145"/>
      <c r="I17" s="144"/>
    </row>
    <row r="18" spans="1:10" ht="12.6" customHeight="1" x14ac:dyDescent="0.3">
      <c r="A18" s="6"/>
      <c r="B18" s="9" t="s">
        <v>82</v>
      </c>
      <c r="C18" s="100"/>
      <c r="D18" s="10"/>
      <c r="E18" s="67">
        <v>3439.1</v>
      </c>
      <c r="F18" s="66"/>
      <c r="G18" s="67">
        <v>2432.9</v>
      </c>
      <c r="H18" s="145"/>
      <c r="I18" s="144"/>
    </row>
    <row r="19" spans="1:10" x14ac:dyDescent="0.3">
      <c r="A19" s="6"/>
      <c r="B19" s="9"/>
      <c r="C19" s="9"/>
      <c r="D19" s="10"/>
      <c r="E19" s="65"/>
      <c r="F19" s="66"/>
      <c r="G19" s="65"/>
      <c r="H19" s="145"/>
      <c r="I19" s="144"/>
    </row>
    <row r="20" spans="1:10" ht="14.25" customHeight="1" thickBot="1" x14ac:dyDescent="0.35">
      <c r="A20" s="6"/>
      <c r="B20" s="160" t="s">
        <v>88</v>
      </c>
      <c r="C20" s="160"/>
      <c r="D20" s="119" t="s">
        <v>1</v>
      </c>
      <c r="E20" s="136">
        <f>SUM(E14+E16+E18)</f>
        <v>81310.7</v>
      </c>
      <c r="F20" s="129"/>
      <c r="G20" s="136">
        <v>80157.899999999994</v>
      </c>
      <c r="H20" s="145"/>
      <c r="I20" s="144"/>
    </row>
    <row r="21" spans="1:10" ht="14.25" customHeight="1" thickTop="1" x14ac:dyDescent="0.3">
      <c r="A21" s="6"/>
      <c r="B21" s="2"/>
      <c r="C21" s="2"/>
      <c r="D21" s="4"/>
      <c r="E21" s="14"/>
      <c r="F21" s="15"/>
      <c r="G21" s="65"/>
      <c r="H21" s="145"/>
      <c r="I21" s="144"/>
    </row>
    <row r="22" spans="1:10" ht="15" customHeight="1" x14ac:dyDescent="0.3">
      <c r="A22" s="155" t="s">
        <v>100</v>
      </c>
      <c r="B22" s="155"/>
      <c r="C22" s="97"/>
      <c r="D22" s="10"/>
      <c r="E22" s="65"/>
      <c r="F22" s="66"/>
      <c r="G22" s="65"/>
      <c r="H22" s="145"/>
      <c r="I22" s="144"/>
    </row>
    <row r="23" spans="1:10" ht="15" customHeight="1" x14ac:dyDescent="0.3">
      <c r="A23" s="155" t="s">
        <v>101</v>
      </c>
      <c r="B23" s="155"/>
      <c r="C23" s="4"/>
      <c r="D23" s="10"/>
      <c r="E23" s="14"/>
      <c r="F23" s="12"/>
      <c r="G23" s="65"/>
      <c r="H23" s="145"/>
      <c r="I23" s="144"/>
    </row>
    <row r="24" spans="1:10" x14ac:dyDescent="0.3">
      <c r="A24" s="6"/>
      <c r="B24" s="9" t="s">
        <v>83</v>
      </c>
      <c r="C24" s="100">
        <v>8</v>
      </c>
      <c r="D24" s="9" t="s">
        <v>1</v>
      </c>
      <c r="E24" s="65">
        <v>51245.1</v>
      </c>
      <c r="F24" s="102"/>
      <c r="G24" s="65">
        <v>51216.1</v>
      </c>
      <c r="H24" s="145"/>
      <c r="I24" s="144"/>
    </row>
    <row r="25" spans="1:10" x14ac:dyDescent="0.3">
      <c r="A25" s="6"/>
      <c r="B25" s="9" t="s">
        <v>2</v>
      </c>
      <c r="C25" s="9"/>
      <c r="D25" s="10"/>
      <c r="E25" s="67">
        <v>66.599999999999994</v>
      </c>
      <c r="F25" s="66"/>
      <c r="G25" s="65">
        <v>165.7</v>
      </c>
      <c r="H25" s="145"/>
      <c r="I25" s="146"/>
      <c r="J25" s="146"/>
    </row>
    <row r="26" spans="1:10" ht="15" customHeight="1" x14ac:dyDescent="0.3">
      <c r="A26" s="6"/>
      <c r="B26" s="6"/>
      <c r="C26" s="6"/>
      <c r="D26" s="10"/>
      <c r="E26" s="82">
        <f>+E24+E25</f>
        <v>51311.7</v>
      </c>
      <c r="F26" s="66"/>
      <c r="G26" s="82">
        <v>51381.799999999996</v>
      </c>
      <c r="H26" s="145"/>
      <c r="I26" s="146"/>
      <c r="J26" s="146"/>
    </row>
    <row r="27" spans="1:10" ht="15" customHeight="1" x14ac:dyDescent="0.3">
      <c r="A27" s="155" t="s">
        <v>56</v>
      </c>
      <c r="B27" s="155"/>
      <c r="C27" s="4"/>
      <c r="D27" s="10"/>
      <c r="E27" s="14"/>
      <c r="F27" s="12"/>
      <c r="G27" s="65"/>
      <c r="H27" s="145"/>
      <c r="I27" s="144"/>
    </row>
    <row r="28" spans="1:10" x14ac:dyDescent="0.3">
      <c r="A28" s="6"/>
      <c r="B28" s="9" t="s">
        <v>3</v>
      </c>
      <c r="C28" s="9"/>
      <c r="D28" s="10"/>
      <c r="E28" s="65">
        <v>2869.8</v>
      </c>
      <c r="F28" s="66"/>
      <c r="G28" s="65">
        <v>8977.2000000000007</v>
      </c>
      <c r="H28" s="145"/>
      <c r="I28" s="146"/>
      <c r="J28" s="146"/>
    </row>
    <row r="29" spans="1:10" x14ac:dyDescent="0.3">
      <c r="A29" s="6"/>
      <c r="B29" s="9" t="s">
        <v>4</v>
      </c>
      <c r="C29" s="9"/>
      <c r="D29" s="10"/>
      <c r="E29" s="67">
        <v>2103.9</v>
      </c>
      <c r="F29" s="66"/>
      <c r="G29" s="67">
        <v>2048.1</v>
      </c>
      <c r="H29" s="145"/>
      <c r="I29" s="144"/>
    </row>
    <row r="30" spans="1:10" x14ac:dyDescent="0.3">
      <c r="A30" s="6"/>
      <c r="B30" s="9"/>
      <c r="C30" s="9"/>
      <c r="D30" s="10"/>
      <c r="E30" s="68">
        <f>+E28+E29</f>
        <v>4973.7000000000007</v>
      </c>
      <c r="F30" s="66"/>
      <c r="G30" s="68">
        <v>11025.300000000001</v>
      </c>
      <c r="H30" s="145"/>
      <c r="I30" s="146"/>
      <c r="J30" s="146"/>
    </row>
    <row r="31" spans="1:10" ht="15" customHeight="1" x14ac:dyDescent="0.3">
      <c r="A31" s="6"/>
      <c r="B31" s="137" t="s">
        <v>89</v>
      </c>
      <c r="C31" s="4"/>
      <c r="D31" s="10"/>
      <c r="E31" s="68">
        <f>+E26+E30</f>
        <v>56285.399999999994</v>
      </c>
      <c r="F31" s="66"/>
      <c r="G31" s="68">
        <v>62407.1</v>
      </c>
      <c r="H31" s="147"/>
      <c r="I31" s="149"/>
      <c r="J31" s="146"/>
    </row>
    <row r="32" spans="1:10" ht="15" customHeight="1" x14ac:dyDescent="0.3">
      <c r="A32" s="155" t="s">
        <v>106</v>
      </c>
      <c r="B32" s="155"/>
      <c r="C32" s="4"/>
      <c r="D32" s="10"/>
      <c r="E32" s="14"/>
      <c r="F32" s="12"/>
      <c r="G32" s="65"/>
      <c r="H32" s="145"/>
      <c r="I32" s="144"/>
    </row>
    <row r="33" spans="1:11" x14ac:dyDescent="0.3">
      <c r="A33" s="6"/>
      <c r="B33" s="9" t="s">
        <v>6</v>
      </c>
      <c r="C33" s="9"/>
      <c r="D33" s="10"/>
      <c r="E33" s="65">
        <v>20333.7</v>
      </c>
      <c r="F33" s="66"/>
      <c r="G33" s="65">
        <v>20087</v>
      </c>
      <c r="H33" s="145"/>
      <c r="I33" s="144"/>
      <c r="K33" s="27"/>
    </row>
    <row r="34" spans="1:11" ht="18" customHeight="1" x14ac:dyDescent="0.3">
      <c r="A34" s="6"/>
      <c r="B34" s="9" t="s">
        <v>51</v>
      </c>
      <c r="C34" s="9"/>
      <c r="D34" s="10"/>
      <c r="E34" s="104">
        <v>4691.6000000000004</v>
      </c>
      <c r="F34" s="75"/>
      <c r="G34" s="104">
        <v>-2336.1999999999998</v>
      </c>
      <c r="H34" s="145"/>
      <c r="I34" s="144"/>
    </row>
    <row r="35" spans="1:11" ht="15" customHeight="1" x14ac:dyDescent="0.3">
      <c r="A35" s="156" t="s">
        <v>98</v>
      </c>
      <c r="B35" s="156"/>
      <c r="C35" s="9"/>
      <c r="D35" s="10"/>
      <c r="E35" s="68">
        <f>+E33+E34</f>
        <v>25025.300000000003</v>
      </c>
      <c r="F35" s="66"/>
      <c r="G35" s="68">
        <v>17750.8</v>
      </c>
      <c r="H35" s="148"/>
      <c r="I35" s="150"/>
    </row>
    <row r="36" spans="1:11" ht="9.6" customHeight="1" x14ac:dyDescent="0.3">
      <c r="A36" s="6"/>
      <c r="B36" s="4"/>
      <c r="C36" s="9"/>
      <c r="D36" s="10"/>
      <c r="E36" s="65"/>
      <c r="F36" s="66"/>
      <c r="G36" s="65"/>
      <c r="H36" s="145"/>
      <c r="I36" s="144"/>
    </row>
    <row r="37" spans="1:11" ht="17.25" customHeight="1" thickBot="1" x14ac:dyDescent="0.35">
      <c r="A37" s="6"/>
      <c r="B37" s="138" t="s">
        <v>107</v>
      </c>
      <c r="C37" s="126"/>
      <c r="D37" s="119" t="s">
        <v>1</v>
      </c>
      <c r="E37" s="139">
        <f>SUM(E31+E35)</f>
        <v>81310.7</v>
      </c>
      <c r="F37" s="129"/>
      <c r="G37" s="139">
        <v>80157.899999999994</v>
      </c>
      <c r="H37" s="145"/>
      <c r="I37" s="144"/>
    </row>
    <row r="38" spans="1:11" ht="12" customHeight="1" thickTop="1" x14ac:dyDescent="0.3">
      <c r="A38" s="6"/>
      <c r="B38" s="6"/>
      <c r="C38" s="6"/>
      <c r="D38" s="10"/>
      <c r="E38" s="10"/>
      <c r="F38" s="10"/>
      <c r="G38" s="10"/>
      <c r="H38" s="11"/>
    </row>
    <row r="39" spans="1:11" x14ac:dyDescent="0.3">
      <c r="A39" s="6"/>
      <c r="B39" s="6"/>
      <c r="C39" s="6"/>
      <c r="D39" s="10"/>
      <c r="E39" s="10"/>
      <c r="F39" s="10"/>
      <c r="G39" s="10"/>
    </row>
    <row r="40" spans="1:11" ht="14.25" customHeight="1" x14ac:dyDescent="0.3">
      <c r="A40" s="6"/>
      <c r="B40" s="62" t="s">
        <v>92</v>
      </c>
      <c r="C40" s="6"/>
      <c r="D40" s="10"/>
      <c r="E40" s="10"/>
      <c r="F40" s="10"/>
      <c r="G40" s="10"/>
    </row>
    <row r="41" spans="1:11" ht="12" customHeight="1" x14ac:dyDescent="0.3">
      <c r="A41" s="10"/>
      <c r="B41" s="8"/>
      <c r="C41" s="10"/>
      <c r="D41" s="10"/>
      <c r="E41" s="10"/>
      <c r="F41" s="10"/>
      <c r="G41" s="10"/>
    </row>
    <row r="42" spans="1:11" ht="12" customHeight="1" x14ac:dyDescent="0.3">
      <c r="A42" s="10"/>
      <c r="B42" s="61" t="s">
        <v>48</v>
      </c>
      <c r="C42" s="10"/>
      <c r="D42" s="10"/>
      <c r="E42" s="10"/>
      <c r="F42" s="10"/>
      <c r="G42" s="10"/>
    </row>
    <row r="43" spans="1:11" ht="12" customHeight="1" x14ac:dyDescent="0.3">
      <c r="A43" s="10"/>
      <c r="B43" s="8"/>
      <c r="C43" s="10"/>
      <c r="D43" s="10"/>
      <c r="E43" s="10"/>
      <c r="F43" s="10"/>
      <c r="G43" s="10"/>
    </row>
    <row r="44" spans="1:11" ht="12" customHeight="1" x14ac:dyDescent="0.3">
      <c r="A44" s="10"/>
      <c r="B44" s="8"/>
      <c r="C44" s="10"/>
      <c r="D44" s="10"/>
      <c r="E44" s="10"/>
      <c r="F44" s="10"/>
      <c r="G44" s="10"/>
    </row>
    <row r="45" spans="1:11" ht="14.25" customHeight="1" x14ac:dyDescent="0.3">
      <c r="A45" s="10"/>
      <c r="B45" s="10"/>
      <c r="C45" s="10"/>
      <c r="D45" s="10"/>
      <c r="E45" s="10"/>
      <c r="F45" s="10"/>
      <c r="G45" s="10"/>
    </row>
    <row r="46" spans="1:11" x14ac:dyDescent="0.3">
      <c r="A46" s="10"/>
      <c r="B46" s="10"/>
      <c r="C46" s="10"/>
      <c r="D46" s="10"/>
      <c r="E46" s="10"/>
      <c r="F46" s="10"/>
      <c r="G46" s="10"/>
    </row>
    <row r="47" spans="1:11" x14ac:dyDescent="0.3">
      <c r="A47" s="10"/>
      <c r="B47" s="10"/>
      <c r="C47" s="10"/>
      <c r="D47" s="10"/>
      <c r="E47" s="10"/>
      <c r="F47" s="10"/>
      <c r="G47" s="10"/>
    </row>
    <row r="48" spans="1:11" ht="9.75" customHeight="1" x14ac:dyDescent="0.3">
      <c r="A48" s="10"/>
      <c r="B48" s="10"/>
      <c r="C48" s="10"/>
      <c r="D48" s="10"/>
      <c r="E48" s="10"/>
      <c r="F48" s="10"/>
      <c r="G48" s="10"/>
    </row>
    <row r="49" spans="1:9" ht="9.75" customHeight="1" x14ac:dyDescent="0.3">
      <c r="A49" s="10"/>
      <c r="B49" s="10"/>
      <c r="C49" s="10"/>
      <c r="D49" s="10"/>
      <c r="E49" s="10"/>
      <c r="F49" s="10"/>
      <c r="G49" s="10"/>
    </row>
    <row r="50" spans="1:9" x14ac:dyDescent="0.3">
      <c r="A50" s="10"/>
      <c r="B50" s="10"/>
      <c r="C50" s="10"/>
      <c r="D50" s="10"/>
      <c r="E50" s="10"/>
      <c r="F50" s="10"/>
      <c r="G50" s="10"/>
    </row>
    <row r="51" spans="1:9" x14ac:dyDescent="0.3">
      <c r="A51" s="10"/>
      <c r="B51" s="10"/>
      <c r="C51" s="10"/>
      <c r="D51" s="10"/>
      <c r="E51" s="10"/>
      <c r="F51" s="10"/>
      <c r="G51" s="10"/>
    </row>
    <row r="52" spans="1:9" x14ac:dyDescent="0.3">
      <c r="A52" s="10"/>
      <c r="B52" s="10"/>
      <c r="C52" s="10"/>
      <c r="D52" s="10"/>
      <c r="E52" s="10"/>
      <c r="F52" s="10"/>
      <c r="G52" s="10"/>
    </row>
    <row r="53" spans="1:9" x14ac:dyDescent="0.3">
      <c r="A53" s="10"/>
      <c r="B53" s="10"/>
      <c r="C53" s="10"/>
      <c r="D53" s="10"/>
      <c r="E53" s="10"/>
      <c r="F53" s="10"/>
      <c r="G53" s="10"/>
    </row>
    <row r="54" spans="1:9" ht="12.75" customHeight="1" x14ac:dyDescent="0.3">
      <c r="A54" s="10"/>
      <c r="B54" s="10"/>
      <c r="C54" s="10"/>
      <c r="D54" s="10"/>
      <c r="E54" s="10"/>
      <c r="F54" s="10"/>
      <c r="G54" s="10"/>
    </row>
    <row r="55" spans="1:9" ht="12.6" customHeight="1" x14ac:dyDescent="0.3"/>
    <row r="59" spans="1:9" x14ac:dyDescent="0.3">
      <c r="E59" s="89">
        <f>+E20-E37</f>
        <v>0</v>
      </c>
      <c r="G59" s="89">
        <f>+G20-G37</f>
        <v>0</v>
      </c>
      <c r="H59" s="89"/>
      <c r="I59" s="89"/>
    </row>
    <row r="60" spans="1:9" x14ac:dyDescent="0.3">
      <c r="G60" s="17"/>
    </row>
    <row r="64" spans="1:9" x14ac:dyDescent="0.3">
      <c r="E64" s="11"/>
      <c r="G64" s="11"/>
    </row>
  </sheetData>
  <mergeCells count="14">
    <mergeCell ref="B2:G2"/>
    <mergeCell ref="A22:B22"/>
    <mergeCell ref="A8:B8"/>
    <mergeCell ref="A9:B9"/>
    <mergeCell ref="A35:B35"/>
    <mergeCell ref="B5:G5"/>
    <mergeCell ref="B4:G4"/>
    <mergeCell ref="B3:G3"/>
    <mergeCell ref="A15:B15"/>
    <mergeCell ref="A17:B17"/>
    <mergeCell ref="B20:C20"/>
    <mergeCell ref="A23:B23"/>
    <mergeCell ref="A27:B27"/>
    <mergeCell ref="A32:B32"/>
  </mergeCells>
  <printOptions horizontalCentered="1" verticalCentered="1"/>
  <pageMargins left="0.59055118110236227" right="0.39370078740157483" top="0.74803149606299213" bottom="0.74803149606299213" header="0.31496062992125984" footer="0.31496062992125984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57"/>
  <sheetViews>
    <sheetView showGridLines="0" view="pageBreakPreview" topLeftCell="A7" zoomScale="120" zoomScaleNormal="85" zoomScaleSheetLayoutView="120" workbookViewId="0">
      <selection activeCell="C46" sqref="C46"/>
    </sheetView>
  </sheetViews>
  <sheetFormatPr baseColWidth="10" defaultColWidth="11.44140625" defaultRowHeight="14.4" x14ac:dyDescent="0.3"/>
  <cols>
    <col min="1" max="1" width="4.88671875" customWidth="1"/>
    <col min="2" max="2" width="0.109375" customWidth="1"/>
    <col min="3" max="3" width="66.6640625" customWidth="1"/>
    <col min="4" max="4" width="9" customWidth="1"/>
    <col min="5" max="5" width="4.5546875" bestFit="1" customWidth="1"/>
    <col min="6" max="6" width="9.5546875" customWidth="1"/>
    <col min="7" max="7" width="4.5546875" bestFit="1" customWidth="1"/>
    <col min="8" max="8" width="12.21875" customWidth="1"/>
    <col min="11" max="11" width="13.77734375" bestFit="1" customWidth="1"/>
  </cols>
  <sheetData>
    <row r="2" spans="1:12" x14ac:dyDescent="0.3">
      <c r="B2" s="10"/>
      <c r="C2" s="161" t="s">
        <v>77</v>
      </c>
      <c r="D2" s="161"/>
      <c r="E2" s="161"/>
      <c r="F2" s="161"/>
      <c r="G2" s="161"/>
      <c r="H2" s="161"/>
    </row>
    <row r="3" spans="1:12" x14ac:dyDescent="0.3">
      <c r="B3" s="10"/>
      <c r="C3" s="158" t="s">
        <v>114</v>
      </c>
      <c r="D3" s="158"/>
      <c r="E3" s="158"/>
      <c r="F3" s="158"/>
      <c r="G3" s="158"/>
      <c r="H3" s="158"/>
    </row>
    <row r="4" spans="1:12" ht="15" customHeight="1" x14ac:dyDescent="0.3">
      <c r="A4" s="114"/>
      <c r="B4" s="10"/>
      <c r="C4" s="158" t="s">
        <v>91</v>
      </c>
      <c r="D4" s="158"/>
      <c r="E4" s="158"/>
      <c r="F4" s="158"/>
      <c r="G4" s="158"/>
      <c r="H4" s="158"/>
    </row>
    <row r="5" spans="1:12" ht="15" customHeight="1" x14ac:dyDescent="0.3">
      <c r="B5" s="10"/>
      <c r="C5" s="157" t="s">
        <v>110</v>
      </c>
      <c r="D5" s="157"/>
      <c r="E5" s="157"/>
      <c r="F5" s="157"/>
      <c r="G5" s="157"/>
      <c r="H5" s="157"/>
    </row>
    <row r="6" spans="1:12" x14ac:dyDescent="0.3">
      <c r="B6" s="10"/>
      <c r="C6" s="98"/>
      <c r="D6" s="98"/>
      <c r="E6" s="98"/>
      <c r="F6" s="98"/>
      <c r="G6" s="98"/>
      <c r="H6" s="98"/>
    </row>
    <row r="7" spans="1:12" x14ac:dyDescent="0.3">
      <c r="B7" s="10"/>
      <c r="C7" s="96"/>
      <c r="D7" s="96"/>
      <c r="E7" s="10"/>
      <c r="F7" s="85">
        <v>2019</v>
      </c>
      <c r="G7" s="10"/>
      <c r="H7" s="85">
        <v>2018</v>
      </c>
    </row>
    <row r="8" spans="1:12" ht="15" customHeight="1" x14ac:dyDescent="0.3">
      <c r="A8" s="163" t="s">
        <v>93</v>
      </c>
      <c r="B8" s="163"/>
      <c r="C8" s="163"/>
      <c r="D8" s="96" t="s">
        <v>78</v>
      </c>
      <c r="E8" s="10"/>
      <c r="F8" s="5"/>
      <c r="G8" s="10"/>
      <c r="H8" s="5"/>
    </row>
    <row r="9" spans="1:12" x14ac:dyDescent="0.3">
      <c r="B9" s="10"/>
      <c r="C9" s="9" t="s">
        <v>8</v>
      </c>
      <c r="D9" s="100"/>
      <c r="E9" s="69" t="s">
        <v>1</v>
      </c>
      <c r="F9" s="70">
        <v>13584</v>
      </c>
      <c r="G9" s="66"/>
      <c r="H9" s="70">
        <v>13005</v>
      </c>
      <c r="I9" s="84"/>
      <c r="J9" s="143"/>
      <c r="K9" s="70"/>
      <c r="L9" s="83"/>
    </row>
    <row r="10" spans="1:12" x14ac:dyDescent="0.3">
      <c r="B10" s="10"/>
      <c r="C10" s="9" t="s">
        <v>9</v>
      </c>
      <c r="D10" s="100"/>
      <c r="E10" s="10"/>
      <c r="F10" s="70">
        <v>549.5</v>
      </c>
      <c r="G10" s="66"/>
      <c r="H10" s="70">
        <v>532.9</v>
      </c>
      <c r="I10" s="84"/>
      <c r="J10" s="143"/>
    </row>
    <row r="11" spans="1:12" x14ac:dyDescent="0.3">
      <c r="B11" s="10"/>
      <c r="C11" s="9" t="s">
        <v>10</v>
      </c>
      <c r="D11" s="100"/>
      <c r="E11" s="10"/>
      <c r="F11" s="70">
        <v>81.3</v>
      </c>
      <c r="G11" s="66"/>
      <c r="H11" s="70">
        <v>4.2</v>
      </c>
      <c r="I11" s="84"/>
      <c r="J11" s="143"/>
    </row>
    <row r="12" spans="1:12" x14ac:dyDescent="0.3">
      <c r="B12" s="10"/>
      <c r="C12" s="9" t="s">
        <v>11</v>
      </c>
      <c r="D12" s="100"/>
      <c r="E12" s="10"/>
      <c r="F12" s="70">
        <v>22.6</v>
      </c>
      <c r="G12" s="66"/>
      <c r="H12" s="70">
        <v>16.399999999999999</v>
      </c>
      <c r="I12" s="84"/>
      <c r="J12" s="143"/>
    </row>
    <row r="13" spans="1:12" x14ac:dyDescent="0.3">
      <c r="B13" s="10"/>
      <c r="C13" s="9" t="s">
        <v>12</v>
      </c>
      <c r="D13" s="100"/>
      <c r="E13" s="10"/>
      <c r="F13" s="70">
        <v>249.4</v>
      </c>
      <c r="G13" s="66"/>
      <c r="H13" s="70">
        <v>171.3</v>
      </c>
      <c r="I13" s="84"/>
      <c r="J13" s="143"/>
    </row>
    <row r="14" spans="1:12" x14ac:dyDescent="0.3">
      <c r="B14" s="10"/>
      <c r="C14" s="9" t="s">
        <v>84</v>
      </c>
      <c r="D14" s="100"/>
      <c r="E14" s="10"/>
      <c r="F14" s="70">
        <v>0.3</v>
      </c>
      <c r="G14" s="66"/>
      <c r="H14" s="70">
        <v>0.2</v>
      </c>
      <c r="I14" s="84"/>
      <c r="J14" s="143"/>
    </row>
    <row r="15" spans="1:12" x14ac:dyDescent="0.3">
      <c r="B15" s="10"/>
      <c r="C15" s="9" t="s">
        <v>13</v>
      </c>
      <c r="D15" s="100"/>
      <c r="E15" s="10"/>
      <c r="F15" s="70">
        <v>1624.5</v>
      </c>
      <c r="G15" s="66"/>
      <c r="H15" s="71">
        <v>1657.8</v>
      </c>
      <c r="I15" s="84"/>
      <c r="J15" s="146"/>
      <c r="K15" s="146"/>
    </row>
    <row r="16" spans="1:12" x14ac:dyDescent="0.3">
      <c r="B16" s="10"/>
      <c r="C16" s="6"/>
      <c r="D16" s="100"/>
      <c r="E16" s="10"/>
      <c r="F16" s="16">
        <f>SUM(F9:F15)</f>
        <v>16111.599999999999</v>
      </c>
      <c r="G16" s="66"/>
      <c r="H16" s="16">
        <v>15387.8</v>
      </c>
      <c r="I16" s="84"/>
      <c r="J16" s="143"/>
    </row>
    <row r="17" spans="1:12" x14ac:dyDescent="0.3">
      <c r="A17" s="141" t="s">
        <v>94</v>
      </c>
      <c r="B17" s="10"/>
      <c r="C17" s="140"/>
      <c r="D17" s="100"/>
      <c r="E17" s="10"/>
      <c r="F17" s="111"/>
      <c r="G17" s="66"/>
      <c r="H17" s="111"/>
      <c r="I17" s="84"/>
      <c r="J17" s="143"/>
    </row>
    <row r="18" spans="1:12" x14ac:dyDescent="0.3">
      <c r="B18" s="10"/>
      <c r="C18" s="9" t="s">
        <v>14</v>
      </c>
      <c r="D18" s="100"/>
      <c r="E18" s="10"/>
      <c r="F18" s="70">
        <v>1016.2</v>
      </c>
      <c r="G18" s="66"/>
      <c r="H18" s="70">
        <v>1017.6</v>
      </c>
      <c r="I18" s="84"/>
      <c r="J18" s="146"/>
      <c r="K18" s="146"/>
      <c r="L18" s="146"/>
    </row>
    <row r="19" spans="1:12" x14ac:dyDescent="0.3">
      <c r="B19" s="10"/>
      <c r="C19" s="9" t="s">
        <v>13</v>
      </c>
      <c r="D19" s="100"/>
      <c r="E19" s="10"/>
      <c r="F19" s="71">
        <v>281</v>
      </c>
      <c r="G19" s="66"/>
      <c r="H19" s="71">
        <v>340.2</v>
      </c>
      <c r="I19" s="84"/>
      <c r="J19" s="146"/>
      <c r="K19" s="146"/>
    </row>
    <row r="20" spans="1:12" ht="15" customHeight="1" x14ac:dyDescent="0.3">
      <c r="B20" s="10"/>
      <c r="C20" s="6"/>
      <c r="D20" s="100"/>
      <c r="E20" s="10"/>
      <c r="F20" s="72">
        <f>SUM(F18:F19)</f>
        <v>1297.2</v>
      </c>
      <c r="G20" s="66"/>
      <c r="H20" s="72">
        <v>1357.8</v>
      </c>
      <c r="I20" s="84"/>
      <c r="J20" s="146"/>
      <c r="K20" s="146"/>
    </row>
    <row r="21" spans="1:12" ht="19.8" customHeight="1" x14ac:dyDescent="0.3">
      <c r="B21" s="162" t="s">
        <v>85</v>
      </c>
      <c r="C21" s="162"/>
      <c r="D21" s="100">
        <v>4</v>
      </c>
      <c r="E21" s="10"/>
      <c r="F21" s="104">
        <v>2885.4</v>
      </c>
      <c r="G21" s="105"/>
      <c r="H21" s="104">
        <v>2598.3000000000002</v>
      </c>
      <c r="I21" s="84"/>
      <c r="J21" s="143"/>
    </row>
    <row r="22" spans="1:12" ht="20.399999999999999" customHeight="1" x14ac:dyDescent="0.3">
      <c r="B22" s="108"/>
      <c r="C22" s="106" t="s">
        <v>87</v>
      </c>
      <c r="D22" s="107"/>
      <c r="E22" s="108"/>
      <c r="F22" s="109">
        <f>+F16-F20-F21</f>
        <v>11928.999999999998</v>
      </c>
      <c r="G22" s="110"/>
      <c r="H22" s="109">
        <v>11431.7</v>
      </c>
      <c r="I22" s="84"/>
      <c r="J22" s="143"/>
    </row>
    <row r="23" spans="1:12" x14ac:dyDescent="0.3">
      <c r="B23" s="10"/>
      <c r="C23" s="6"/>
      <c r="D23" s="100"/>
      <c r="E23" s="10"/>
      <c r="F23" s="70"/>
      <c r="G23" s="66"/>
      <c r="H23" s="70"/>
      <c r="I23" s="84"/>
      <c r="J23" s="143"/>
    </row>
    <row r="24" spans="1:12" x14ac:dyDescent="0.3">
      <c r="A24" s="78" t="s">
        <v>95</v>
      </c>
      <c r="B24" s="10"/>
      <c r="C24" s="6"/>
      <c r="D24" s="100">
        <v>18</v>
      </c>
      <c r="E24" s="10"/>
      <c r="F24" s="70"/>
      <c r="G24" s="66"/>
      <c r="H24" s="70"/>
      <c r="I24" s="84"/>
      <c r="J24" s="143"/>
    </row>
    <row r="25" spans="1:12" x14ac:dyDescent="0.3">
      <c r="B25" s="10"/>
      <c r="C25" s="9" t="s">
        <v>15</v>
      </c>
      <c r="D25" s="100"/>
      <c r="E25" s="10"/>
      <c r="F25" s="70">
        <v>5960.8</v>
      </c>
      <c r="G25" s="66"/>
      <c r="H25" s="70">
        <v>5926.8</v>
      </c>
      <c r="I25" s="84"/>
      <c r="J25" s="143"/>
    </row>
    <row r="26" spans="1:12" x14ac:dyDescent="0.3">
      <c r="B26" s="10"/>
      <c r="C26" s="9" t="s">
        <v>16</v>
      </c>
      <c r="D26" s="100"/>
      <c r="E26" s="10"/>
      <c r="F26" s="70">
        <v>5430.3</v>
      </c>
      <c r="G26" s="66"/>
      <c r="H26" s="70">
        <v>12441.9</v>
      </c>
      <c r="I26" s="84"/>
      <c r="J26" s="146"/>
      <c r="K26" s="146"/>
    </row>
    <row r="27" spans="1:12" ht="15" customHeight="1" x14ac:dyDescent="0.3">
      <c r="B27" s="10"/>
      <c r="C27" s="9" t="s">
        <v>17</v>
      </c>
      <c r="D27" s="100"/>
      <c r="E27" s="10"/>
      <c r="F27" s="71">
        <v>810.2</v>
      </c>
      <c r="G27" s="66"/>
      <c r="H27" s="71">
        <v>607.5</v>
      </c>
      <c r="I27" s="84"/>
      <c r="J27" s="143"/>
    </row>
    <row r="28" spans="1:12" ht="19.2" customHeight="1" x14ac:dyDescent="0.3">
      <c r="B28" s="10"/>
      <c r="C28" s="4" t="s">
        <v>18</v>
      </c>
      <c r="D28" s="100"/>
      <c r="E28" s="74"/>
      <c r="F28" s="16">
        <f>SUM(F25:F27)</f>
        <v>12201.300000000001</v>
      </c>
      <c r="G28" s="75"/>
      <c r="H28" s="16">
        <v>18976.2</v>
      </c>
      <c r="I28" s="84"/>
      <c r="J28" s="146"/>
      <c r="K28" s="146"/>
    </row>
    <row r="29" spans="1:12" x14ac:dyDescent="0.3">
      <c r="B29" s="10"/>
      <c r="C29" s="7" t="s">
        <v>86</v>
      </c>
      <c r="D29" s="103"/>
      <c r="E29" s="76"/>
      <c r="F29" s="112">
        <f>SUM(F22-F28)</f>
        <v>-272.30000000000291</v>
      </c>
      <c r="G29" s="113"/>
      <c r="H29" s="112">
        <v>-7544.5</v>
      </c>
      <c r="I29" s="84"/>
      <c r="J29" s="146"/>
      <c r="K29" s="146"/>
    </row>
    <row r="30" spans="1:12" x14ac:dyDescent="0.3">
      <c r="A30" s="114"/>
      <c r="B30" s="10"/>
      <c r="C30" s="115"/>
      <c r="D30" s="116"/>
      <c r="E30" s="117"/>
      <c r="F30" s="118"/>
      <c r="G30" s="113"/>
      <c r="H30" s="118"/>
      <c r="I30" s="84"/>
      <c r="J30" s="143"/>
    </row>
    <row r="31" spans="1:12" ht="13.5" customHeight="1" x14ac:dyDescent="0.3">
      <c r="A31" s="142" t="s">
        <v>96</v>
      </c>
      <c r="B31" s="10"/>
      <c r="C31" s="119"/>
      <c r="D31" s="107"/>
      <c r="E31" s="108"/>
      <c r="F31" s="73">
        <v>1157.5999999999999</v>
      </c>
      <c r="G31" s="120"/>
      <c r="H31" s="73">
        <v>1264.9000000000001</v>
      </c>
      <c r="I31" s="84"/>
      <c r="J31" s="146"/>
      <c r="K31" s="146"/>
    </row>
    <row r="32" spans="1:12" ht="27.75" customHeight="1" x14ac:dyDescent="0.3">
      <c r="A32" s="142"/>
      <c r="B32" s="10"/>
      <c r="C32" s="121" t="s">
        <v>112</v>
      </c>
      <c r="D32" s="107"/>
      <c r="E32" s="122"/>
      <c r="F32" s="123">
        <f>SUM(F29+F31)</f>
        <v>885.299999999997</v>
      </c>
      <c r="G32" s="124"/>
      <c r="H32" s="123">
        <v>-6279.6</v>
      </c>
      <c r="I32" s="151"/>
      <c r="J32" s="152"/>
    </row>
    <row r="33" spans="1:10" x14ac:dyDescent="0.3">
      <c r="A33" s="142" t="s">
        <v>97</v>
      </c>
      <c r="B33" s="10"/>
      <c r="C33" s="119"/>
      <c r="D33" s="107"/>
      <c r="E33" s="108"/>
      <c r="F33" s="125">
        <v>414.4</v>
      </c>
      <c r="G33" s="124"/>
      <c r="H33" s="125">
        <v>395.1</v>
      </c>
      <c r="I33" s="84"/>
      <c r="J33" s="143"/>
    </row>
    <row r="34" spans="1:10" x14ac:dyDescent="0.3">
      <c r="A34" s="142" t="s">
        <v>111</v>
      </c>
      <c r="B34" s="10"/>
      <c r="C34" s="119"/>
      <c r="D34" s="107"/>
      <c r="E34" s="108"/>
      <c r="F34" s="125">
        <v>53.5</v>
      </c>
      <c r="G34" s="124"/>
      <c r="H34" s="125">
        <v>37.700000000000003</v>
      </c>
      <c r="I34" s="84"/>
      <c r="J34" s="143"/>
    </row>
    <row r="35" spans="1:10" ht="15" thickBot="1" x14ac:dyDescent="0.35">
      <c r="A35" s="114"/>
      <c r="B35" s="10"/>
      <c r="C35" s="126" t="s">
        <v>108</v>
      </c>
      <c r="D35" s="107"/>
      <c r="E35" s="127" t="s">
        <v>1</v>
      </c>
      <c r="F35" s="128">
        <f>SUM(F32-F33-F34)</f>
        <v>417.39999999999702</v>
      </c>
      <c r="G35" s="120"/>
      <c r="H35" s="128">
        <v>-6712.4000000000005</v>
      </c>
      <c r="I35" s="84"/>
      <c r="J35" s="143"/>
    </row>
    <row r="36" spans="1:10" ht="15" hidden="1" customHeight="1" x14ac:dyDescent="0.3">
      <c r="A36" s="114"/>
      <c r="C36" s="129"/>
      <c r="D36" s="129"/>
      <c r="E36" s="108"/>
      <c r="F36" s="130"/>
      <c r="G36" s="130"/>
      <c r="H36" s="70">
        <f t="shared" ref="H36:H37" si="0">+F36</f>
        <v>0</v>
      </c>
      <c r="I36" s="84"/>
    </row>
    <row r="37" spans="1:10" ht="15" hidden="1" customHeight="1" x14ac:dyDescent="0.3">
      <c r="A37" s="114"/>
      <c r="C37" s="131"/>
      <c r="D37" s="108"/>
      <c r="E37" s="108"/>
      <c r="F37" s="132"/>
      <c r="G37" s="132"/>
      <c r="H37" s="70">
        <f t="shared" si="0"/>
        <v>0</v>
      </c>
      <c r="I37" s="84"/>
    </row>
    <row r="38" spans="1:10" ht="15" thickTop="1" x14ac:dyDescent="0.3">
      <c r="A38" s="114"/>
      <c r="C38" s="108"/>
      <c r="D38" s="108"/>
      <c r="E38" s="108"/>
      <c r="F38" s="132"/>
      <c r="G38" s="132"/>
      <c r="H38" s="108"/>
      <c r="I38" s="84"/>
    </row>
    <row r="39" spans="1:10" x14ac:dyDescent="0.3">
      <c r="A39" s="114"/>
      <c r="C39" s="153" t="s">
        <v>92</v>
      </c>
      <c r="D39" s="10"/>
      <c r="E39" s="10"/>
      <c r="F39" s="77"/>
      <c r="G39" s="77"/>
      <c r="H39" s="10"/>
    </row>
    <row r="40" spans="1:10" x14ac:dyDescent="0.3">
      <c r="A40" s="114"/>
      <c r="C40" s="69" t="s">
        <v>48</v>
      </c>
      <c r="D40" s="10"/>
      <c r="E40" s="10"/>
      <c r="F40" s="77"/>
      <c r="G40" s="77"/>
      <c r="H40" s="10"/>
      <c r="I40" s="83"/>
    </row>
    <row r="41" spans="1:10" x14ac:dyDescent="0.3">
      <c r="A41" s="114"/>
      <c r="C41" s="69"/>
      <c r="D41" s="10"/>
      <c r="E41" s="10"/>
      <c r="F41" s="77"/>
      <c r="G41" s="77"/>
      <c r="H41" s="10"/>
      <c r="I41" s="83"/>
    </row>
    <row r="42" spans="1:10" x14ac:dyDescent="0.3">
      <c r="A42" s="114"/>
      <c r="C42" s="10"/>
      <c r="D42" s="10"/>
      <c r="E42" s="10"/>
      <c r="F42" s="10"/>
      <c r="G42" s="10"/>
      <c r="H42" s="10"/>
      <c r="I42" s="83"/>
    </row>
    <row r="43" spans="1:10" x14ac:dyDescent="0.3">
      <c r="A43" s="114"/>
      <c r="C43" s="10"/>
      <c r="D43" s="10"/>
      <c r="E43" s="10"/>
      <c r="F43" s="10"/>
      <c r="G43" s="10"/>
      <c r="H43" s="10"/>
      <c r="I43" s="83"/>
    </row>
    <row r="44" spans="1:10" x14ac:dyDescent="0.3">
      <c r="A44" s="114"/>
      <c r="C44" s="10"/>
      <c r="D44" s="10"/>
      <c r="E44" s="10"/>
      <c r="F44" s="10"/>
      <c r="G44" s="10"/>
      <c r="H44" s="10"/>
      <c r="I44" s="83"/>
    </row>
    <row r="45" spans="1:10" x14ac:dyDescent="0.3">
      <c r="A45" s="114"/>
      <c r="C45" s="10"/>
      <c r="D45" s="10"/>
      <c r="E45" s="10"/>
      <c r="F45" s="10"/>
      <c r="G45" s="10"/>
      <c r="H45" s="10"/>
      <c r="I45" s="83"/>
    </row>
    <row r="46" spans="1:10" x14ac:dyDescent="0.3">
      <c r="A46" s="114"/>
      <c r="C46" s="10"/>
      <c r="D46" s="10"/>
      <c r="E46" s="10"/>
      <c r="F46" s="10"/>
      <c r="G46" s="10"/>
      <c r="H46" s="10"/>
      <c r="I46" s="83"/>
    </row>
    <row r="47" spans="1:10" x14ac:dyDescent="0.3">
      <c r="A47" s="114"/>
      <c r="C47" s="10"/>
      <c r="D47" s="10"/>
      <c r="E47" s="10"/>
      <c r="F47" s="10"/>
      <c r="G47" s="10"/>
      <c r="H47" s="10"/>
      <c r="I47" s="83"/>
    </row>
    <row r="48" spans="1:10" x14ac:dyDescent="0.3">
      <c r="A48" s="114"/>
      <c r="C48" s="10"/>
      <c r="D48" s="10"/>
      <c r="E48" s="10"/>
      <c r="F48" s="10"/>
      <c r="G48" s="10"/>
      <c r="H48" s="10"/>
      <c r="I48" s="83"/>
    </row>
    <row r="49" spans="1:9" x14ac:dyDescent="0.3">
      <c r="A49" s="114"/>
      <c r="C49" s="10"/>
      <c r="D49" s="10"/>
      <c r="E49" s="10"/>
      <c r="F49" s="10"/>
      <c r="G49" s="10"/>
      <c r="H49" s="10"/>
      <c r="I49" s="83"/>
    </row>
    <row r="50" spans="1:9" x14ac:dyDescent="0.3">
      <c r="A50" s="114"/>
      <c r="C50" s="10"/>
      <c r="D50" s="10"/>
      <c r="E50" s="10"/>
      <c r="F50" s="10"/>
      <c r="G50" s="10"/>
      <c r="H50" s="10"/>
      <c r="I50" s="83"/>
    </row>
    <row r="51" spans="1:9" ht="11.25" customHeight="1" x14ac:dyDescent="0.3">
      <c r="A51" s="114"/>
      <c r="C51" s="69"/>
      <c r="D51" s="10"/>
      <c r="E51" s="10"/>
      <c r="F51" s="77"/>
      <c r="G51" s="77"/>
      <c r="H51" s="10"/>
    </row>
    <row r="52" spans="1:9" ht="9.75" customHeight="1" x14ac:dyDescent="0.3">
      <c r="A52" s="10"/>
      <c r="B52" s="10"/>
      <c r="C52" s="10"/>
      <c r="D52" s="10"/>
      <c r="E52" s="10"/>
      <c r="F52" s="10"/>
      <c r="G52" s="10"/>
    </row>
    <row r="57" spans="1:9" x14ac:dyDescent="0.3">
      <c r="I57" s="59"/>
    </row>
  </sheetData>
  <mergeCells count="6">
    <mergeCell ref="C2:H2"/>
    <mergeCell ref="C3:H3"/>
    <mergeCell ref="C4:H4"/>
    <mergeCell ref="C5:H5"/>
    <mergeCell ref="B21:C21"/>
    <mergeCell ref="A8:C8"/>
  </mergeCells>
  <printOptions horizontalCentered="1" verticalCentered="1"/>
  <pageMargins left="0.59055118110236227" right="0.59055118110236227" top="0.74803149606299213" bottom="0.74803149606299213" header="0.31496062992125984" footer="0.31496062992125984"/>
  <pageSetup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showGridLines="0" view="pageBreakPreview" zoomScaleNormal="55" zoomScaleSheetLayoutView="100" workbookViewId="0">
      <selection activeCell="D9" sqref="D9"/>
    </sheetView>
  </sheetViews>
  <sheetFormatPr baseColWidth="10" defaultColWidth="11.44140625" defaultRowHeight="14.4" x14ac:dyDescent="0.3"/>
  <cols>
    <col min="1" max="1" width="2.33203125" customWidth="1"/>
    <col min="2" max="2" width="24.88671875" bestFit="1" customWidth="1"/>
    <col min="3" max="3" width="0" hidden="1" customWidth="1"/>
    <col min="4" max="4" width="4.88671875" customWidth="1"/>
    <col min="5" max="5" width="16.33203125" bestFit="1" customWidth="1"/>
    <col min="6" max="6" width="4.88671875" customWidth="1"/>
    <col min="7" max="7" width="16.33203125" bestFit="1" customWidth="1"/>
    <col min="8" max="8" width="4.88671875" customWidth="1"/>
    <col min="9" max="9" width="15.109375" bestFit="1" customWidth="1"/>
    <col min="10" max="10" width="4.88671875" customWidth="1"/>
    <col min="11" max="11" width="11.5546875" bestFit="1" customWidth="1"/>
    <col min="12" max="12" width="4.88671875" customWidth="1"/>
    <col min="13" max="13" width="12.33203125" bestFit="1" customWidth="1"/>
    <col min="14" max="14" width="4.88671875" customWidth="1"/>
    <col min="15" max="15" width="14.109375" bestFit="1" customWidth="1"/>
    <col min="16" max="16" width="4.88671875" customWidth="1"/>
    <col min="17" max="17" width="12.33203125" bestFit="1" customWidth="1"/>
  </cols>
  <sheetData>
    <row r="1" spans="1:19" x14ac:dyDescent="0.3">
      <c r="A1" s="33"/>
      <c r="B1" s="33"/>
      <c r="C1" s="164" t="s">
        <v>0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33"/>
      <c r="P1" s="33"/>
      <c r="Q1" s="33"/>
    </row>
    <row r="2" spans="1:19" x14ac:dyDescent="0.3">
      <c r="A2" s="33"/>
      <c r="B2" s="33"/>
      <c r="C2" s="165" t="s">
        <v>63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33"/>
      <c r="P2" s="33"/>
      <c r="Q2" s="33"/>
    </row>
    <row r="3" spans="1:19" x14ac:dyDescent="0.3">
      <c r="A3" s="33"/>
      <c r="B3" s="33"/>
      <c r="C3" s="165" t="s">
        <v>57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33"/>
      <c r="P3" s="33"/>
      <c r="Q3" s="33"/>
    </row>
    <row r="4" spans="1:19" x14ac:dyDescent="0.3">
      <c r="A4" s="33"/>
      <c r="B4" s="33"/>
      <c r="C4" s="165" t="s">
        <v>60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33"/>
      <c r="P4" s="33"/>
      <c r="Q4" s="33"/>
    </row>
    <row r="5" spans="1:19" x14ac:dyDescent="0.3">
      <c r="A5" s="33"/>
      <c r="B5" s="33"/>
      <c r="C5" s="63"/>
      <c r="D5" s="63"/>
      <c r="E5" s="63"/>
      <c r="F5" s="63"/>
      <c r="G5" s="63"/>
      <c r="H5" s="63"/>
      <c r="I5" s="63"/>
      <c r="J5" s="63"/>
      <c r="K5" s="63"/>
      <c r="L5" s="33"/>
      <c r="M5" s="33"/>
      <c r="N5" s="33"/>
      <c r="O5" s="33"/>
      <c r="P5" s="33"/>
      <c r="Q5" s="33"/>
    </row>
    <row r="6" spans="1:19" x14ac:dyDescent="0.3">
      <c r="A6" s="33"/>
      <c r="B6" s="33"/>
      <c r="C6" s="34"/>
      <c r="D6" s="35"/>
      <c r="E6" s="63" t="s">
        <v>19</v>
      </c>
      <c r="F6" s="35"/>
      <c r="G6" s="35"/>
      <c r="H6" s="35"/>
      <c r="I6" s="35"/>
      <c r="J6" s="35"/>
      <c r="K6" s="63" t="s">
        <v>19</v>
      </c>
      <c r="L6" s="33"/>
      <c r="M6" s="35"/>
      <c r="N6" s="35"/>
      <c r="O6" s="35"/>
      <c r="P6" s="35"/>
      <c r="Q6" s="63" t="s">
        <v>19</v>
      </c>
    </row>
    <row r="7" spans="1:19" s="22" customFormat="1" x14ac:dyDescent="0.3">
      <c r="A7" s="166" t="s">
        <v>20</v>
      </c>
      <c r="B7" s="166"/>
      <c r="C7" s="166"/>
      <c r="D7" s="36"/>
      <c r="E7" s="37">
        <v>42004</v>
      </c>
      <c r="F7" s="36"/>
      <c r="G7" s="64" t="s">
        <v>21</v>
      </c>
      <c r="H7" s="36"/>
      <c r="I7" s="64" t="s">
        <v>22</v>
      </c>
      <c r="J7" s="36"/>
      <c r="K7" s="37">
        <v>42369</v>
      </c>
      <c r="L7" s="36"/>
      <c r="M7" s="64" t="s">
        <v>21</v>
      </c>
      <c r="N7" s="36"/>
      <c r="O7" s="64" t="s">
        <v>22</v>
      </c>
      <c r="P7" s="36"/>
      <c r="Q7" s="37">
        <v>42735</v>
      </c>
    </row>
    <row r="8" spans="1:19" x14ac:dyDescent="0.3">
      <c r="A8" s="78"/>
      <c r="B8" s="78" t="s">
        <v>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9" x14ac:dyDescent="0.3">
      <c r="A9" s="33"/>
      <c r="B9" s="33" t="s">
        <v>6</v>
      </c>
      <c r="C9" s="33"/>
      <c r="D9" s="33" t="s">
        <v>1</v>
      </c>
      <c r="E9" s="38">
        <v>20087</v>
      </c>
      <c r="F9" s="38"/>
      <c r="G9" s="38">
        <v>0</v>
      </c>
      <c r="H9" s="38"/>
      <c r="I9" s="38">
        <v>0</v>
      </c>
      <c r="J9" s="38"/>
      <c r="K9" s="38">
        <f>+E9+G9-I9</f>
        <v>20087</v>
      </c>
      <c r="L9" s="38"/>
      <c r="M9" s="38">
        <v>0</v>
      </c>
      <c r="N9" s="38"/>
      <c r="O9" s="38">
        <v>0</v>
      </c>
      <c r="P9" s="38"/>
      <c r="Q9" s="38">
        <f>+K9+M9-O9</f>
        <v>20087</v>
      </c>
    </row>
    <row r="10" spans="1:19" x14ac:dyDescent="0.3">
      <c r="A10" s="33"/>
      <c r="B10" s="33" t="s">
        <v>23</v>
      </c>
      <c r="C10" s="33"/>
      <c r="D10" s="33"/>
      <c r="E10" s="38">
        <v>2147.6999999999998</v>
      </c>
      <c r="F10" s="38"/>
      <c r="G10" s="38">
        <v>344</v>
      </c>
      <c r="H10" s="38"/>
      <c r="I10" s="38">
        <v>0</v>
      </c>
      <c r="J10" s="38"/>
      <c r="K10" s="38">
        <f>+E10+G10-I10</f>
        <v>2491.6999999999998</v>
      </c>
      <c r="L10" s="38"/>
      <c r="M10" s="38">
        <v>86.9</v>
      </c>
      <c r="N10" s="38"/>
      <c r="O10" s="38">
        <v>0</v>
      </c>
      <c r="P10" s="38"/>
      <c r="Q10" s="38">
        <f>+K10+M10-O10</f>
        <v>2578.6</v>
      </c>
    </row>
    <row r="11" spans="1:19" x14ac:dyDescent="0.3">
      <c r="A11" s="33"/>
      <c r="B11" s="33" t="s">
        <v>47</v>
      </c>
      <c r="C11" s="33"/>
      <c r="D11" s="33"/>
      <c r="E11" s="39">
        <v>6976.6</v>
      </c>
      <c r="F11" s="38"/>
      <c r="G11" s="39">
        <v>2575.5</v>
      </c>
      <c r="H11" s="38"/>
      <c r="I11" s="39">
        <v>0</v>
      </c>
      <c r="J11" s="38"/>
      <c r="K11" s="39">
        <f>+E11+G11-I11</f>
        <v>9552.1</v>
      </c>
      <c r="L11" s="38"/>
      <c r="M11" s="39">
        <v>735.9</v>
      </c>
      <c r="N11" s="38"/>
      <c r="O11" s="39">
        <v>0</v>
      </c>
      <c r="P11" s="38"/>
      <c r="Q11" s="39">
        <f>+K11+M11-O11</f>
        <v>10288</v>
      </c>
    </row>
    <row r="12" spans="1:19" x14ac:dyDescent="0.3">
      <c r="A12" s="33"/>
      <c r="B12" s="33"/>
      <c r="C12" s="33"/>
      <c r="D12" s="33"/>
      <c r="E12" s="38">
        <f>SUM(E9:E11)</f>
        <v>29211.300000000003</v>
      </c>
      <c r="F12" s="38"/>
      <c r="G12" s="38">
        <f>SUM(G9:G11)</f>
        <v>2919.5</v>
      </c>
      <c r="H12" s="38"/>
      <c r="I12" s="38">
        <f>SUM(I9:I11)</f>
        <v>0</v>
      </c>
      <c r="J12" s="38"/>
      <c r="K12" s="38">
        <f>SUM(K9:K11)</f>
        <v>32130.800000000003</v>
      </c>
      <c r="L12" s="38"/>
      <c r="M12" s="38">
        <f>SUM(M9:M11)</f>
        <v>822.8</v>
      </c>
      <c r="N12" s="38"/>
      <c r="O12" s="38">
        <f>SUM(O9:O11)</f>
        <v>0</v>
      </c>
      <c r="P12" s="38"/>
      <c r="Q12" s="38">
        <f>SUM(Q9:Q11)</f>
        <v>32953.599999999999</v>
      </c>
    </row>
    <row r="13" spans="1:19" x14ac:dyDescent="0.3">
      <c r="A13" s="33"/>
      <c r="B13" s="33"/>
      <c r="C13" s="33"/>
      <c r="D13" s="33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spans="1:19" x14ac:dyDescent="0.3">
      <c r="A14" s="33"/>
      <c r="B14" s="78" t="s">
        <v>24</v>
      </c>
      <c r="C14" s="33"/>
      <c r="D14" s="33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x14ac:dyDescent="0.3">
      <c r="A15" s="33"/>
      <c r="B15" s="33" t="s">
        <v>25</v>
      </c>
      <c r="C15" s="33"/>
      <c r="D15" s="33"/>
      <c r="E15" s="38">
        <v>1686.1</v>
      </c>
      <c r="F15" s="38"/>
      <c r="G15" s="38">
        <v>0</v>
      </c>
      <c r="H15" s="38"/>
      <c r="I15" s="38">
        <v>719.2</v>
      </c>
      <c r="J15" s="38"/>
      <c r="K15" s="38">
        <f>+E15+G15-I15</f>
        <v>966.89999999999986</v>
      </c>
      <c r="L15" s="38"/>
      <c r="M15" s="38">
        <v>46.6</v>
      </c>
      <c r="N15" s="38"/>
      <c r="O15" s="38">
        <v>0</v>
      </c>
      <c r="P15" s="38"/>
      <c r="Q15" s="38">
        <f>+K15+M15-O15</f>
        <v>1013.4999999999999</v>
      </c>
    </row>
    <row r="16" spans="1:19" ht="15" thickBot="1" x14ac:dyDescent="0.35">
      <c r="A16" s="33"/>
      <c r="B16" s="78" t="s">
        <v>46</v>
      </c>
      <c r="C16" s="33"/>
      <c r="D16" s="33" t="str">
        <f>+D9</f>
        <v>US$</v>
      </c>
      <c r="E16" s="40">
        <f>SUM(E12:E15)</f>
        <v>30897.4</v>
      </c>
      <c r="F16" s="38"/>
      <c r="G16" s="40">
        <f>SUM(G12:G15)</f>
        <v>2919.5</v>
      </c>
      <c r="H16" s="38"/>
      <c r="I16" s="40">
        <f>SUM(I12:I15)</f>
        <v>719.2</v>
      </c>
      <c r="J16" s="38"/>
      <c r="K16" s="40">
        <f>SUM(K12:K15)</f>
        <v>33097.700000000004</v>
      </c>
      <c r="L16" s="38"/>
      <c r="M16" s="40">
        <f>SUM(M12:M15)</f>
        <v>869.4</v>
      </c>
      <c r="N16" s="38"/>
      <c r="O16" s="40">
        <f>SUM(O12:O15)</f>
        <v>0</v>
      </c>
      <c r="P16" s="38"/>
      <c r="Q16" s="40">
        <f>SUM(Q12:Q15)</f>
        <v>33967.1</v>
      </c>
      <c r="S16" s="51"/>
    </row>
    <row r="17" spans="1:17" ht="15" thickTop="1" x14ac:dyDescent="0.3">
      <c r="A17" s="33"/>
      <c r="B17" s="33"/>
      <c r="C17" s="33"/>
      <c r="D17" s="33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 x14ac:dyDescent="0.3">
      <c r="A18" s="33"/>
      <c r="B18" s="78" t="s">
        <v>52</v>
      </c>
      <c r="C18" s="33"/>
      <c r="D18" s="33"/>
      <c r="E18" s="38"/>
      <c r="F18" s="38"/>
      <c r="G18" s="38"/>
      <c r="H18" s="38"/>
      <c r="I18" s="38"/>
      <c r="J18" s="38"/>
      <c r="K18" s="41">
        <f>(+K19-E19)/E19</f>
        <v>7.1213111782868529E-2</v>
      </c>
      <c r="L18" s="38"/>
      <c r="M18" s="38"/>
      <c r="N18" s="38"/>
      <c r="O18" s="38"/>
      <c r="P18" s="38"/>
      <c r="Q18" s="41">
        <f>(+Q19-K19)/K19</f>
        <v>2.6267686274272773E-2</v>
      </c>
    </row>
    <row r="19" spans="1:17" x14ac:dyDescent="0.3">
      <c r="A19" s="33"/>
      <c r="B19" s="33" t="s">
        <v>26</v>
      </c>
      <c r="C19" s="33"/>
      <c r="D19" s="33" t="str">
        <f>+D16</f>
        <v>US$</v>
      </c>
      <c r="E19" s="88">
        <f>+E16/E25*1000</f>
        <v>61.527156867625834</v>
      </c>
      <c r="F19" s="33"/>
      <c r="G19" s="33"/>
      <c r="H19" s="33"/>
      <c r="I19" s="33"/>
      <c r="J19" s="33"/>
      <c r="K19" s="88">
        <f>+K16/K25*1000</f>
        <v>65.90869716732216</v>
      </c>
      <c r="L19" s="33"/>
      <c r="M19" s="33"/>
      <c r="N19" s="33"/>
      <c r="O19" s="33"/>
      <c r="P19" s="33"/>
      <c r="Q19" s="88">
        <f>+Q16/Q25*1000</f>
        <v>67.639966147259429</v>
      </c>
    </row>
    <row r="20" spans="1:17" x14ac:dyDescent="0.3">
      <c r="A20" s="33"/>
      <c r="B20" s="33"/>
      <c r="C20" s="33"/>
      <c r="D20" s="33"/>
      <c r="E20" s="42"/>
      <c r="F20" s="33"/>
      <c r="G20" s="33"/>
      <c r="H20" s="33"/>
      <c r="I20" s="33"/>
      <c r="J20" s="33"/>
      <c r="K20" s="42"/>
      <c r="L20" s="33"/>
      <c r="M20" s="33"/>
      <c r="N20" s="33"/>
      <c r="O20" s="33"/>
      <c r="P20" s="33"/>
      <c r="Q20" s="42"/>
    </row>
    <row r="21" spans="1:17" x14ac:dyDescent="0.3">
      <c r="A21" s="33"/>
      <c r="B21" s="33" t="s">
        <v>58</v>
      </c>
      <c r="C21" s="33"/>
      <c r="D21" s="33"/>
      <c r="E21" s="42"/>
      <c r="F21" s="33"/>
      <c r="G21" s="33"/>
      <c r="H21" s="33"/>
      <c r="I21" s="33"/>
      <c r="J21" s="33"/>
      <c r="K21" s="42"/>
      <c r="L21" s="33"/>
      <c r="M21" s="86"/>
      <c r="N21" s="33"/>
      <c r="O21" s="33"/>
      <c r="P21" s="33"/>
      <c r="Q21" s="42"/>
    </row>
    <row r="22" spans="1:17" x14ac:dyDescent="0.3">
      <c r="A22" s="33"/>
      <c r="B22" s="33" t="s">
        <v>37</v>
      </c>
      <c r="C22" s="33"/>
      <c r="D22" s="33"/>
      <c r="E22" s="42"/>
      <c r="F22" s="33"/>
      <c r="G22" s="33"/>
      <c r="H22" s="33"/>
      <c r="I22" s="33"/>
      <c r="J22" s="33"/>
      <c r="K22" s="42"/>
      <c r="L22" s="33"/>
      <c r="M22" s="33"/>
      <c r="N22" s="33"/>
      <c r="O22" s="33"/>
      <c r="P22" s="33"/>
      <c r="Q22" s="42"/>
    </row>
    <row r="23" spans="1:17" x14ac:dyDescent="0.3">
      <c r="A23" s="29"/>
      <c r="B23" s="29"/>
      <c r="C23" s="29"/>
      <c r="D23" s="29"/>
      <c r="E23" s="31"/>
      <c r="F23" s="29"/>
      <c r="G23" s="29"/>
      <c r="H23" s="29"/>
      <c r="I23" s="87"/>
      <c r="J23" s="29"/>
      <c r="K23" s="31"/>
      <c r="L23" s="29"/>
      <c r="M23" s="87"/>
      <c r="N23" s="29"/>
      <c r="O23" s="29"/>
      <c r="P23" s="29"/>
      <c r="Q23" s="31"/>
    </row>
    <row r="24" spans="1:17" ht="15" hidden="1" customHeight="1" x14ac:dyDescent="0.3">
      <c r="A24" s="29"/>
      <c r="B24" s="29" t="s">
        <v>27</v>
      </c>
      <c r="C24" s="29"/>
      <c r="D24" s="29"/>
      <c r="E24" s="30" t="s">
        <v>28</v>
      </c>
      <c r="F24" s="29"/>
      <c r="G24" s="29"/>
      <c r="H24" s="29"/>
      <c r="I24" s="29"/>
      <c r="J24" s="29"/>
      <c r="K24" s="30" t="s">
        <v>28</v>
      </c>
      <c r="L24" s="29"/>
      <c r="M24" s="29"/>
      <c r="N24" s="29"/>
      <c r="O24" s="29"/>
      <c r="P24" s="29"/>
      <c r="Q24" s="30" t="s">
        <v>28</v>
      </c>
    </row>
    <row r="25" spans="1:17" ht="14.4" hidden="1" customHeight="1" x14ac:dyDescent="0.3">
      <c r="A25" s="29"/>
      <c r="B25" s="29" t="s">
        <v>29</v>
      </c>
      <c r="C25" s="29"/>
      <c r="D25" s="29"/>
      <c r="E25" s="32">
        <v>502175</v>
      </c>
      <c r="F25" s="29"/>
      <c r="G25" s="29"/>
      <c r="H25" s="29"/>
      <c r="I25" s="29"/>
      <c r="J25" s="29"/>
      <c r="K25" s="32">
        <v>502175</v>
      </c>
      <c r="L25" s="29"/>
      <c r="M25" s="29"/>
      <c r="N25" s="29"/>
      <c r="O25" s="29"/>
      <c r="P25" s="29"/>
      <c r="Q25" s="32">
        <v>502175</v>
      </c>
    </row>
    <row r="26" spans="1:17" x14ac:dyDescent="0.3">
      <c r="A26" s="29"/>
      <c r="B26" s="62" t="s">
        <v>7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x14ac:dyDescent="0.3">
      <c r="A27" s="29"/>
      <c r="B27" s="62" t="s">
        <v>48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3">
      <c r="B28" s="61"/>
    </row>
    <row r="35" spans="2:9" hidden="1" x14ac:dyDescent="0.3">
      <c r="E35" s="21" t="str">
        <f>+E6</f>
        <v xml:space="preserve">Saldo al </v>
      </c>
      <c r="F35" s="21"/>
      <c r="G35" s="21" t="str">
        <f>+E35</f>
        <v xml:space="preserve">Saldo al </v>
      </c>
    </row>
    <row r="36" spans="2:9" hidden="1" x14ac:dyDescent="0.3">
      <c r="E36" s="23">
        <f>+K7</f>
        <v>42369</v>
      </c>
      <c r="F36" s="24"/>
      <c r="G36" s="23">
        <f>+Q7</f>
        <v>42735</v>
      </c>
      <c r="I36" s="24" t="s">
        <v>30</v>
      </c>
    </row>
    <row r="37" spans="2:9" hidden="1" x14ac:dyDescent="0.3">
      <c r="B37" s="25" t="s">
        <v>31</v>
      </c>
      <c r="C37" t="s">
        <v>31</v>
      </c>
      <c r="E37" s="26">
        <f>+'[1]BG TENDENCIA'!C40</f>
        <v>20087000</v>
      </c>
      <c r="F37" s="26"/>
      <c r="G37" s="26">
        <f>+'[1]BG TENDENCIA'!O40</f>
        <v>20087000</v>
      </c>
      <c r="I37" s="27">
        <f>+G37-E37</f>
        <v>0</v>
      </c>
    </row>
    <row r="38" spans="2:9" hidden="1" x14ac:dyDescent="0.3">
      <c r="B38" s="25" t="s">
        <v>32</v>
      </c>
      <c r="C38" t="s">
        <v>32</v>
      </c>
      <c r="E38" s="26">
        <f>+'[1]BG TENDENCIA'!C41</f>
        <v>1359665.16</v>
      </c>
      <c r="F38" s="26"/>
      <c r="G38" s="26">
        <f>+'[1]BG TENDENCIA'!O41</f>
        <v>2147638.9900000002</v>
      </c>
      <c r="I38" s="27">
        <f t="shared" ref="I38:I43" si="0">+G38-E38</f>
        <v>787973.83000000031</v>
      </c>
    </row>
    <row r="39" spans="2:9" hidden="1" x14ac:dyDescent="0.3">
      <c r="B39" s="25" t="s">
        <v>33</v>
      </c>
      <c r="C39" t="s">
        <v>33</v>
      </c>
      <c r="E39" s="26">
        <f>+'[1]BG TENDENCIA'!C42</f>
        <v>-1551756.71</v>
      </c>
      <c r="F39" s="26"/>
      <c r="G39" s="26">
        <f>+'[1]BG TENDENCIA'!O42</f>
        <v>1631835.28</v>
      </c>
      <c r="I39" s="27">
        <f t="shared" si="0"/>
        <v>3183591.99</v>
      </c>
    </row>
    <row r="40" spans="2:9" hidden="1" x14ac:dyDescent="0.3">
      <c r="B40" s="25" t="s">
        <v>34</v>
      </c>
      <c r="C40" t="s">
        <v>34</v>
      </c>
      <c r="E40" s="26">
        <f>+'[1]BG TENDENCIA'!C43</f>
        <v>4104861.28</v>
      </c>
      <c r="F40" s="26"/>
      <c r="G40" s="26">
        <f>+'[1]BG TENDENCIA'!O43</f>
        <v>5344775.2699999996</v>
      </c>
      <c r="I40" s="27">
        <f t="shared" si="0"/>
        <v>1239913.9899999998</v>
      </c>
    </row>
    <row r="41" spans="2:9" hidden="1" x14ac:dyDescent="0.3">
      <c r="B41" s="25" t="s">
        <v>35</v>
      </c>
      <c r="C41" t="s">
        <v>35</v>
      </c>
      <c r="E41" s="26">
        <f>+'[1]BG TENDENCIA'!C44</f>
        <v>1552780.87</v>
      </c>
      <c r="F41" s="26"/>
      <c r="G41" s="26">
        <f>+'[1]BG TENDENCIA'!O44</f>
        <v>1649076.33</v>
      </c>
      <c r="I41" s="27">
        <f t="shared" si="0"/>
        <v>96295.459999999963</v>
      </c>
    </row>
    <row r="42" spans="2:9" hidden="1" x14ac:dyDescent="0.3">
      <c r="B42" s="25" t="s">
        <v>36</v>
      </c>
      <c r="C42" t="s">
        <v>36</v>
      </c>
      <c r="E42" s="26">
        <f>+'[1]BG TENDENCIA'!C45</f>
        <v>0</v>
      </c>
      <c r="F42" s="26"/>
      <c r="G42" s="26">
        <f>+'[1]BG TENDENCIA'!O45</f>
        <v>37000</v>
      </c>
      <c r="I42" s="27">
        <f t="shared" si="0"/>
        <v>37000</v>
      </c>
    </row>
    <row r="43" spans="2:9" ht="15" hidden="1" thickBot="1" x14ac:dyDescent="0.35">
      <c r="E43" s="28">
        <f>SUM(E37:E42)</f>
        <v>25552550.600000001</v>
      </c>
      <c r="F43" s="26"/>
      <c r="G43" s="28">
        <f>SUM(G37:G42)</f>
        <v>30897325.870000005</v>
      </c>
      <c r="I43" s="27">
        <f t="shared" si="0"/>
        <v>5344775.2700000033</v>
      </c>
    </row>
  </sheetData>
  <mergeCells count="5">
    <mergeCell ref="C1:N1"/>
    <mergeCell ref="C2:N2"/>
    <mergeCell ref="C3:N3"/>
    <mergeCell ref="C4:N4"/>
    <mergeCell ref="A7:C7"/>
  </mergeCells>
  <printOptions horizontalCentered="1" verticalCentered="1"/>
  <pageMargins left="0.51181102362204722" right="0.51181102362204722" top="1.1417322834645669" bottom="0.35433070866141736" header="0" footer="0"/>
  <pageSetup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view="pageBreakPreview" zoomScale="120" zoomScaleNormal="70" zoomScaleSheetLayoutView="120" workbookViewId="0">
      <selection activeCell="D38" sqref="D38"/>
    </sheetView>
  </sheetViews>
  <sheetFormatPr baseColWidth="10" defaultColWidth="11.44140625" defaultRowHeight="14.4" x14ac:dyDescent="0.3"/>
  <cols>
    <col min="1" max="1" width="2.109375" customWidth="1"/>
    <col min="2" max="2" width="59.33203125" bestFit="1" customWidth="1"/>
    <col min="3" max="3" width="5.44140625" customWidth="1"/>
    <col min="4" max="4" width="13.33203125" bestFit="1" customWidth="1"/>
    <col min="5" max="5" width="2.5546875" customWidth="1"/>
    <col min="6" max="6" width="12.33203125" bestFit="1" customWidth="1"/>
    <col min="8" max="8" width="19.88671875" bestFit="1" customWidth="1"/>
  </cols>
  <sheetData>
    <row r="1" spans="1:8" s="44" customFormat="1" x14ac:dyDescent="0.3">
      <c r="A1" s="167" t="s">
        <v>0</v>
      </c>
      <c r="B1" s="167"/>
      <c r="C1" s="167"/>
      <c r="D1" s="167"/>
      <c r="E1" s="167"/>
      <c r="F1" s="167"/>
      <c r="G1" s="43"/>
      <c r="H1" s="43"/>
    </row>
    <row r="2" spans="1:8" s="44" customFormat="1" x14ac:dyDescent="0.3">
      <c r="A2" s="168" t="s">
        <v>76</v>
      </c>
      <c r="B2" s="168"/>
      <c r="C2" s="168"/>
      <c r="D2" s="168"/>
      <c r="E2" s="168"/>
      <c r="F2" s="168"/>
      <c r="G2" s="45"/>
      <c r="H2" s="45"/>
    </row>
    <row r="3" spans="1:8" s="44" customFormat="1" x14ac:dyDescent="0.3">
      <c r="A3" s="168" t="s">
        <v>59</v>
      </c>
      <c r="B3" s="168"/>
      <c r="C3" s="168"/>
      <c r="D3" s="168"/>
      <c r="E3" s="168"/>
      <c r="F3" s="168"/>
      <c r="G3" s="45"/>
      <c r="H3" s="45"/>
    </row>
    <row r="4" spans="1:8" s="44" customFormat="1" x14ac:dyDescent="0.3">
      <c r="A4" s="168" t="s">
        <v>60</v>
      </c>
      <c r="B4" s="169"/>
      <c r="C4" s="169"/>
      <c r="D4" s="169"/>
      <c r="E4" s="169"/>
      <c r="F4" s="169"/>
      <c r="G4" s="20"/>
      <c r="H4" s="20"/>
    </row>
    <row r="5" spans="1:8" s="44" customFormat="1" x14ac:dyDescent="0.3">
      <c r="B5" s="90"/>
      <c r="C5" s="90"/>
      <c r="D5" s="90"/>
      <c r="E5" s="90"/>
      <c r="F5" s="90"/>
      <c r="G5" s="18"/>
      <c r="H5" s="18"/>
    </row>
    <row r="6" spans="1:8" s="44" customFormat="1" x14ac:dyDescent="0.3">
      <c r="B6" s="19"/>
      <c r="C6" s="20"/>
      <c r="D6" s="46">
        <v>2016</v>
      </c>
      <c r="E6" s="90"/>
      <c r="F6" s="46">
        <v>2015</v>
      </c>
      <c r="G6" s="20"/>
      <c r="H6" s="20"/>
    </row>
    <row r="7" spans="1:8" x14ac:dyDescent="0.3">
      <c r="A7" t="s">
        <v>53</v>
      </c>
    </row>
    <row r="8" spans="1:8" x14ac:dyDescent="0.3">
      <c r="B8" t="s">
        <v>38</v>
      </c>
      <c r="C8" t="s">
        <v>1</v>
      </c>
      <c r="D8" s="54">
        <v>869.4</v>
      </c>
      <c r="E8" s="53"/>
      <c r="F8" s="53">
        <v>2200.3000000000002</v>
      </c>
      <c r="G8" s="83">
        <v>869.4</v>
      </c>
      <c r="H8" s="48"/>
    </row>
    <row r="9" spans="1:8" x14ac:dyDescent="0.3">
      <c r="B9" t="s">
        <v>39</v>
      </c>
      <c r="D9" s="54"/>
      <c r="E9" s="53"/>
      <c r="F9" s="53"/>
      <c r="G9" s="83"/>
    </row>
    <row r="10" spans="1:8" x14ac:dyDescent="0.3">
      <c r="B10" s="60" t="s">
        <v>40</v>
      </c>
      <c r="D10" s="54"/>
      <c r="E10" s="53"/>
      <c r="F10" s="53"/>
      <c r="G10" s="83"/>
    </row>
    <row r="11" spans="1:8" x14ac:dyDescent="0.3">
      <c r="B11" t="s">
        <v>41</v>
      </c>
      <c r="D11" s="54">
        <v>5317.2</v>
      </c>
      <c r="E11" s="53"/>
      <c r="F11" s="53">
        <v>14336.5</v>
      </c>
      <c r="G11" s="83">
        <v>5317.2</v>
      </c>
      <c r="H11" s="48"/>
    </row>
    <row r="12" spans="1:8" x14ac:dyDescent="0.3">
      <c r="B12" t="s">
        <v>64</v>
      </c>
      <c r="D12" s="54">
        <v>-449.2</v>
      </c>
      <c r="E12" s="53"/>
      <c r="F12" s="91" t="s">
        <v>65</v>
      </c>
      <c r="G12" s="83">
        <v>-449.2</v>
      </c>
      <c r="H12" s="48"/>
    </row>
    <row r="13" spans="1:8" x14ac:dyDescent="0.3">
      <c r="B13" t="s">
        <v>17</v>
      </c>
      <c r="D13" s="54">
        <v>1820.1</v>
      </c>
      <c r="E13" s="53"/>
      <c r="F13" s="53">
        <v>1997.89</v>
      </c>
      <c r="G13" s="83">
        <v>1820.1</v>
      </c>
      <c r="H13" s="48"/>
    </row>
    <row r="14" spans="1:8" x14ac:dyDescent="0.3">
      <c r="B14" t="s">
        <v>49</v>
      </c>
      <c r="D14" s="54">
        <v>42.9</v>
      </c>
      <c r="E14" s="53"/>
      <c r="F14" s="53">
        <v>613.20000000000005</v>
      </c>
      <c r="G14" s="83">
        <v>42.9</v>
      </c>
      <c r="H14" s="48"/>
    </row>
    <row r="15" spans="1:8" x14ac:dyDescent="0.3">
      <c r="B15" t="s">
        <v>66</v>
      </c>
      <c r="D15" s="54">
        <v>-90.3</v>
      </c>
      <c r="E15" s="53"/>
      <c r="F15" s="91" t="s">
        <v>65</v>
      </c>
      <c r="G15" s="83">
        <v>-90.3</v>
      </c>
      <c r="H15" s="48"/>
    </row>
    <row r="16" spans="1:8" x14ac:dyDescent="0.3">
      <c r="B16" s="50" t="s">
        <v>42</v>
      </c>
      <c r="D16" s="55">
        <v>1003.8</v>
      </c>
      <c r="E16" s="53"/>
      <c r="F16" s="55">
        <v>-730.3</v>
      </c>
      <c r="G16" s="83">
        <v>1003.8</v>
      </c>
      <c r="H16" s="48"/>
    </row>
    <row r="17" spans="1:8" x14ac:dyDescent="0.3">
      <c r="B17" t="s">
        <v>43</v>
      </c>
      <c r="D17" s="55">
        <v>102.8</v>
      </c>
      <c r="E17" s="53"/>
      <c r="F17" s="55">
        <v>8.1999999999999993</v>
      </c>
      <c r="G17" s="83">
        <v>102.8</v>
      </c>
      <c r="H17" s="48"/>
    </row>
    <row r="18" spans="1:8" x14ac:dyDescent="0.3">
      <c r="B18" t="s">
        <v>61</v>
      </c>
      <c r="D18" s="54">
        <v>-7275.2</v>
      </c>
      <c r="E18" s="53"/>
      <c r="F18" s="54">
        <v>13492.3</v>
      </c>
      <c r="G18" s="83">
        <v>-7275.2</v>
      </c>
      <c r="H18" s="51"/>
    </row>
    <row r="19" spans="1:8" x14ac:dyDescent="0.3">
      <c r="B19" t="s">
        <v>67</v>
      </c>
      <c r="D19" s="54">
        <v>3931.4</v>
      </c>
      <c r="E19" s="53"/>
      <c r="F19" s="54">
        <v>-792.3</v>
      </c>
      <c r="G19" s="83">
        <v>3931.4</v>
      </c>
    </row>
    <row r="20" spans="1:8" x14ac:dyDescent="0.3">
      <c r="B20" t="s">
        <v>62</v>
      </c>
      <c r="D20" s="54">
        <v>-26096</v>
      </c>
      <c r="E20" s="53"/>
      <c r="F20" s="54">
        <v>-22625.500000000004</v>
      </c>
      <c r="G20" s="83">
        <v>-26096</v>
      </c>
      <c r="H20" s="47"/>
    </row>
    <row r="21" spans="1:8" x14ac:dyDescent="0.3">
      <c r="B21" s="50" t="s">
        <v>50</v>
      </c>
      <c r="D21" s="57">
        <v>-4550.3999999999996</v>
      </c>
      <c r="E21" s="53"/>
      <c r="F21" s="57">
        <f>-826.7</f>
        <v>-826.7</v>
      </c>
      <c r="G21" s="83">
        <v>-4550.3999999999996</v>
      </c>
    </row>
    <row r="22" spans="1:8" x14ac:dyDescent="0.3">
      <c r="D22" s="54"/>
      <c r="E22" s="53"/>
      <c r="F22" s="53"/>
      <c r="G22" s="83">
        <f>SUM(G8:G21)</f>
        <v>-25373.5</v>
      </c>
      <c r="H22" s="95">
        <f>+D23-G22</f>
        <v>0</v>
      </c>
    </row>
    <row r="23" spans="1:8" x14ac:dyDescent="0.3">
      <c r="B23" s="49" t="s">
        <v>68</v>
      </c>
      <c r="D23" s="92">
        <f>SUM(D8:D21)</f>
        <v>-25373.5</v>
      </c>
      <c r="E23" s="53"/>
      <c r="F23" s="92">
        <f>SUM(F8:F21)</f>
        <v>7673.5899999999974</v>
      </c>
      <c r="G23" s="83"/>
    </row>
    <row r="24" spans="1:8" x14ac:dyDescent="0.3">
      <c r="D24" s="53"/>
      <c r="E24" s="53"/>
      <c r="F24" s="53"/>
      <c r="G24" s="83"/>
    </row>
    <row r="25" spans="1:8" x14ac:dyDescent="0.3">
      <c r="A25" t="s">
        <v>44</v>
      </c>
      <c r="D25" s="53"/>
      <c r="E25" s="53"/>
      <c r="F25" s="53"/>
      <c r="G25" s="83"/>
    </row>
    <row r="26" spans="1:8" x14ac:dyDescent="0.3">
      <c r="B26" t="s">
        <v>69</v>
      </c>
      <c r="D26" s="54"/>
      <c r="E26" s="53"/>
      <c r="F26" s="53"/>
      <c r="G26" s="83"/>
    </row>
    <row r="27" spans="1:8" x14ac:dyDescent="0.3">
      <c r="B27" t="s">
        <v>45</v>
      </c>
      <c r="C27" s="93"/>
      <c r="D27" s="54">
        <v>13380.6</v>
      </c>
      <c r="E27" s="53"/>
      <c r="F27" s="53">
        <v>-26182.9</v>
      </c>
      <c r="G27" s="83">
        <v>13380.6</v>
      </c>
    </row>
    <row r="28" spans="1:8" x14ac:dyDescent="0.3">
      <c r="B28" t="s">
        <v>70</v>
      </c>
      <c r="D28" s="55">
        <v>-763.4</v>
      </c>
      <c r="E28" s="53"/>
      <c r="F28" s="56">
        <v>-923.1</v>
      </c>
      <c r="G28" s="83">
        <v>-763.4</v>
      </c>
    </row>
    <row r="29" spans="1:8" x14ac:dyDescent="0.3">
      <c r="B29" t="s">
        <v>71</v>
      </c>
      <c r="D29" s="55">
        <v>-120.1</v>
      </c>
      <c r="E29" s="53"/>
      <c r="F29" s="56">
        <v>-54</v>
      </c>
      <c r="G29" s="83">
        <v>-120.1</v>
      </c>
    </row>
    <row r="30" spans="1:8" x14ac:dyDescent="0.3">
      <c r="B30" t="s">
        <v>72</v>
      </c>
      <c r="D30" s="79">
        <v>90.3</v>
      </c>
      <c r="E30" s="53"/>
      <c r="F30" s="94">
        <v>0</v>
      </c>
      <c r="G30" s="83">
        <v>90.3</v>
      </c>
    </row>
    <row r="31" spans="1:8" x14ac:dyDescent="0.3">
      <c r="D31" s="54"/>
      <c r="E31" s="53"/>
      <c r="F31" s="53"/>
      <c r="G31" s="83"/>
    </row>
    <row r="32" spans="1:8" x14ac:dyDescent="0.3">
      <c r="B32" s="49" t="s">
        <v>73</v>
      </c>
      <c r="D32" s="57">
        <f>SUM(D25:D31)</f>
        <v>12587.4</v>
      </c>
      <c r="E32" s="53"/>
      <c r="F32" s="92">
        <f>SUM(F25:F31)</f>
        <v>-27160</v>
      </c>
      <c r="G32" s="83">
        <f>SUM(G27:G31)</f>
        <v>12587.4</v>
      </c>
      <c r="H32" s="95">
        <f>+D32-G32</f>
        <v>0</v>
      </c>
    </row>
    <row r="33" spans="1:7" x14ac:dyDescent="0.3">
      <c r="D33" s="53"/>
      <c r="E33" s="53"/>
      <c r="F33" s="53"/>
      <c r="G33" s="83"/>
    </row>
    <row r="34" spans="1:7" x14ac:dyDescent="0.3">
      <c r="A34" t="s">
        <v>74</v>
      </c>
      <c r="D34" s="54">
        <f>+D23+D32</f>
        <v>-12786.1</v>
      </c>
      <c r="E34" s="53"/>
      <c r="F34" s="54">
        <f>+F23+F32</f>
        <v>-19486.410000000003</v>
      </c>
      <c r="G34" s="83">
        <f>+G32+G22</f>
        <v>-12786.1</v>
      </c>
    </row>
    <row r="35" spans="1:7" x14ac:dyDescent="0.3">
      <c r="A35" t="s">
        <v>54</v>
      </c>
      <c r="D35" s="53">
        <f>+F36</f>
        <v>36663.89</v>
      </c>
      <c r="E35" s="53"/>
      <c r="F35" s="53">
        <v>56150.3</v>
      </c>
      <c r="G35" s="83">
        <v>36663.9</v>
      </c>
    </row>
    <row r="36" spans="1:7" ht="15" thickBot="1" x14ac:dyDescent="0.35">
      <c r="A36" t="s">
        <v>75</v>
      </c>
      <c r="C36" t="str">
        <f>+C8</f>
        <v>US$</v>
      </c>
      <c r="D36" s="58">
        <f>+D34+D35</f>
        <v>23877.79</v>
      </c>
      <c r="E36" s="53"/>
      <c r="F36" s="58">
        <f>+F34+F35</f>
        <v>36663.89</v>
      </c>
      <c r="G36" s="83">
        <f>+G34+G35</f>
        <v>23877.800000000003</v>
      </c>
    </row>
    <row r="37" spans="1:7" ht="15" thickTop="1" x14ac:dyDescent="0.3">
      <c r="G37" s="83"/>
    </row>
    <row r="38" spans="1:7" x14ac:dyDescent="0.3">
      <c r="B38" s="62" t="s">
        <v>7</v>
      </c>
      <c r="G38" s="83"/>
    </row>
    <row r="39" spans="1:7" x14ac:dyDescent="0.3">
      <c r="B39" s="61" t="s">
        <v>48</v>
      </c>
      <c r="D39" s="80"/>
      <c r="G39" s="83"/>
    </row>
    <row r="40" spans="1:7" x14ac:dyDescent="0.3">
      <c r="B40" s="61"/>
      <c r="G40" s="83"/>
    </row>
    <row r="41" spans="1:7" x14ac:dyDescent="0.3">
      <c r="B41" s="61"/>
    </row>
    <row r="42" spans="1:7" x14ac:dyDescent="0.3">
      <c r="D42" s="52"/>
    </row>
    <row r="44" spans="1:7" x14ac:dyDescent="0.3">
      <c r="D44" s="26"/>
    </row>
    <row r="45" spans="1:7" x14ac:dyDescent="0.3">
      <c r="D45" s="26"/>
    </row>
    <row r="46" spans="1:7" x14ac:dyDescent="0.3">
      <c r="D46" s="26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BAL</vt:lpstr>
      <vt:lpstr>ER</vt:lpstr>
      <vt:lpstr>EP</vt:lpstr>
      <vt:lpstr>FL</vt:lpstr>
      <vt:lpstr>BAL!Área_de_impresión</vt:lpstr>
      <vt:lpstr>ER!Área_de_impresión</vt:lpstr>
      <vt:lpstr>FL!Área_de_impresión</vt:lpstr>
    </vt:vector>
  </TitlesOfParts>
  <Company>BANCO AZTECA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dfuentes</dc:creator>
  <cp:lastModifiedBy>WALTER ANDRES PICHE COREAS</cp:lastModifiedBy>
  <cp:lastPrinted>2019-07-10T01:30:32Z</cp:lastPrinted>
  <dcterms:created xsi:type="dcterms:W3CDTF">2013-02-21T22:00:17Z</dcterms:created>
  <dcterms:modified xsi:type="dcterms:W3CDTF">2019-07-25T02:37:17Z</dcterms:modified>
</cp:coreProperties>
</file>