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NOTA Y CONSOLIDACION E.F\2019\CONSOLIDACIONES INTERMEDIAS\EEF\"/>
    </mc:Choice>
  </mc:AlternateContent>
  <bookViews>
    <workbookView xWindow="0" yWindow="0" windowWidth="28800" windowHeight="12300"/>
  </bookViews>
  <sheets>
    <sheet name="Balance" sheetId="1" r:id="rId1"/>
    <sheet name="Est.Res." sheetId="2" r:id="rId2"/>
  </sheets>
  <externalReferences>
    <externalReference r:id="rId3"/>
  </externalReferences>
  <definedNames>
    <definedName name="Abrm">#REF!</definedName>
    <definedName name="Agisto_men">#REF!</definedName>
    <definedName name="cmpSpoolPath">"C:\Program Files\Symtrax\Compleo\Temp\00000000.txt"</definedName>
    <definedName name="Oct_Acumulado">#REF!</definedName>
    <definedName name="_xlnm.Print_Area" localSheetId="0">Balance!$A$1:$D$50</definedName>
    <definedName name="_xlnm.Print_Area" localSheetId="1">Est.Res.!$A$1:$C$51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C40" i="1"/>
  <c r="C43" i="1" l="1"/>
  <c r="C17" i="1"/>
  <c r="B23" i="2" l="1"/>
  <c r="B21" i="2"/>
  <c r="B24" i="2"/>
  <c r="B14" i="2"/>
  <c r="C14" i="1"/>
  <c r="B22" i="2"/>
  <c r="B34" i="2" l="1"/>
  <c r="B12" i="2"/>
  <c r="C29" i="1"/>
  <c r="C30" i="1"/>
  <c r="C11" i="1"/>
  <c r="B42" i="2"/>
  <c r="C18" i="1"/>
  <c r="C35" i="1"/>
  <c r="C37" i="1"/>
  <c r="C19" i="1"/>
  <c r="C27" i="1"/>
  <c r="C32" i="1"/>
  <c r="C36" i="1"/>
  <c r="C12" i="1"/>
  <c r="C22" i="1"/>
  <c r="C28" i="1"/>
  <c r="C31" i="1"/>
  <c r="B35" i="2"/>
  <c r="C16" i="1" l="1"/>
  <c r="B15" i="2"/>
  <c r="C34" i="1"/>
  <c r="B17" i="2"/>
  <c r="C26" i="1"/>
  <c r="B16" i="2"/>
  <c r="B25" i="2"/>
  <c r="B26" i="2"/>
  <c r="C13" i="1"/>
  <c r="C10" i="1" s="1"/>
  <c r="B33" i="2"/>
  <c r="B32" i="2" s="1"/>
  <c r="C23" i="1" l="1"/>
  <c r="B20" i="2"/>
  <c r="B41" i="2"/>
  <c r="C44" i="1"/>
  <c r="C42" i="1" s="1"/>
  <c r="C38" i="1"/>
  <c r="B39" i="2"/>
  <c r="B13" i="2"/>
  <c r="B11" i="2"/>
  <c r="B28" i="2"/>
  <c r="C45" i="1" l="1"/>
  <c r="C56" i="1" s="1"/>
  <c r="B18" i="2"/>
  <c r="B10" i="2" s="1"/>
  <c r="B30" i="2" s="1"/>
  <c r="B37" i="2" s="1"/>
  <c r="B40" i="2" s="1"/>
  <c r="B44" i="2" s="1"/>
  <c r="B46" i="2" s="1"/>
</calcChain>
</file>

<file path=xl/sharedStrings.xml><?xml version="1.0" encoding="utf-8"?>
<sst xmlns="http://schemas.openxmlformats.org/spreadsheetml/2006/main" count="73" uniqueCount="67">
  <si>
    <t>SCOTIABANK EL SALVADOR, S.A Y SUBSIDIARIAS</t>
  </si>
  <si>
    <t>(Subsidiaria de Inversiones Financieras Scotiabank El Salvador, S.A.)</t>
  </si>
  <si>
    <t>(San Salvador, República de El Salvador)</t>
  </si>
  <si>
    <t>Balance General Consolidado</t>
  </si>
  <si>
    <t>Al 31 de mayo de 2019</t>
  </si>
  <si>
    <t>(Cifras en Miles de Dólares de los Estados Unidos de América)</t>
  </si>
  <si>
    <t>Activos</t>
  </si>
  <si>
    <t>Activos de intermediación</t>
  </si>
  <si>
    <t>Caja y bancos</t>
  </si>
  <si>
    <t>Reportos y otras operaciones bursátiles  (neto)</t>
  </si>
  <si>
    <t>Inversiones financieras (neto)</t>
  </si>
  <si>
    <t>Cartera de préstamos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</si>
  <si>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</si>
  <si>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</si>
  <si>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</si>
  <si>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</si>
  <si>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</si>
  <si>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</si>
  <si>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</si>
  <si>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</si>
  <si>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</si>
  <si>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</si>
  <si>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</si>
  <si>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</si>
  <si>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</si>
  <si>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Titulos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</si>
  <si>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</si>
  <si>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</si>
  <si>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</si>
  <si>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</si>
  <si>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</si>
  <si>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</si>
  <si>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</si>
  <si>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</si>
  <si>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</si>
  <si>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</si>
  <si>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SCOTIABANK EL SALVADOR, S.A. Y SUBSIDIARIAS</t>
  </si>
  <si>
    <t>Estado Consolidado de Resultado</t>
  </si>
  <si>
    <t xml:space="preserve">Por el período del 01 de enero al 31 de mayo de 2019 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</si>
  <si>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</si>
  <si>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</si>
  <si>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</si>
  <si>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</si>
  <si>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</si>
  <si>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</si>
  <si>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</si>
  <si>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</si>
  <si>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</si>
  <si>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</si>
  <si>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</si>
  <si>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</si>
  <si>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</si>
  <si>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</si>
  <si>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</si>
  <si>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</si>
  <si>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</si>
  <si>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</si>
  <si>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</si>
  <si>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</si>
  <si>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</si>
  <si>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</si>
  <si>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>Utilidad antes de impuestos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</si>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</sst>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#,##0.0;\(#,##0.0\)"/>
    <numFmt numFmtId="165" formatCode="_(* #,##0.0_);_(* \(#,##0.0\);_(* &quot;-&quot;??_);_(@_)"/>
    <numFmt numFmtId="166" formatCode="#,##0.0_);\(#,##0.0\)"/>
    <numFmt numFmtId="167" formatCode="#,##0.0000_);\(#,##0.0000\)"/>
    <numFmt numFmtId="168" formatCode="_ * #,##0.00_ ;_ * \-#,##0.00_ ;_ * &quot;-&quot;??_ ;_ @_ "/>
    <numFmt numFmtId="169" formatCode="General_)"/>
  </numFmts>
  <fonts count="7">
    <font>
      <sz val="10"/>
      <name val="Arial"/>
    </font>
    <font>
      <sz val="10"/>
      <name val="Geneva"/>
      <family val="2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sz val="10"/>
      <name val="Arial"/>
    </font>
    <font>
      <i/>
      <sz val="10"/>
      <name val="Univers for KPM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3" fontId="1" fillId="0" borderId="0" applyFont="0" applyFill="0" applyBorder="0" applyAlignment="0" applyProtection="0"/>
    <xf numFmtId="168" fontId="5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left"/>
    </xf>
    <xf numFmtId="0" fontId="3" fillId="2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3" fillId="2" borderId="0" xfId="2" applyFont="1" applyFill="1" applyAlignment="1">
      <alignment horizontal="center"/>
    </xf>
    <xf numFmtId="0" fontId="3" fillId="2" borderId="0" xfId="2" applyFont="1" applyFill="1" applyBorder="1"/>
    <xf numFmtId="0" fontId="3" fillId="2" borderId="0" xfId="2" applyFont="1" applyFill="1" applyBorder="1" applyAlignment="1">
      <alignment horizontal="center"/>
    </xf>
    <xf numFmtId="0" fontId="3" fillId="2" borderId="0" xfId="2" applyFont="1" applyFill="1"/>
    <xf numFmtId="0" fontId="3" fillId="0" borderId="0" xfId="2" applyFont="1" applyFill="1"/>
    <xf numFmtId="0" fontId="4" fillId="2" borderId="0" xfId="2" applyFont="1" applyFill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/>
    <xf numFmtId="0" fontId="2" fillId="2" borderId="0" xfId="2" applyFont="1" applyFill="1"/>
    <xf numFmtId="0" fontId="3" fillId="2" borderId="0" xfId="2" applyFont="1" applyFill="1" applyAlignment="1">
      <alignment horizontal="right"/>
    </xf>
    <xf numFmtId="164" fontId="3" fillId="2" borderId="1" xfId="0" applyNumberFormat="1" applyFont="1" applyFill="1" applyBorder="1"/>
    <xf numFmtId="37" fontId="3" fillId="2" borderId="0" xfId="2" applyNumberFormat="1" applyFont="1" applyFill="1" applyBorder="1"/>
    <xf numFmtId="0" fontId="3" fillId="2" borderId="0" xfId="2" applyFont="1" applyFill="1" applyAlignment="1">
      <alignment horizontal="left" indent="1"/>
    </xf>
    <xf numFmtId="0" fontId="3" fillId="2" borderId="0" xfId="2" applyFont="1" applyFill="1" applyAlignment="1">
      <alignment horizontal="center"/>
    </xf>
    <xf numFmtId="164" fontId="3" fillId="2" borderId="0" xfId="0" applyNumberFormat="1" applyFont="1" applyFill="1"/>
    <xf numFmtId="165" fontId="3" fillId="0" borderId="0" xfId="1" applyNumberFormat="1" applyFont="1" applyFill="1"/>
    <xf numFmtId="164" fontId="3" fillId="2" borderId="2" xfId="0" applyNumberFormat="1" applyFont="1" applyFill="1" applyBorder="1"/>
    <xf numFmtId="37" fontId="3" fillId="2" borderId="0" xfId="2" applyNumberFormat="1" applyFont="1" applyFill="1"/>
    <xf numFmtId="166" fontId="3" fillId="2" borderId="1" xfId="2" applyNumberFormat="1" applyFont="1" applyFill="1" applyBorder="1"/>
    <xf numFmtId="164" fontId="3" fillId="0" borderId="2" xfId="0" applyNumberFormat="1" applyFont="1" applyFill="1" applyBorder="1"/>
    <xf numFmtId="37" fontId="3" fillId="2" borderId="0" xfId="3" applyNumberFormat="1" applyFont="1" applyFill="1" applyBorder="1"/>
    <xf numFmtId="167" fontId="3" fillId="2" borderId="0" xfId="2" applyNumberFormat="1" applyFont="1" applyFill="1"/>
    <xf numFmtId="0" fontId="3" fillId="2" borderId="3" xfId="2" applyFont="1" applyFill="1" applyBorder="1"/>
    <xf numFmtId="0" fontId="3" fillId="0" borderId="0" xfId="2" applyFont="1" applyFill="1" applyBorder="1"/>
    <xf numFmtId="0" fontId="3" fillId="0" borderId="0" xfId="2" applyFont="1" applyFill="1" applyAlignment="1">
      <alignment horizontal="center"/>
    </xf>
    <xf numFmtId="166" fontId="3" fillId="0" borderId="0" xfId="2" applyNumberFormat="1" applyFont="1" applyFill="1"/>
    <xf numFmtId="37" fontId="3" fillId="0" borderId="0" xfId="2" applyNumberFormat="1" applyFont="1" applyFill="1"/>
    <xf numFmtId="39" fontId="3" fillId="0" borderId="0" xfId="2" applyNumberFormat="1" applyFont="1" applyFill="1"/>
    <xf numFmtId="0" fontId="3" fillId="0" borderId="0" xfId="0" applyFont="1" applyFill="1"/>
    <xf numFmtId="0" fontId="3" fillId="0" borderId="0" xfId="2" applyFont="1" applyFill="1" applyAlignment="1"/>
    <xf numFmtId="0" fontId="2" fillId="2" borderId="0" xfId="2" applyFont="1" applyFill="1" applyAlignment="1">
      <alignment horizontal="centerContinuous"/>
    </xf>
    <xf numFmtId="0" fontId="3" fillId="2" borderId="0" xfId="2" applyFont="1" applyFill="1" applyAlignment="1">
      <alignment horizontal="centerContinuous"/>
    </xf>
    <xf numFmtId="0" fontId="3" fillId="2" borderId="0" xfId="2" applyFont="1" applyFill="1" applyBorder="1" applyAlignment="1">
      <alignment horizontal="left"/>
    </xf>
    <xf numFmtId="0" fontId="2" fillId="2" borderId="0" xfId="0" applyFont="1" applyFill="1"/>
    <xf numFmtId="166" fontId="3" fillId="2" borderId="1" xfId="4" applyNumberFormat="1" applyFon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1"/>
    </xf>
    <xf numFmtId="166" fontId="3" fillId="2" borderId="0" xfId="4" applyNumberFormat="1" applyFont="1" applyFill="1" applyBorder="1" applyAlignment="1">
      <alignment horizontal="right"/>
    </xf>
    <xf numFmtId="0" fontId="2" fillId="0" borderId="0" xfId="2" applyFont="1" applyFill="1"/>
    <xf numFmtId="0" fontId="3" fillId="2" borderId="0" xfId="0" applyFont="1" applyFill="1"/>
    <xf numFmtId="0" fontId="3" fillId="2" borderId="0" xfId="0" applyFont="1" applyFill="1" applyBorder="1" applyAlignment="1">
      <alignment horizontal="left" indent="1"/>
    </xf>
    <xf numFmtId="166" fontId="3" fillId="2" borderId="0" xfId="2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6" fontId="3" fillId="2" borderId="0" xfId="0" applyNumberFormat="1" applyFont="1" applyFill="1" applyBorder="1" applyAlignment="1">
      <alignment horizontal="right"/>
    </xf>
    <xf numFmtId="166" fontId="3" fillId="2" borderId="1" xfId="2" applyNumberFormat="1" applyFont="1" applyFill="1" applyBorder="1" applyAlignment="1">
      <alignment horizontal="right"/>
    </xf>
    <xf numFmtId="0" fontId="3" fillId="2" borderId="0" xfId="0" applyFont="1" applyFill="1" applyBorder="1"/>
    <xf numFmtId="166" fontId="3" fillId="2" borderId="0" xfId="2" applyNumberFormat="1" applyFont="1" applyFill="1" applyBorder="1" applyAlignment="1"/>
    <xf numFmtId="166" fontId="3" fillId="2" borderId="0" xfId="2" applyNumberFormat="1" applyFont="1" applyFill="1" applyAlignment="1"/>
    <xf numFmtId="166" fontId="3" fillId="0" borderId="0" xfId="2" applyNumberFormat="1" applyFont="1" applyFill="1" applyAlignment="1"/>
    <xf numFmtId="166" fontId="3" fillId="2" borderId="1" xfId="2" applyNumberFormat="1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2" fillId="2" borderId="0" xfId="0" applyFont="1" applyFill="1" applyAlignment="1"/>
    <xf numFmtId="166" fontId="3" fillId="2" borderId="2" xfId="2" applyNumberFormat="1" applyFont="1" applyFill="1" applyBorder="1" applyAlignment="1"/>
    <xf numFmtId="37" fontId="3" fillId="2" borderId="0" xfId="2" applyNumberFormat="1" applyFont="1" applyFill="1" applyBorder="1" applyAlignment="1"/>
    <xf numFmtId="43" fontId="3" fillId="2" borderId="0" xfId="1" applyFont="1" applyFill="1"/>
    <xf numFmtId="0" fontId="6" fillId="2" borderId="0" xfId="2" applyFont="1" applyFill="1"/>
    <xf numFmtId="169" fontId="3" fillId="2" borderId="0" xfId="0" applyNumberFormat="1" applyFont="1" applyFill="1" applyAlignment="1"/>
  </cellXfs>
  <cellStyles count="5">
    <cellStyle name="Comma" xfId="1" builtinId="3"/>
    <cellStyle name="Comma_Balances 2006 scotiabank Firma" xfId="4"/>
    <cellStyle name="Millares_Bal, Utl, Fluj y anex" xfId="3"/>
    <cellStyle name="Normal" xfId="0" builtinId="0"/>
    <cellStyle name="Normal_Bal, Utl, Fluj y an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SR.%20CONTROL%20FINANCIERO/2.%20GERENCIA%20REPORTERIA/1.%20REGULATORIOS/NOTA%20Y%20CONSOLIDACION%20E.F/2019/CONSOLIDACIONES%20INTERMEDIAS/05.%20Consolidacion%20SES%2031-05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ScoInv"/>
      <sheetName val="Leasing"/>
      <sheetName val="SOLUC"/>
      <sheetName val="SERV"/>
      <sheetName val="BANCOMERCIO"/>
      <sheetName val="SBancom"/>
      <sheetName val="BC-SES"/>
      <sheetName val="ELIMINACIONES DE BALANCE "/>
      <sheetName val="ELIMINACIONES DE RESULTADO"/>
    </sheetNames>
    <sheetDataSet>
      <sheetData sheetId="0"/>
      <sheetData sheetId="1"/>
      <sheetData sheetId="2">
        <row r="8">
          <cell r="R8">
            <v>474213.8</v>
          </cell>
        </row>
        <row r="11">
          <cell r="R11">
            <v>2000</v>
          </cell>
        </row>
        <row r="12">
          <cell r="R12">
            <v>55398.3</v>
          </cell>
        </row>
        <row r="22">
          <cell r="R22">
            <v>1408098.7</v>
          </cell>
        </row>
        <row r="40">
          <cell r="R40">
            <v>2846.3</v>
          </cell>
        </row>
        <row r="51">
          <cell r="R51">
            <v>32283.599999999999</v>
          </cell>
        </row>
        <row r="60">
          <cell r="R60">
            <v>3880.9</v>
          </cell>
        </row>
        <row r="71">
          <cell r="R71">
            <v>40937.300000000003</v>
          </cell>
        </row>
        <row r="118">
          <cell r="R118">
            <v>1429535.8</v>
          </cell>
        </row>
        <row r="146">
          <cell r="R146">
            <v>200.9</v>
          </cell>
        </row>
        <row r="148">
          <cell r="R148">
            <v>225721.2</v>
          </cell>
        </row>
        <row r="153">
          <cell r="R153">
            <v>7063.2</v>
          </cell>
        </row>
        <row r="156">
          <cell r="R156">
            <v>70483.899999999994</v>
          </cell>
        </row>
        <row r="159">
          <cell r="R159">
            <v>0</v>
          </cell>
        </row>
        <row r="168">
          <cell r="R168">
            <v>26333.7</v>
          </cell>
        </row>
        <row r="169">
          <cell r="R169">
            <v>11110</v>
          </cell>
        </row>
        <row r="171">
          <cell r="R171">
            <v>9114.1</v>
          </cell>
        </row>
        <row r="181">
          <cell r="R181">
            <v>114131.2</v>
          </cell>
        </row>
        <row r="187">
          <cell r="R187">
            <v>125964.8</v>
          </cell>
        </row>
        <row r="195">
          <cell r="R195">
            <v>0.1</v>
          </cell>
        </row>
      </sheetData>
      <sheetData sheetId="3">
        <row r="8">
          <cell r="R8">
            <v>52534.97337</v>
          </cell>
        </row>
        <row r="12">
          <cell r="R12">
            <v>4422.9715700000006</v>
          </cell>
        </row>
        <row r="18">
          <cell r="R18">
            <v>1344.0765700000002</v>
          </cell>
        </row>
        <row r="19">
          <cell r="R19">
            <v>0</v>
          </cell>
        </row>
        <row r="22">
          <cell r="R22">
            <v>76.751440000000002</v>
          </cell>
        </row>
        <row r="25">
          <cell r="R25">
            <v>3669.9724099999999</v>
          </cell>
        </row>
        <row r="34">
          <cell r="R34">
            <v>186.99521999999999</v>
          </cell>
        </row>
        <row r="46">
          <cell r="R46">
            <v>5124.9708600000004</v>
          </cell>
        </row>
        <row r="60">
          <cell r="R60">
            <v>6501.6140500000001</v>
          </cell>
        </row>
        <row r="78">
          <cell r="R78">
            <v>12.978909999999999</v>
          </cell>
        </row>
        <row r="92">
          <cell r="R92">
            <v>14491.476719999999</v>
          </cell>
        </row>
        <row r="93">
          <cell r="R93">
            <v>3537.3443900000002</v>
          </cell>
        </row>
        <row r="95">
          <cell r="R95">
            <v>1572.15407</v>
          </cell>
        </row>
        <row r="96">
          <cell r="R96">
            <v>2858.2002400000001</v>
          </cell>
        </row>
        <row r="98">
          <cell r="R98">
            <v>0</v>
          </cell>
        </row>
        <row r="101">
          <cell r="R101">
            <v>9159.5310700000009</v>
          </cell>
        </row>
        <row r="110">
          <cell r="R110">
            <v>2.86449</v>
          </cell>
        </row>
        <row r="129">
          <cell r="R129">
            <v>14901.686799999999</v>
          </cell>
        </row>
        <row r="138">
          <cell r="R138">
            <v>13238.097940000001</v>
          </cell>
        </row>
        <row r="149">
          <cell r="R149">
            <v>2097.2222099999999</v>
          </cell>
        </row>
        <row r="157">
          <cell r="R157">
            <v>3351.5068200000005</v>
          </cell>
        </row>
        <row r="187">
          <cell r="R187">
            <v>2795.6763000000001</v>
          </cell>
        </row>
        <row r="198">
          <cell r="R198">
            <v>464.15507000000002</v>
          </cell>
        </row>
        <row r="205">
          <cell r="R205">
            <v>3.4000000000000002E-4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tabSelected="1" zoomScale="130" zoomScaleNormal="130" workbookViewId="0">
      <selection activeCell="A6" sqref="A6:C6"/>
    </sheetView>
  </sheetViews>
  <sheetFormatPr defaultColWidth="10.7109375" defaultRowHeight="14.1" customHeight="1"/>
  <cols>
    <col min="1" max="1" width="64.5703125" style="9" customWidth="1"/>
    <col min="2" max="2" width="3.5703125" style="29" customWidth="1"/>
    <col min="3" max="3" width="13.7109375" style="9" customWidth="1"/>
    <col min="4" max="4" width="3.5703125" style="9" customWidth="1"/>
    <col min="5" max="5" width="10.85546875" style="9" customWidth="1"/>
    <col min="6" max="6" width="10.7109375" style="9"/>
    <col min="7" max="7" width="18" style="9" bestFit="1" customWidth="1"/>
    <col min="8" max="16384" width="10.7109375" style="9"/>
  </cols>
  <sheetData>
    <row r="1" spans="1:9" s="4" customFormat="1" ht="17.25" customHeight="1">
      <c r="A1" s="1" t="s">
        <v>0</v>
      </c>
      <c r="B1" s="1"/>
      <c r="C1" s="1"/>
      <c r="D1" s="2"/>
      <c r="E1" s="3"/>
      <c r="F1" s="3"/>
    </row>
    <row r="2" spans="1:9" s="4" customFormat="1" ht="17.25" customHeight="1">
      <c r="A2" s="1" t="s">
        <v>1</v>
      </c>
      <c r="B2" s="1"/>
      <c r="C2" s="1"/>
      <c r="D2" s="2"/>
      <c r="E2" s="3"/>
      <c r="F2" s="3"/>
    </row>
    <row r="3" spans="1:9" s="4" customFormat="1" ht="17.25" customHeight="1">
      <c r="A3" s="5" t="s">
        <v>2</v>
      </c>
      <c r="B3" s="5"/>
      <c r="C3" s="5"/>
      <c r="D3" s="3"/>
      <c r="E3" s="3"/>
      <c r="F3" s="3"/>
    </row>
    <row r="4" spans="1:9" s="4" customFormat="1" ht="25.5" customHeight="1">
      <c r="A4" s="1" t="s">
        <v>3</v>
      </c>
      <c r="B4" s="1"/>
      <c r="C4" s="1"/>
      <c r="D4" s="1"/>
      <c r="E4" s="3"/>
      <c r="F4" s="3"/>
    </row>
    <row r="5" spans="1:9" s="4" customFormat="1" ht="16.5" customHeight="1">
      <c r="A5" s="5" t="s">
        <v>4</v>
      </c>
      <c r="B5" s="5"/>
      <c r="C5" s="5"/>
      <c r="D5" s="3"/>
      <c r="E5" s="3"/>
      <c r="F5" s="3"/>
    </row>
    <row r="6" spans="1:9" s="4" customFormat="1" ht="16.5" customHeight="1">
      <c r="A6" s="5" t="s">
        <v>5</v>
      </c>
      <c r="B6" s="5"/>
      <c r="C6" s="5"/>
      <c r="D6" s="3"/>
      <c r="E6" s="3"/>
      <c r="F6" s="3"/>
    </row>
    <row r="7" spans="1:9" ht="15" customHeight="1">
      <c r="A7" s="6"/>
      <c r="B7" s="7"/>
      <c r="C7" s="6"/>
      <c r="D7" s="6"/>
      <c r="E7" s="8"/>
      <c r="F7" s="8"/>
    </row>
    <row r="8" spans="1:9" ht="14.1" customHeight="1">
      <c r="A8" s="8"/>
      <c r="B8" s="10"/>
      <c r="C8" s="11">
        <v>2019</v>
      </c>
      <c r="D8" s="10"/>
      <c r="E8" s="8"/>
      <c r="F8" s="8"/>
    </row>
    <row r="9" spans="1:9" ht="12.75">
      <c r="A9" s="12" t="s">
        <v>6</v>
      </c>
      <c r="B9" s="10"/>
      <c r="C9" s="8"/>
      <c r="D9" s="8"/>
      <c r="E9" s="8"/>
      <c r="F9" s="8"/>
    </row>
    <row r="10" spans="1:9" ht="12.75">
      <c r="A10" s="13" t="s">
        <v>7</v>
      </c>
      <c r="B10" s="14"/>
      <c r="C10" s="15">
        <f ca="1">SUM(C11:C14)</f>
        <v>1939710.7999999998</v>
      </c>
      <c r="D10" s="16"/>
      <c r="E10" s="8"/>
      <c r="F10" s="8"/>
    </row>
    <row r="11" spans="1:9" ht="14.1" customHeight="1">
      <c r="A11" s="17" t="s">
        <v>8</v>
      </c>
      <c r="B11" s="18"/>
      <c r="C11" s="19">
        <f ca="1">ROUND(+'[1]B_G '!R8,1)</f>
        <v>474213.8</v>
      </c>
      <c r="D11" s="16"/>
      <c r="E11" s="8"/>
      <c r="F11" s="8"/>
      <c r="G11" s="20"/>
    </row>
    <row r="12" spans="1:9" ht="15" customHeight="1">
      <c r="A12" s="17" t="s">
        <v>9</v>
      </c>
      <c r="B12" s="18"/>
      <c r="C12" s="19">
        <f ca="1">ROUND(+'[1]B_G '!R11,1)</f>
        <v>2000</v>
      </c>
      <c r="D12" s="16"/>
      <c r="E12" s="8"/>
      <c r="F12" s="8"/>
      <c r="G12" s="20"/>
      <c r="I12" s="17"/>
    </row>
    <row r="13" spans="1:9" ht="14.1" customHeight="1">
      <c r="A13" s="17" t="s">
        <v>10</v>
      </c>
      <c r="B13" s="18"/>
      <c r="C13" s="19">
        <f ca="1">ROUND(+'[1]B_G '!R12,1)</f>
        <v>55398.3</v>
      </c>
      <c r="D13" s="16"/>
      <c r="E13" s="8"/>
      <c r="F13" s="8"/>
      <c r="G13" s="20"/>
      <c r="I13" s="17"/>
    </row>
    <row r="14" spans="1:9" ht="14.1" customHeight="1">
      <c r="A14" s="17" t="s">
        <v>11</v>
      </c>
      <c r="B14" s="18"/>
      <c r="C14" s="15">
        <f ca="1">ROUND(+'[1]B_G '!R22,1)</f>
        <v>1408098.7</v>
      </c>
      <c r="D14" s="16"/>
      <c r="E14" s="8"/>
      <c r="F14" s="8"/>
      <c r="G14" s="20"/>
      <c r="I14" s="17"/>
    </row>
    <row r="15" spans="1:9" ht="8.25" customHeight="1">
      <c r="A15" s="17"/>
      <c r="B15" s="18"/>
      <c r="C15" s="19"/>
      <c r="D15" s="16"/>
      <c r="E15" s="8"/>
      <c r="F15" s="8"/>
      <c r="G15" s="20"/>
    </row>
    <row r="16" spans="1:9" ht="14.1" customHeight="1">
      <c r="A16" s="2" t="s">
        <v>12</v>
      </c>
      <c r="B16" s="18"/>
      <c r="C16" s="15">
        <f ca="1">SUM(C17:C19)</f>
        <v>39010.800000000003</v>
      </c>
      <c r="D16" s="16"/>
      <c r="E16" s="8"/>
      <c r="F16" s="8"/>
      <c r="G16" s="20"/>
    </row>
    <row r="17" spans="1:9" ht="14.1" customHeight="1">
      <c r="A17" s="17" t="s">
        <v>13</v>
      </c>
      <c r="B17" s="18"/>
      <c r="C17" s="19">
        <f ca="1">ROUND(+'[1]B_G '!R40,1)</f>
        <v>2846.3</v>
      </c>
      <c r="D17" s="16"/>
      <c r="E17" s="8"/>
      <c r="F17" s="8"/>
      <c r="G17" s="20"/>
      <c r="I17" s="17"/>
    </row>
    <row r="18" spans="1:9" ht="14.1" customHeight="1">
      <c r="A18" s="17" t="s">
        <v>14</v>
      </c>
      <c r="B18" s="18"/>
      <c r="C18" s="19">
        <f ca="1">ROUND(+'[1]B_G '!R60,1)</f>
        <v>3880.9</v>
      </c>
      <c r="D18" s="16"/>
      <c r="E18" s="8"/>
      <c r="F18" s="8"/>
      <c r="G18" s="20"/>
    </row>
    <row r="19" spans="1:9" ht="14.1" customHeight="1">
      <c r="A19" s="17" t="s">
        <v>15</v>
      </c>
      <c r="B19" s="18"/>
      <c r="C19" s="15">
        <f ca="1">ROUND((+'[1]B_G '!R51),1)</f>
        <v>32283.599999999999</v>
      </c>
      <c r="D19" s="16"/>
      <c r="E19" s="8"/>
      <c r="F19" s="8"/>
      <c r="G19" s="20"/>
      <c r="I19" s="17"/>
    </row>
    <row r="20" spans="1:9" ht="8.25" customHeight="1">
      <c r="A20" s="17"/>
      <c r="B20" s="18"/>
      <c r="C20" s="19"/>
      <c r="D20" s="16"/>
      <c r="E20" s="8"/>
      <c r="F20" s="8"/>
      <c r="G20" s="20"/>
    </row>
    <row r="21" spans="1:9" ht="14.1" customHeight="1">
      <c r="A21" s="2" t="s">
        <v>16</v>
      </c>
      <c r="B21" s="18"/>
      <c r="C21" s="19"/>
      <c r="D21" s="16"/>
      <c r="E21" s="8"/>
      <c r="F21" s="8"/>
      <c r="G21" s="20"/>
    </row>
    <row r="22" spans="1:9" ht="14.1" customHeight="1">
      <c r="A22" s="17" t="s">
        <v>17</v>
      </c>
      <c r="B22" s="18"/>
      <c r="C22" s="19">
        <f ca="1">ROUND(+'[1]B_G '!R71,1)</f>
        <v>40937.300000000003</v>
      </c>
      <c r="D22" s="16"/>
      <c r="E22" s="8"/>
      <c r="F22" s="8"/>
      <c r="G22" s="20"/>
      <c r="I22" s="17"/>
    </row>
    <row r="23" spans="1:9" ht="15.75" customHeight="1" thickBot="1">
      <c r="A23" s="13" t="s">
        <v>18</v>
      </c>
      <c r="B23" s="18"/>
      <c r="C23" s="21">
        <f ca="1">C16+C10+C22</f>
        <v>2019658.9</v>
      </c>
      <c r="D23" s="16"/>
      <c r="E23" s="8"/>
      <c r="F23" s="8"/>
      <c r="G23" s="20"/>
    </row>
    <row r="24" spans="1:9" ht="9" customHeight="1" thickTop="1">
      <c r="A24" s="13"/>
      <c r="B24" s="18"/>
      <c r="C24" s="16"/>
      <c r="D24" s="16"/>
      <c r="E24" s="8"/>
      <c r="F24" s="8"/>
      <c r="G24" s="20"/>
    </row>
    <row r="25" spans="1:9" ht="14.1" customHeight="1">
      <c r="A25" s="12" t="s">
        <v>19</v>
      </c>
      <c r="B25" s="18"/>
      <c r="C25" s="22"/>
      <c r="D25" s="22"/>
      <c r="E25" s="8"/>
      <c r="F25" s="8"/>
      <c r="G25" s="20"/>
    </row>
    <row r="26" spans="1:9" ht="14.1" customHeight="1">
      <c r="A26" s="13" t="s">
        <v>20</v>
      </c>
      <c r="B26" s="18"/>
      <c r="C26" s="15">
        <f ca="1">SUM(C27:C32)</f>
        <v>1733004.9999999998</v>
      </c>
      <c r="D26" s="22"/>
      <c r="E26" s="8"/>
      <c r="F26" s="8"/>
      <c r="G26" s="20"/>
    </row>
    <row r="27" spans="1:9" ht="14.1" customHeight="1">
      <c r="A27" s="17" t="s">
        <v>21</v>
      </c>
      <c r="B27" s="18"/>
      <c r="C27" s="19">
        <f ca="1">ROUND(+'[1]B_G '!R118,1)</f>
        <v>1429535.8</v>
      </c>
      <c r="D27" s="22"/>
      <c r="E27" s="8"/>
      <c r="F27" s="8"/>
      <c r="G27" s="20"/>
    </row>
    <row r="28" spans="1:9" ht="14.1" customHeight="1">
      <c r="A28" s="17" t="s">
        <v>22</v>
      </c>
      <c r="B28" s="18"/>
      <c r="C28" s="19">
        <f ca="1">ROUND(+'[1]B_G '!R146,1)</f>
        <v>200.9</v>
      </c>
      <c r="D28" s="22"/>
      <c r="E28" s="8"/>
      <c r="F28" s="8"/>
      <c r="G28" s="20"/>
    </row>
    <row r="29" spans="1:9" ht="14.1" customHeight="1">
      <c r="A29" s="17" t="s">
        <v>23</v>
      </c>
      <c r="B29" s="18"/>
      <c r="C29" s="19">
        <f ca="1">ROUND(+'[1]B_G '!R148,1)</f>
        <v>225721.2</v>
      </c>
      <c r="D29" s="22"/>
      <c r="E29" s="8"/>
      <c r="F29" s="8"/>
      <c r="G29" s="20"/>
    </row>
    <row r="30" spans="1:9" ht="12.75" hidden="1">
      <c r="A30" s="17" t="s">
        <v>24</v>
      </c>
      <c r="B30" s="18"/>
      <c r="C30" s="19">
        <f ca="1">ROUND(+'[1]B_G '!R159,1)</f>
        <v>0</v>
      </c>
      <c r="D30" s="22"/>
      <c r="E30" s="8"/>
      <c r="F30" s="8"/>
      <c r="G30" s="20"/>
    </row>
    <row r="31" spans="1:9" ht="14.1" customHeight="1">
      <c r="A31" s="17" t="s">
        <v>25</v>
      </c>
      <c r="B31" s="18"/>
      <c r="C31" s="19">
        <f ca="1">ROUND(+'[1]B_G '!R156,1)</f>
        <v>70483.899999999994</v>
      </c>
      <c r="D31" s="16"/>
      <c r="E31" s="8"/>
      <c r="F31" s="8"/>
      <c r="G31" s="20"/>
    </row>
    <row r="32" spans="1:9" ht="15.75" customHeight="1">
      <c r="A32" s="17" t="s">
        <v>26</v>
      </c>
      <c r="B32" s="18"/>
      <c r="C32" s="15">
        <f ca="1">ROUND((+'[1]B_G '!R153),1)</f>
        <v>7063.2</v>
      </c>
      <c r="D32" s="16"/>
      <c r="E32" s="8"/>
      <c r="F32" s="8"/>
      <c r="G32" s="20"/>
    </row>
    <row r="33" spans="1:7" ht="7.5" customHeight="1">
      <c r="A33" s="8"/>
      <c r="B33" s="18"/>
      <c r="C33" s="19"/>
      <c r="D33" s="22"/>
      <c r="E33" s="8"/>
      <c r="F33" s="8"/>
      <c r="G33" s="20"/>
    </row>
    <row r="34" spans="1:7" ht="14.1" customHeight="1">
      <c r="A34" s="13" t="s">
        <v>27</v>
      </c>
      <c r="B34" s="18"/>
      <c r="C34" s="15">
        <f ca="1">SUM(C35:C37)</f>
        <v>46557.799999999996</v>
      </c>
      <c r="D34" s="22"/>
      <c r="E34" s="8"/>
      <c r="F34" s="8"/>
      <c r="G34" s="20"/>
    </row>
    <row r="35" spans="1:7" ht="14.1" customHeight="1">
      <c r="A35" s="17" t="s">
        <v>28</v>
      </c>
      <c r="B35" s="18"/>
      <c r="C35" s="19">
        <f ca="1">ROUND(+'[1]B_G '!R168,1)</f>
        <v>26333.7</v>
      </c>
      <c r="D35" s="22"/>
      <c r="E35" s="8"/>
      <c r="F35" s="8"/>
      <c r="G35" s="20"/>
    </row>
    <row r="36" spans="1:7" ht="14.1" customHeight="1">
      <c r="A36" s="17" t="s">
        <v>29</v>
      </c>
      <c r="B36" s="18"/>
      <c r="C36" s="19">
        <f ca="1">ROUND(+'[1]B_G '!R169,1)</f>
        <v>11110</v>
      </c>
      <c r="D36" s="22"/>
      <c r="E36" s="8"/>
      <c r="F36" s="8"/>
      <c r="G36" s="20"/>
    </row>
    <row r="37" spans="1:7" ht="14.1" customHeight="1">
      <c r="A37" s="17" t="s">
        <v>26</v>
      </c>
      <c r="B37" s="18"/>
      <c r="C37" s="15">
        <f ca="1">ROUND(+'[1]B_G '!R171,1)</f>
        <v>9114.1</v>
      </c>
      <c r="D37" s="22"/>
      <c r="E37" s="8"/>
      <c r="F37" s="8"/>
      <c r="G37" s="20"/>
    </row>
    <row r="38" spans="1:7" ht="15" customHeight="1">
      <c r="A38" s="13" t="s">
        <v>30</v>
      </c>
      <c r="B38" s="18"/>
      <c r="C38" s="15">
        <f ca="1">C34+C26</f>
        <v>1779562.7999999998</v>
      </c>
      <c r="D38" s="22"/>
      <c r="E38" s="8"/>
      <c r="F38" s="8"/>
      <c r="G38" s="20"/>
    </row>
    <row r="39" spans="1:7" ht="7.5" customHeight="1">
      <c r="A39" s="8"/>
      <c r="B39" s="18"/>
      <c r="C39" s="22"/>
      <c r="D39" s="22"/>
      <c r="E39" s="8"/>
      <c r="F39" s="8"/>
      <c r="G39" s="20"/>
    </row>
    <row r="40" spans="1:7" ht="14.25" customHeight="1">
      <c r="A40" s="13" t="s">
        <v>31</v>
      </c>
      <c r="B40" s="18"/>
      <c r="C40" s="23">
        <f>ROUND(+'[1]B_G '!R195,1)</f>
        <v>0.1</v>
      </c>
      <c r="D40" s="22"/>
      <c r="E40" s="8"/>
      <c r="F40" s="8"/>
      <c r="G40" s="20"/>
    </row>
    <row r="41" spans="1:7" ht="7.5" customHeight="1">
      <c r="A41" s="8"/>
      <c r="B41" s="18"/>
      <c r="C41" s="22"/>
      <c r="D41" s="22"/>
      <c r="E41" s="8"/>
      <c r="F41" s="8"/>
      <c r="G41" s="20"/>
    </row>
    <row r="42" spans="1:7" ht="15" customHeight="1">
      <c r="A42" s="2" t="s">
        <v>32</v>
      </c>
      <c r="B42" s="18"/>
      <c r="C42" s="15">
        <f ca="1">SUM(C43:C44)</f>
        <v>240096</v>
      </c>
      <c r="D42" s="22"/>
      <c r="E42" s="8"/>
      <c r="F42" s="8"/>
      <c r="G42" s="20"/>
    </row>
    <row r="43" spans="1:7" ht="14.1" customHeight="1">
      <c r="A43" s="17" t="s">
        <v>33</v>
      </c>
      <c r="B43" s="18"/>
      <c r="C43" s="19">
        <f ca="1">ROUND(+'[1]B_G '!R181,1)</f>
        <v>114131.2</v>
      </c>
      <c r="D43" s="22"/>
      <c r="E43" s="8"/>
      <c r="F43" s="8"/>
      <c r="G43" s="20"/>
    </row>
    <row r="44" spans="1:7" ht="14.1" customHeight="1">
      <c r="A44" s="17" t="s">
        <v>34</v>
      </c>
      <c r="B44" s="18"/>
      <c r="C44" s="19">
        <f ca="1">ROUND(+'[1]B_G '!R187,1)</f>
        <v>125964.8</v>
      </c>
      <c r="D44" s="22"/>
      <c r="E44" s="8"/>
      <c r="F44" s="8"/>
      <c r="G44" s="20"/>
    </row>
    <row r="45" spans="1:7" ht="15" customHeight="1" thickBot="1">
      <c r="A45" s="13" t="s">
        <v>35</v>
      </c>
      <c r="B45" s="18"/>
      <c r="C45" s="24">
        <f ca="1">+C42+C38+C40</f>
        <v>2019658.9</v>
      </c>
      <c r="D45" s="22"/>
      <c r="E45" s="8"/>
      <c r="F45" s="8"/>
      <c r="G45" s="20"/>
    </row>
    <row r="46" spans="1:7" ht="6" customHeight="1" thickTop="1">
      <c r="A46" s="8"/>
      <c r="B46" s="18"/>
      <c r="C46" s="22"/>
      <c r="D46" s="22"/>
      <c r="E46" s="8"/>
      <c r="F46" s="8"/>
    </row>
    <row r="47" spans="1:7" ht="5.25" customHeight="1">
      <c r="A47" s="8"/>
      <c r="B47" s="18"/>
      <c r="C47" s="25"/>
      <c r="D47" s="22"/>
      <c r="E47" s="8"/>
      <c r="F47" s="8"/>
    </row>
    <row r="48" spans="1:7" ht="12.75">
      <c r="A48" s="8"/>
      <c r="B48" s="18"/>
      <c r="C48" s="26"/>
      <c r="D48" s="22"/>
      <c r="E48" s="8"/>
      <c r="F48" s="8"/>
    </row>
    <row r="49" spans="1:6" ht="13.5" thickBot="1">
      <c r="A49" s="8"/>
      <c r="B49" s="8"/>
      <c r="C49" s="8"/>
      <c r="D49" s="8"/>
      <c r="E49" s="8"/>
      <c r="F49" s="8"/>
    </row>
    <row r="50" spans="1:6" ht="13.5" thickTop="1">
      <c r="A50" s="27"/>
      <c r="B50" s="27"/>
      <c r="C50" s="27"/>
      <c r="D50" s="27"/>
      <c r="E50" s="8"/>
      <c r="F50" s="8"/>
    </row>
    <row r="51" spans="1:6" ht="12.75">
      <c r="A51" s="28"/>
      <c r="B51" s="28"/>
      <c r="C51" s="28"/>
      <c r="D51" s="28"/>
    </row>
    <row r="52" spans="1:6" ht="12.75">
      <c r="C52" s="30"/>
      <c r="D52" s="31"/>
    </row>
    <row r="53" spans="1:6" ht="12.75">
      <c r="C53" s="31"/>
      <c r="D53" s="31"/>
    </row>
    <row r="54" spans="1:6" ht="12.75" hidden="1">
      <c r="C54" s="31"/>
      <c r="D54" s="31"/>
    </row>
    <row r="55" spans="1:6" ht="12.75" hidden="1">
      <c r="C55" s="31"/>
      <c r="D55" s="31"/>
      <c r="E55" s="28"/>
    </row>
    <row r="56" spans="1:6" ht="15.75" hidden="1" customHeight="1">
      <c r="C56" s="32">
        <f ca="1">C45-C23</f>
        <v>0</v>
      </c>
      <c r="D56" s="32"/>
      <c r="E56" s="28"/>
    </row>
    <row r="57" spans="1:6" s="33" customFormat="1" ht="12.75" hidden="1">
      <c r="A57" s="9"/>
      <c r="B57" s="29"/>
      <c r="C57" s="31"/>
      <c r="D57" s="31"/>
      <c r="E57" s="9"/>
    </row>
    <row r="58" spans="1:6" s="33" customFormat="1" ht="12.75" hidden="1">
      <c r="A58" s="9"/>
      <c r="B58" s="29"/>
      <c r="C58" s="31"/>
      <c r="D58" s="31"/>
      <c r="E58" s="9"/>
    </row>
    <row r="59" spans="1:6" s="33" customFormat="1" ht="12.75" hidden="1">
      <c r="A59" s="9"/>
      <c r="B59" s="29"/>
      <c r="C59" s="31"/>
      <c r="D59" s="31"/>
      <c r="E59" s="9"/>
    </row>
    <row r="60" spans="1:6" s="33" customFormat="1" ht="12.75">
      <c r="A60" s="9"/>
      <c r="B60" s="29"/>
      <c r="C60" s="31"/>
      <c r="D60" s="31"/>
      <c r="E60" s="9"/>
    </row>
    <row r="61" spans="1:6" s="33" customFormat="1" ht="12.75">
      <c r="A61" s="9"/>
      <c r="B61" s="29"/>
      <c r="C61" s="31"/>
      <c r="D61" s="31"/>
      <c r="E61" s="9"/>
    </row>
    <row r="62" spans="1:6" s="33" customFormat="1" ht="12.75">
      <c r="A62" s="9"/>
      <c r="B62" s="29"/>
      <c r="C62" s="31"/>
      <c r="D62" s="31"/>
      <c r="E62" s="9"/>
    </row>
    <row r="63" spans="1:6" s="33" customFormat="1" ht="15" customHeight="1">
      <c r="A63" s="9"/>
      <c r="B63" s="29"/>
      <c r="C63" s="31"/>
      <c r="D63" s="31"/>
      <c r="E63" s="9"/>
    </row>
    <row r="64" spans="1:6" ht="14.1" customHeight="1">
      <c r="C64" s="31"/>
      <c r="D64" s="31"/>
    </row>
    <row r="65" spans="1:6" s="34" customFormat="1" ht="14.1" customHeight="1">
      <c r="A65" s="9"/>
      <c r="B65" s="29"/>
      <c r="C65" s="31"/>
      <c r="D65" s="31"/>
      <c r="E65" s="9"/>
    </row>
    <row r="66" spans="1:6" ht="14.1" customHeight="1">
      <c r="C66" s="31"/>
      <c r="D66" s="31"/>
    </row>
    <row r="67" spans="1:6" s="28" customFormat="1" ht="12.75">
      <c r="A67" s="9"/>
      <c r="B67" s="29"/>
      <c r="C67" s="31"/>
      <c r="D67" s="31"/>
      <c r="E67" s="9"/>
    </row>
    <row r="68" spans="1:6" ht="13.5" customHeight="1">
      <c r="C68" s="31"/>
      <c r="D68" s="31"/>
      <c r="F68" s="28"/>
    </row>
    <row r="69" spans="1:6" ht="13.5" customHeight="1">
      <c r="C69" s="31"/>
      <c r="D69" s="31"/>
    </row>
    <row r="70" spans="1:6" ht="14.1" customHeight="1">
      <c r="C70" s="31"/>
      <c r="D70" s="31"/>
    </row>
    <row r="71" spans="1:6" ht="14.1" customHeight="1">
      <c r="C71" s="31"/>
      <c r="D71" s="31"/>
    </row>
    <row r="72" spans="1:6" ht="14.1" customHeight="1">
      <c r="C72" s="31"/>
      <c r="D72" s="31"/>
    </row>
    <row r="73" spans="1:6" ht="14.1" customHeight="1">
      <c r="C73" s="31"/>
      <c r="D73" s="31"/>
    </row>
  </sheetData>
  <mergeCells count="6">
    <mergeCell ref="A1:C1"/>
    <mergeCell ref="A2:C2"/>
    <mergeCell ref="A3:C3"/>
    <mergeCell ref="A4:D4"/>
    <mergeCell ref="A5:C5"/>
    <mergeCell ref="A6:C6"/>
  </mergeCells>
  <printOptions horizontalCentered="1"/>
  <pageMargins left="0.43307086614173201" right="0.15748031496063" top="0.511811023622047" bottom="0.55118110236220497" header="0.23622047244094499" footer="0.23622047244094499"/>
  <pageSetup scale="110" firstPageNumber="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showGridLines="0" zoomScale="130" zoomScaleNormal="130" zoomScaleSheetLayoutView="100" workbookViewId="0">
      <selection activeCell="A4" sqref="A4"/>
    </sheetView>
  </sheetViews>
  <sheetFormatPr defaultColWidth="10.7109375" defaultRowHeight="14.25" customHeight="1"/>
  <cols>
    <col min="1" max="1" width="57.42578125" style="9" customWidth="1"/>
    <col min="2" max="2" width="14.42578125" style="9" customWidth="1"/>
    <col min="3" max="3" width="4.140625" style="9" customWidth="1"/>
    <col min="4" max="4" width="5.140625" style="9" customWidth="1"/>
    <col min="5" max="7" width="10.7109375" style="9"/>
    <col min="8" max="8" width="13.5703125" style="9" customWidth="1"/>
    <col min="9" max="9" width="12.28515625" style="9" customWidth="1"/>
    <col min="10" max="10" width="13.7109375" style="9" customWidth="1"/>
    <col min="11" max="16384" width="10.7109375" style="9"/>
  </cols>
  <sheetData>
    <row r="1" spans="1:3" ht="16.5" customHeight="1">
      <c r="A1" s="35" t="s">
        <v>36</v>
      </c>
      <c r="B1" s="35"/>
      <c r="C1" s="35"/>
    </row>
    <row r="2" spans="1:3" ht="16.5" customHeight="1">
      <c r="A2" s="35" t="s">
        <v>1</v>
      </c>
      <c r="B2" s="35"/>
      <c r="C2" s="35"/>
    </row>
    <row r="3" spans="1:3" ht="16.5" customHeight="1">
      <c r="A3" s="36" t="s">
        <v>2</v>
      </c>
      <c r="B3" s="36"/>
      <c r="C3" s="36"/>
    </row>
    <row r="4" spans="1:3" ht="16.5" customHeight="1">
      <c r="A4" s="35" t="s">
        <v>37</v>
      </c>
      <c r="B4" s="35"/>
      <c r="C4" s="35"/>
    </row>
    <row r="5" spans="1:3" ht="16.5" customHeight="1">
      <c r="A5" s="36" t="s">
        <v>38</v>
      </c>
      <c r="B5" s="36"/>
      <c r="C5" s="36"/>
    </row>
    <row r="6" spans="1:3" ht="16.5" customHeight="1">
      <c r="A6" s="36" t="s">
        <v>5</v>
      </c>
      <c r="B6" s="36"/>
      <c r="C6" s="36"/>
    </row>
    <row r="7" spans="1:3" ht="14.25" customHeight="1">
      <c r="A7" s="37"/>
      <c r="B7" s="6"/>
      <c r="C7" s="6"/>
    </row>
    <row r="8" spans="1:3" ht="14.25" customHeight="1">
      <c r="A8" s="6"/>
      <c r="B8" s="11">
        <v>2019</v>
      </c>
      <c r="C8" s="10"/>
    </row>
    <row r="9" spans="1:3" ht="14.25" customHeight="1">
      <c r="A9" s="6"/>
      <c r="B9" s="6"/>
      <c r="C9" s="6"/>
    </row>
    <row r="10" spans="1:3" ht="14.25" customHeight="1">
      <c r="A10" s="38" t="s">
        <v>39</v>
      </c>
      <c r="B10" s="39">
        <f ca="1">SUM(B11:B18)</f>
        <v>67360.899999999994</v>
      </c>
      <c r="C10" s="40"/>
    </row>
    <row r="11" spans="1:3" ht="14.25" customHeight="1">
      <c r="A11" s="41" t="s">
        <v>40</v>
      </c>
      <c r="B11" s="42">
        <f ca="1">ROUND(+[1]E_R!R8,1)</f>
        <v>52535</v>
      </c>
      <c r="C11" s="40"/>
    </row>
    <row r="12" spans="1:3" ht="14.25" customHeight="1">
      <c r="A12" s="41" t="s">
        <v>41</v>
      </c>
      <c r="B12" s="42">
        <f ca="1">ROUND(+[1]E_R!R12,1)</f>
        <v>4423</v>
      </c>
      <c r="C12" s="40"/>
    </row>
    <row r="13" spans="1:3" ht="14.25" customHeight="1">
      <c r="A13" s="41" t="s">
        <v>42</v>
      </c>
      <c r="B13" s="42">
        <f ca="1">ROUND(+[1]E_R!R18,1)</f>
        <v>1344.1</v>
      </c>
      <c r="C13" s="16"/>
    </row>
    <row r="14" spans="1:3" ht="12.75" hidden="1">
      <c r="A14" s="41" t="s">
        <v>43</v>
      </c>
      <c r="B14" s="42">
        <f ca="1">ROUND(+[1]E_R!R19,1)</f>
        <v>0</v>
      </c>
      <c r="C14" s="40"/>
    </row>
    <row r="15" spans="1:3" ht="14.25" customHeight="1">
      <c r="A15" s="41" t="s">
        <v>44</v>
      </c>
      <c r="B15" s="42">
        <f ca="1">ROUND(+[1]E_R!R22,1)</f>
        <v>76.8</v>
      </c>
      <c r="C15" s="40"/>
    </row>
    <row r="16" spans="1:3" ht="14.25" customHeight="1">
      <c r="A16" s="41" t="s">
        <v>45</v>
      </c>
      <c r="B16" s="42">
        <f ca="1">ROUND(+[1]E_R!R25,1)</f>
        <v>3670</v>
      </c>
      <c r="C16" s="40"/>
    </row>
    <row r="17" spans="1:13" s="43" customFormat="1" ht="14.25" customHeight="1">
      <c r="A17" s="41" t="s">
        <v>46</v>
      </c>
      <c r="B17" s="42">
        <f ca="1">ROUND(+[1]E_R!R34,1)</f>
        <v>187</v>
      </c>
      <c r="C17" s="40"/>
      <c r="E17" s="9"/>
      <c r="F17" s="9"/>
      <c r="G17" s="9"/>
      <c r="H17" s="9"/>
      <c r="I17" s="9"/>
      <c r="J17" s="9"/>
      <c r="K17" s="9"/>
      <c r="L17" s="9"/>
      <c r="M17" s="9"/>
    </row>
    <row r="18" spans="1:13" ht="14.25" customHeight="1">
      <c r="A18" s="41" t="s">
        <v>47</v>
      </c>
      <c r="B18" s="42">
        <f ca="1">ROUND(+[1]E_R!R46,1)</f>
        <v>5125</v>
      </c>
      <c r="C18" s="16"/>
    </row>
    <row r="19" spans="1:13" ht="9" customHeight="1">
      <c r="A19" s="44"/>
      <c r="B19" s="42"/>
      <c r="C19" s="40"/>
    </row>
    <row r="20" spans="1:13" ht="14.25" customHeight="1">
      <c r="A20" s="38" t="s">
        <v>48</v>
      </c>
      <c r="B20" s="39">
        <f ca="1">SUM(B21:B26)</f>
        <v>22462.100000000002</v>
      </c>
      <c r="C20" s="40"/>
    </row>
    <row r="21" spans="1:13" ht="14.25" customHeight="1">
      <c r="A21" s="45" t="s">
        <v>49</v>
      </c>
      <c r="B21" s="42">
        <f ca="1">ROUND(+[1]E_R!R92,1)</f>
        <v>14491.5</v>
      </c>
      <c r="C21" s="40"/>
    </row>
    <row r="22" spans="1:13" ht="14.25" customHeight="1">
      <c r="A22" s="45" t="s">
        <v>50</v>
      </c>
      <c r="B22" s="46">
        <f ca="1">ROUND(+[1]E_R!R93,1)</f>
        <v>3537.3</v>
      </c>
      <c r="C22" s="16"/>
    </row>
    <row r="23" spans="1:13" ht="14.25" customHeight="1">
      <c r="A23" s="45" t="s">
        <v>51</v>
      </c>
      <c r="B23" s="42">
        <f ca="1">ROUND(+[1]E_R!R95,1)</f>
        <v>1572.2</v>
      </c>
      <c r="C23" s="40"/>
    </row>
    <row r="24" spans="1:13" ht="14.25" hidden="1" customHeight="1">
      <c r="A24" s="45" t="s">
        <v>52</v>
      </c>
      <c r="B24" s="42">
        <f ca="1">ROUND(+[1]E_R!R98,1)</f>
        <v>0</v>
      </c>
      <c r="C24" s="40"/>
    </row>
    <row r="25" spans="1:13" ht="14.25" customHeight="1">
      <c r="A25" s="45" t="s">
        <v>46</v>
      </c>
      <c r="B25" s="42">
        <f ca="1">ROUND(+[1]E_R!R110,1)</f>
        <v>2.9</v>
      </c>
      <c r="C25" s="40"/>
    </row>
    <row r="26" spans="1:13" ht="14.25" customHeight="1">
      <c r="A26" s="45" t="s">
        <v>47</v>
      </c>
      <c r="B26" s="42">
        <f ca="1">ROUND(+[1]E_R!R96,1)</f>
        <v>2858.2</v>
      </c>
      <c r="C26" s="40"/>
    </row>
    <row r="27" spans="1:13" ht="9" customHeight="1">
      <c r="A27" s="44"/>
      <c r="B27" s="46"/>
      <c r="C27" s="16"/>
    </row>
    <row r="28" spans="1:13" ht="14.25" customHeight="1">
      <c r="A28" s="38" t="s">
        <v>53</v>
      </c>
      <c r="B28" s="47">
        <f ca="1">ROUND(+[1]E_R!R101,1)</f>
        <v>9159.5</v>
      </c>
      <c r="C28" s="40"/>
    </row>
    <row r="29" spans="1:13" ht="9" customHeight="1">
      <c r="A29" s="44"/>
      <c r="B29" s="46"/>
      <c r="C29" s="16"/>
    </row>
    <row r="30" spans="1:13" ht="14.25" customHeight="1">
      <c r="A30" s="48" t="s">
        <v>54</v>
      </c>
      <c r="B30" s="42">
        <f ca="1">+B10-B20-B28</f>
        <v>35739.299999999988</v>
      </c>
      <c r="C30" s="40"/>
    </row>
    <row r="31" spans="1:13" ht="9" customHeight="1">
      <c r="A31" s="44"/>
      <c r="B31" s="49"/>
      <c r="C31" s="40"/>
    </row>
    <row r="32" spans="1:13" ht="14.25" customHeight="1">
      <c r="A32" s="38" t="s">
        <v>55</v>
      </c>
      <c r="B32" s="50">
        <f ca="1">SUM(B33:B35)</f>
        <v>30237.000000000004</v>
      </c>
      <c r="C32" s="16"/>
    </row>
    <row r="33" spans="1:4" ht="14.25" customHeight="1">
      <c r="A33" s="51" t="s">
        <v>56</v>
      </c>
      <c r="B33" s="46">
        <f ca="1">ROUND(+[1]E_R!R129,1)</f>
        <v>14901.7</v>
      </c>
      <c r="C33" s="16"/>
    </row>
    <row r="34" spans="1:4" ht="14.25" customHeight="1">
      <c r="A34" s="51" t="s">
        <v>57</v>
      </c>
      <c r="B34" s="52">
        <f ca="1">ROUND(+[1]E_R!R138,1)</f>
        <v>13238.1</v>
      </c>
      <c r="C34" s="53"/>
      <c r="D34" s="54"/>
    </row>
    <row r="35" spans="1:4" ht="14.25" customHeight="1">
      <c r="A35" s="51" t="s">
        <v>58</v>
      </c>
      <c r="B35" s="55">
        <f ca="1">ROUND(+[1]E_R!R149,1)</f>
        <v>2097.1999999999998</v>
      </c>
      <c r="C35" s="53"/>
      <c r="D35" s="54"/>
    </row>
    <row r="36" spans="1:4" ht="11.25" customHeight="1">
      <c r="A36" s="38"/>
      <c r="B36" s="52"/>
      <c r="C36" s="53"/>
      <c r="D36" s="54"/>
    </row>
    <row r="37" spans="1:4" ht="14.25" customHeight="1">
      <c r="A37" s="56" t="s">
        <v>59</v>
      </c>
      <c r="B37" s="52">
        <f ca="1">+(B30-B32)</f>
        <v>5502.2999999999847</v>
      </c>
      <c r="C37" s="52"/>
      <c r="D37" s="54"/>
    </row>
    <row r="38" spans="1:4" ht="8.25" customHeight="1">
      <c r="A38" s="51"/>
      <c r="B38" s="52"/>
      <c r="C38" s="53"/>
      <c r="D38" s="54"/>
    </row>
    <row r="39" spans="1:4" ht="14.25" customHeight="1">
      <c r="A39" s="44" t="s">
        <v>60</v>
      </c>
      <c r="B39" s="55">
        <f ca="1">ROUND((-[1]E_R!R157+[1]E_R!R60),1)</f>
        <v>3150.1</v>
      </c>
      <c r="C39" s="53"/>
      <c r="D39" s="54"/>
    </row>
    <row r="40" spans="1:4" ht="14.25" customHeight="1">
      <c r="A40" s="57" t="s">
        <v>61</v>
      </c>
      <c r="B40" s="52">
        <f ca="1">+B37+B39</f>
        <v>8652.3999999999851</v>
      </c>
      <c r="C40" s="53"/>
      <c r="D40" s="54"/>
    </row>
    <row r="41" spans="1:4" ht="14.25" customHeight="1">
      <c r="A41" s="44" t="s">
        <v>62</v>
      </c>
      <c r="B41" s="52">
        <f ca="1">ROUND(-[1]E_R!R187,1)+[1]E_R!R78-0.1</f>
        <v>-2782.8210899999999</v>
      </c>
      <c r="C41" s="53"/>
      <c r="D41" s="54"/>
    </row>
    <row r="42" spans="1:4" ht="14.25" customHeight="1">
      <c r="A42" s="44" t="s">
        <v>63</v>
      </c>
      <c r="B42" s="55">
        <f ca="1">-[1]E_R!R198</f>
        <v>-464.15507000000002</v>
      </c>
      <c r="C42" s="53"/>
      <c r="D42" s="54"/>
    </row>
    <row r="43" spans="1:4" ht="8.25" hidden="1" customHeight="1">
      <c r="A43" s="44"/>
      <c r="B43" s="52"/>
      <c r="C43" s="53"/>
      <c r="D43" s="54"/>
    </row>
    <row r="44" spans="1:4" ht="18.75" hidden="1" customHeight="1">
      <c r="A44" s="44" t="s">
        <v>64</v>
      </c>
      <c r="B44" s="52">
        <f ca="1">+B40+B41+B42</f>
        <v>5405.4238399999858</v>
      </c>
      <c r="C44" s="53"/>
      <c r="D44" s="54"/>
    </row>
    <row r="45" spans="1:4" ht="18" hidden="1" customHeight="1">
      <c r="A45" s="44" t="s">
        <v>65</v>
      </c>
      <c r="B45" s="52">
        <f>ROUND(-[1]E_R!R205,1)</f>
        <v>0</v>
      </c>
      <c r="C45" s="53"/>
      <c r="D45" s="54"/>
    </row>
    <row r="46" spans="1:4" ht="19.5" customHeight="1" thickBot="1">
      <c r="A46" s="58" t="s">
        <v>66</v>
      </c>
      <c r="B46" s="59">
        <f ca="1">+B44+B45</f>
        <v>5405.4238399999858</v>
      </c>
      <c r="C46" s="53"/>
      <c r="D46" s="54"/>
    </row>
    <row r="47" spans="1:4" ht="13.5" customHeight="1" thickTop="1">
      <c r="A47" s="58"/>
      <c r="B47" s="60"/>
      <c r="C47" s="22"/>
    </row>
    <row r="48" spans="1:4" ht="14.25" customHeight="1">
      <c r="A48" s="8"/>
      <c r="B48" s="61"/>
      <c r="C48" s="8"/>
    </row>
    <row r="49" spans="1:3" ht="14.25" customHeight="1" thickBot="1">
      <c r="A49" s="8"/>
      <c r="B49" s="8"/>
      <c r="C49" s="8"/>
    </row>
    <row r="50" spans="1:3" ht="14.25" customHeight="1" thickTop="1">
      <c r="A50" s="27"/>
      <c r="B50" s="27"/>
      <c r="C50" s="27"/>
    </row>
    <row r="51" spans="1:3" ht="14.25" customHeight="1">
      <c r="A51" s="6"/>
      <c r="B51" s="6"/>
      <c r="C51" s="6"/>
    </row>
    <row r="52" spans="1:3" ht="14.25" customHeight="1">
      <c r="A52" s="6"/>
      <c r="B52" s="6"/>
      <c r="C52" s="6"/>
    </row>
    <row r="53" spans="1:3" ht="14.25" customHeight="1">
      <c r="A53" s="62"/>
      <c r="B53" s="8"/>
      <c r="C53" s="8"/>
    </row>
    <row r="54" spans="1:3" ht="14.25" customHeight="1">
      <c r="A54" s="62"/>
      <c r="B54" s="8"/>
      <c r="C54" s="8"/>
    </row>
    <row r="55" spans="1:3" ht="12.75">
      <c r="A55" s="8"/>
      <c r="B55" s="22"/>
      <c r="C55" s="22"/>
    </row>
    <row r="56" spans="1:3" ht="15.75" customHeight="1">
      <c r="A56" s="8"/>
      <c r="B56" s="22"/>
      <c r="C56" s="22"/>
    </row>
    <row r="57" spans="1:3" s="33" customFormat="1" ht="12.75">
      <c r="A57" s="63"/>
      <c r="B57" s="8"/>
      <c r="C57" s="22"/>
    </row>
    <row r="58" spans="1:3" s="33" customFormat="1" ht="12.75">
      <c r="A58" s="63"/>
      <c r="B58" s="8"/>
      <c r="C58" s="22"/>
    </row>
    <row r="59" spans="1:3" s="33" customFormat="1" ht="12.75">
      <c r="A59" s="63"/>
      <c r="B59" s="8"/>
      <c r="C59" s="22"/>
    </row>
    <row r="60" spans="1:3" s="33" customFormat="1" ht="12.75">
      <c r="A60" s="8"/>
      <c r="B60" s="8"/>
      <c r="C60" s="22"/>
    </row>
    <row r="61" spans="1:3" s="33" customFormat="1" ht="12.75">
      <c r="A61" s="8"/>
      <c r="B61" s="8"/>
      <c r="C61" s="8"/>
    </row>
    <row r="62" spans="1:3" s="33" customFormat="1" ht="12.75">
      <c r="A62" s="44"/>
      <c r="B62" s="8"/>
      <c r="C62" s="8"/>
    </row>
    <row r="63" spans="1:3" s="33" customFormat="1" ht="15" customHeight="1">
      <c r="A63" s="44"/>
      <c r="B63" s="22"/>
      <c r="C63" s="8"/>
    </row>
    <row r="64" spans="1:3" ht="14.25" customHeight="1">
      <c r="B64" s="31"/>
      <c r="C64" s="31"/>
    </row>
  </sheetData>
  <printOptions horizontalCentered="1"/>
  <pageMargins left="0.43307086614173201" right="0.15748031496063" top="0.511811023622047" bottom="0.55118110236220497" header="0.23622047244094499" footer="0.23622047244094499"/>
  <pageSetup scale="110"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</vt:lpstr>
      <vt:lpstr>Est.Res.</vt:lpstr>
      <vt:lpstr>Balance!Print_Area</vt:lpstr>
      <vt:lpstr>Est.Res.!Print_Area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Guerra</dc:creator>
  <cp:lastModifiedBy>Sabrina Guerra</cp:lastModifiedBy>
  <cp:lastPrinted>2019-06-20T21:06:59Z</cp:lastPrinted>
  <dcterms:created xsi:type="dcterms:W3CDTF">2019-06-20T21:01:03Z</dcterms:created>
  <dcterms:modified xsi:type="dcterms:W3CDTF">2019-06-20T21:07:39Z</dcterms:modified>
</cp:coreProperties>
</file>