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7\2017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BALANCE!$A$1:$G$70</definedName>
    <definedName name="_xlnm.Print_Area" localSheetId="1">EST.RESULTAD!$A$1:$G$70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42" i="2"/>
  <c r="C41" i="2"/>
  <c r="G39" i="2"/>
  <c r="C37" i="2"/>
  <c r="G35" i="2"/>
  <c r="C32" i="2"/>
  <c r="G30" i="2"/>
  <c r="G25" i="2"/>
  <c r="C24" i="2"/>
  <c r="G22" i="2"/>
  <c r="C17" i="2"/>
  <c r="G13" i="2"/>
  <c r="C12" i="2"/>
  <c r="G5" i="2"/>
  <c r="H10" i="2" s="1"/>
  <c r="C5" i="2"/>
  <c r="C62" i="1"/>
  <c r="H62" i="1" s="1"/>
  <c r="G62" i="1"/>
  <c r="C57" i="1"/>
  <c r="H57" i="1" s="1"/>
  <c r="G57" i="1"/>
  <c r="G51" i="1"/>
  <c r="G48" i="1"/>
  <c r="G45" i="1"/>
  <c r="G41" i="1"/>
  <c r="C37" i="1"/>
  <c r="G38" i="1"/>
  <c r="G33" i="1"/>
  <c r="C33" i="1"/>
  <c r="G30" i="1"/>
  <c r="C29" i="1"/>
  <c r="G27" i="1"/>
  <c r="G23" i="1"/>
  <c r="C23" i="1"/>
  <c r="G19" i="1"/>
  <c r="C19" i="1"/>
  <c r="G13" i="1"/>
  <c r="H13" i="1" s="1"/>
  <c r="C13" i="1"/>
  <c r="G9" i="1"/>
  <c r="G43" i="1" s="1"/>
  <c r="C9" i="1"/>
  <c r="C55" i="1" s="1"/>
  <c r="G54" i="1" l="1"/>
  <c r="G55" i="1" s="1"/>
  <c r="C57" i="2"/>
  <c r="G57" i="2"/>
  <c r="K55" i="1" l="1"/>
  <c r="H51" i="1"/>
  <c r="C58" i="2"/>
  <c r="A58" i="2" s="1"/>
  <c r="C59" i="2"/>
  <c r="G58" i="2"/>
  <c r="E58" i="2" s="1"/>
  <c r="G59" i="2" l="1"/>
</calcChain>
</file>

<file path=xl/sharedStrings.xml><?xml version="1.0" encoding="utf-8"?>
<sst xmlns="http://schemas.openxmlformats.org/spreadsheetml/2006/main" count="159" uniqueCount="133">
  <si>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</si>
  <si>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</si>
  <si>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</si>
  <si>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</si>
  <si>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</si>
  <si>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</si>
  <si>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</si>
  <si>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</si>
  <si>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</si>
  <si>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</si>
  <si>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</si>
  <si>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</si>
  <si>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</si>
  <si>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</si>
  <si>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</si>
  <si>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</si>
  <si>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</si>
  <si>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</si>
  <si>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</si>
  <si>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</si>
  <si>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</si>
  <si>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</si>
  <si>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</si>
  <si>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</si>
  <si>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</si>
  <si>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</si>
  <si>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</si>
  <si>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</si>
  <si>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</si>
  <si>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</si>
  <si>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</si>
  <si>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</si>
  <si>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</si>
  <si>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</si>
  <si>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</si>
  <si>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</si>
  <si>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</si>
  <si>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</si>
  <si>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</si>
  <si>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Remuneraciones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</si>
  <si>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</si>
  <si>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</si>
  <si>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</si>
  <si>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</si>
  <si>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</si>
  <si>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</si>
  <si>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</si>
  <si>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</si>
  <si>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</si>
  <si>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</si>
  <si>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</si>
  <si>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</si>
  <si>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</si>
  <si>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</si>
  <si>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</si>
  <si>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</si>
  <si>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</si>
  <si>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</si>
  <si>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</si>
  <si>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</si>
  <si>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</si>
  <si>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</si>
  <si>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</si>
  <si>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</si>
  <si>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</si>
  <si>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</si>
  <si>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</si>
  <si>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</si>
  <si>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</si>
  <si>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</si>
  <si>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DE RIESGOS EN CURSO DE ACCIDENTES Y ENFERMEDADES</t>
  </si>
  <si>
    <t>SINIESTROS Y GASTOS RECUPERADOS POR REASEGUROS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</si>
  <si>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</si>
  <si>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</si>
  <si>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</si>
  <si>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</si>
  <si>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.</t>
  </si>
  <si>
    <t>GASTOS DE COBRANZA DE PRIMAS</t>
  </si>
  <si>
    <t>OTROS GASTOS DE ADQUISICION Y CONSERVACION</t>
  </si>
  <si>
    <t>INGRESOS FINANCIEROS Y DE INVERSION</t>
  </si>
  <si>
    <t>DEPOSITOS</t>
  </si>
  <si>
    <t>DEVOLUCIONES Y CANCELACIONES DE PRIMAS</t>
  </si>
  <si>
    <t>POR INVERSIONES EN VALORES</t>
  </si>
  <si>
    <t>POR PRESTAMOS</t>
  </si>
  <si>
    <t>DE ACCIDENTES Y ENFERMEDADES</t>
  </si>
  <si>
    <t>DIVERSOS</t>
  </si>
  <si>
    <t>OTROS INGRESOS</t>
  </si>
  <si>
    <t>GASTOS FINANCIEROS Y DE INVERSION</t>
  </si>
  <si>
    <t>POR OBLIGACIONES FINANCIERAS Y OTROS PASIVOS</t>
  </si>
  <si>
    <t>PROVISIONES PARA DESVALORIZACION DE INVERSION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</si>
  <si>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</si>
  <si>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</si>
  <si>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</si>
  <si>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</si>
  <si>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</si>
  <si>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</si>
  <si>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</si>
  <si>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</si>
  <si>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</si>
  <si>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</si>
  <si>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</si>
  <si>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</si>
  <si>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</si>
  <si>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</si>
  <si>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</si>
  <si>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</si>
  <si>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</si>
  <si>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</si>
  <si>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</si>
  <si>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</si>
  <si>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 MAYO DE 2017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</si>
  <si>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</si>
  <si>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</si>
  <si>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</si>
  <si>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</si>
  <si>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</si>
  <si>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</si>
  <si>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</si>
  <si>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</si>
  <si>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</si>
  <si>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</si>
  <si>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</si>
  <si>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</si>
  <si>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</si>
  <si>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</si>
  <si>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</si>
  <si>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OTROS PASIVOS</t>
  </si>
  <si>
    <t>INGRESOS DIFERIDOS</t>
  </si>
  <si>
    <t>RESULTADOS ACUMULADOS</t>
  </si>
  <si>
    <t>De Ejercicios Anteriores</t>
  </si>
  <si>
    <t>Utilidad del Ejercicio</t>
  </si>
  <si>
    <t>RESPONSAB. POR REASEGURO TOMADO</t>
  </si>
  <si>
    <t>ESTADO DE PERDIDAS Y GANANCIAS DEL 01 DE ENERO AL 31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</si>
</sst>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1" fillId="0" borderId="0" xfId="3"/>
    <xf numFmtId="43" fontId="0" fillId="0" borderId="0" xfId="0" applyNumberFormat="1"/>
    <xf numFmtId="43" fontId="7" fillId="0" borderId="0" xfId="3" applyFont="1"/>
    <xf numFmtId="0" fontId="0" fillId="0" borderId="0" xfId="0" applyBorder="1"/>
    <xf numFmtId="43" fontId="8" fillId="0" borderId="0" xfId="3" applyFont="1" applyBorder="1"/>
    <xf numFmtId="0" fontId="6" fillId="0" borderId="0" xfId="0" applyFont="1"/>
    <xf numFmtId="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6" fillId="0" borderId="0" xfId="0" applyNumberFormat="1" applyFont="1" applyFill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6" fillId="0" borderId="0" xfId="3" applyNumberFormat="1" applyFont="1" applyFill="1" applyBorder="1"/>
    <xf numFmtId="4" fontId="7" fillId="0" borderId="0" xfId="3" applyNumberFormat="1" applyFont="1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/>
    <xf numFmtId="43" fontId="1" fillId="0" borderId="0" xfId="2" applyNumberFormat="1" applyFont="1" applyFill="1" applyBorder="1"/>
    <xf numFmtId="43" fontId="1" fillId="0" borderId="1" xfId="2" applyNumberFormat="1" applyFont="1" applyFill="1" applyBorder="1"/>
    <xf numFmtId="43" fontId="10" fillId="0" borderId="0" xfId="2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0" fontId="6" fillId="0" borderId="0" xfId="0" applyFont="1" applyFill="1" applyAlignment="1">
      <alignment horizontal="left" vertical="center"/>
    </xf>
    <xf numFmtId="4" fontId="1" fillId="0" borderId="0" xfId="3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164" fontId="7" fillId="0" borderId="0" xfId="0" applyNumberFormat="1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/>
    <xf numFmtId="164" fontId="7" fillId="0" borderId="0" xfId="0" applyNumberFormat="1" applyFont="1" applyFill="1" applyAlignment="1">
      <alignment horizontal="left"/>
    </xf>
    <xf numFmtId="169" fontId="0" fillId="0" borderId="0" xfId="0" applyNumberFormat="1" applyFill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view="pageBreakPreview" zoomScaleNormal="85" zoomScaleSheetLayoutView="100" workbookViewId="0">
      <pane ySplit="7" topLeftCell="A8" activePane="bottomLeft" state="frozen"/>
      <selection activeCell="F67" sqref="F67"/>
      <selection pane="bottomLeft" activeCell="B14" sqref="B14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110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2425640.0999999996</v>
      </c>
      <c r="D9" s="11"/>
      <c r="E9" s="12" t="s">
        <v>7</v>
      </c>
      <c r="F9" s="13"/>
      <c r="G9" s="14">
        <f>SUM(F11)+F10</f>
        <v>412045.33</v>
      </c>
    </row>
    <row r="10" spans="1:11" s="7" customFormat="1" x14ac:dyDescent="0.2">
      <c r="A10" s="15" t="s">
        <v>8</v>
      </c>
      <c r="B10" s="8">
        <v>1100.05</v>
      </c>
      <c r="E10" s="7" t="s">
        <v>111</v>
      </c>
      <c r="F10" s="8">
        <v>375356.37</v>
      </c>
    </row>
    <row r="11" spans="1:11" s="7" customFormat="1" ht="15" x14ac:dyDescent="0.35">
      <c r="A11" s="16" t="s">
        <v>9</v>
      </c>
      <c r="B11" s="17">
        <v>2424540.0499999998</v>
      </c>
      <c r="C11" s="11"/>
      <c r="D11" s="7" t="s">
        <v>3</v>
      </c>
      <c r="E11" s="16" t="s">
        <v>10</v>
      </c>
      <c r="F11" s="18">
        <v>36688.959999999999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3478480.7700000005</v>
      </c>
      <c r="E13" s="12" t="s">
        <v>12</v>
      </c>
      <c r="F13" s="13"/>
      <c r="G13" s="14">
        <f>SUM(F14:F17)</f>
        <v>6821371.6100000003</v>
      </c>
      <c r="H13" s="11">
        <f>+G13-F14</f>
        <v>6797107.1200000001</v>
      </c>
    </row>
    <row r="14" spans="1:11" s="7" customFormat="1" x14ac:dyDescent="0.2">
      <c r="A14" s="7" t="s">
        <v>13</v>
      </c>
      <c r="B14" s="10">
        <v>181220</v>
      </c>
      <c r="E14" s="16" t="s">
        <v>14</v>
      </c>
      <c r="F14" s="20">
        <v>24264.49</v>
      </c>
      <c r="G14" s="14"/>
    </row>
    <row r="15" spans="1:11" s="7" customFormat="1" x14ac:dyDescent="0.2">
      <c r="A15" s="7" t="s">
        <v>15</v>
      </c>
      <c r="B15" s="8">
        <v>3117957.8200000003</v>
      </c>
      <c r="D15" s="9"/>
      <c r="E15" s="7" t="s">
        <v>112</v>
      </c>
      <c r="F15" s="21">
        <v>2688052.43</v>
      </c>
      <c r="K15" s="21"/>
    </row>
    <row r="16" spans="1:11" s="7" customFormat="1" x14ac:dyDescent="0.2">
      <c r="A16" s="7" t="s">
        <v>16</v>
      </c>
      <c r="B16" s="10">
        <v>179302.95</v>
      </c>
      <c r="D16" s="9"/>
      <c r="E16" s="16" t="s">
        <v>113</v>
      </c>
      <c r="F16" s="21">
        <v>4106393.4899999998</v>
      </c>
      <c r="G16" s="14"/>
    </row>
    <row r="17" spans="1:15" s="7" customFormat="1" ht="15" x14ac:dyDescent="0.35">
      <c r="A17" s="22" t="s">
        <v>114</v>
      </c>
      <c r="B17" s="17">
        <v>0</v>
      </c>
      <c r="D17" s="9"/>
      <c r="E17" s="7" t="s">
        <v>17</v>
      </c>
      <c r="F17" s="18">
        <v>2661.2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115</v>
      </c>
      <c r="B19" s="17"/>
      <c r="C19" s="21">
        <f>+B20+B21</f>
        <v>94046.989999999991</v>
      </c>
      <c r="E19" s="12" t="s">
        <v>18</v>
      </c>
      <c r="G19" s="21">
        <f>+F20+F21</f>
        <v>1504206.1199999999</v>
      </c>
    </row>
    <row r="20" spans="1:15" s="7" customFormat="1" x14ac:dyDescent="0.2">
      <c r="A20" s="7" t="s">
        <v>116</v>
      </c>
      <c r="B20" s="10">
        <v>94046.989999999991</v>
      </c>
      <c r="E20" s="16" t="s">
        <v>19</v>
      </c>
      <c r="F20" s="21">
        <v>1244480.46</v>
      </c>
      <c r="H20" s="11"/>
    </row>
    <row r="21" spans="1:15" s="7" customFormat="1" ht="15" x14ac:dyDescent="0.35">
      <c r="A21" s="7" t="s">
        <v>117</v>
      </c>
      <c r="B21" s="17">
        <v>0</v>
      </c>
      <c r="E21" s="16" t="s">
        <v>20</v>
      </c>
      <c r="F21" s="18">
        <v>259725.66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17371341.419999998</v>
      </c>
      <c r="E23" s="23" t="s">
        <v>22</v>
      </c>
      <c r="F23" s="24"/>
      <c r="G23" s="14">
        <f>SUM(F24)+F25</f>
        <v>6153746.7999999998</v>
      </c>
    </row>
    <row r="24" spans="1:15" s="7" customFormat="1" x14ac:dyDescent="0.2">
      <c r="A24" s="25" t="s">
        <v>23</v>
      </c>
      <c r="B24" s="10">
        <v>14007150.58</v>
      </c>
      <c r="E24" s="16" t="s">
        <v>24</v>
      </c>
      <c r="F24" s="21">
        <v>6153746.7999999998</v>
      </c>
      <c r="G24" s="14"/>
    </row>
    <row r="25" spans="1:15" s="7" customFormat="1" ht="15" x14ac:dyDescent="0.35">
      <c r="A25" s="25" t="s">
        <v>25</v>
      </c>
      <c r="B25" s="21">
        <v>3216629.87</v>
      </c>
      <c r="E25" s="7" t="s">
        <v>118</v>
      </c>
      <c r="F25" s="18">
        <v>0</v>
      </c>
    </row>
    <row r="26" spans="1:15" s="7" customFormat="1" x14ac:dyDescent="0.2">
      <c r="A26" s="7" t="s">
        <v>119</v>
      </c>
      <c r="B26" s="11">
        <v>268627.5</v>
      </c>
    </row>
    <row r="27" spans="1:15" s="7" customFormat="1" ht="15" x14ac:dyDescent="0.35">
      <c r="A27" s="7" t="s">
        <v>120</v>
      </c>
      <c r="B27" s="26">
        <v>-121066.53</v>
      </c>
      <c r="E27" s="23" t="s">
        <v>26</v>
      </c>
      <c r="F27" s="24"/>
      <c r="G27" s="14">
        <f>SUM(F28)</f>
        <v>2863894.66</v>
      </c>
    </row>
    <row r="28" spans="1:15" s="7" customFormat="1" ht="15" x14ac:dyDescent="0.35">
      <c r="E28" s="16" t="s">
        <v>27</v>
      </c>
      <c r="F28" s="18">
        <v>2863894.66</v>
      </c>
      <c r="G28" s="14"/>
    </row>
    <row r="29" spans="1:15" s="7" customFormat="1" x14ac:dyDescent="0.2">
      <c r="A29" s="9" t="s">
        <v>121</v>
      </c>
      <c r="B29" s="8"/>
      <c r="C29" s="21">
        <f>+B30+B31</f>
        <v>815256.28</v>
      </c>
    </row>
    <row r="30" spans="1:15" s="7" customFormat="1" x14ac:dyDescent="0.2">
      <c r="A30" s="7" t="s">
        <v>122</v>
      </c>
      <c r="B30" s="21">
        <v>815256.28</v>
      </c>
      <c r="E30" s="23" t="s">
        <v>123</v>
      </c>
      <c r="F30" s="24"/>
      <c r="G30" s="14">
        <f>SUM(F31)</f>
        <v>543310.16</v>
      </c>
    </row>
    <row r="31" spans="1:15" s="7" customFormat="1" ht="15" x14ac:dyDescent="0.35">
      <c r="A31" s="7" t="s">
        <v>124</v>
      </c>
      <c r="B31" s="27">
        <v>0</v>
      </c>
      <c r="E31" s="16" t="s">
        <v>125</v>
      </c>
      <c r="F31" s="18">
        <v>543310.16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80452.600000000035</v>
      </c>
      <c r="E33" s="9" t="s">
        <v>29</v>
      </c>
      <c r="F33" s="8"/>
      <c r="G33" s="11">
        <f>SUM(F34+F35+F36)</f>
        <v>770602.8</v>
      </c>
    </row>
    <row r="34" spans="1:11" s="7" customFormat="1" x14ac:dyDescent="0.2">
      <c r="A34" s="7" t="s">
        <v>30</v>
      </c>
      <c r="B34" s="20">
        <v>526905.41</v>
      </c>
      <c r="E34" s="7" t="s">
        <v>31</v>
      </c>
      <c r="F34" s="20">
        <v>75135.429999999993</v>
      </c>
      <c r="I34" s="25"/>
      <c r="K34" s="11"/>
    </row>
    <row r="35" spans="1:11" s="7" customFormat="1" x14ac:dyDescent="0.2">
      <c r="A35" s="7" t="s">
        <v>32</v>
      </c>
      <c r="B35" s="27">
        <v>-446452.81</v>
      </c>
      <c r="E35" s="25" t="s">
        <v>33</v>
      </c>
      <c r="F35" s="10">
        <v>695467.37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SUM(B38+B39+B40+B41)</f>
        <v>1141757.5699999998</v>
      </c>
      <c r="E37" s="30"/>
      <c r="F37" s="18"/>
    </row>
    <row r="38" spans="1:11" s="7" customFormat="1" ht="15" x14ac:dyDescent="0.35">
      <c r="A38" s="16" t="s">
        <v>36</v>
      </c>
      <c r="B38" s="10">
        <v>161057.88999999998</v>
      </c>
      <c r="C38" s="11"/>
      <c r="E38" s="30" t="s">
        <v>37</v>
      </c>
      <c r="F38" s="18"/>
      <c r="G38" s="11">
        <f>SUM(F39)</f>
        <v>108038.46</v>
      </c>
      <c r="K38" s="11"/>
    </row>
    <row r="39" spans="1:11" s="7" customFormat="1" ht="15" x14ac:dyDescent="0.35">
      <c r="A39" s="16" t="s">
        <v>38</v>
      </c>
      <c r="B39" s="14">
        <v>364699.19</v>
      </c>
      <c r="C39" s="11"/>
      <c r="E39" s="30" t="s">
        <v>39</v>
      </c>
      <c r="F39" s="18">
        <v>108038.46</v>
      </c>
    </row>
    <row r="40" spans="1:11" s="7" customFormat="1" ht="15" x14ac:dyDescent="0.35">
      <c r="A40" s="7" t="s">
        <v>40</v>
      </c>
      <c r="B40" s="8">
        <v>569301.31999999995</v>
      </c>
      <c r="C40" s="11"/>
      <c r="E40" s="30"/>
      <c r="F40" s="18"/>
      <c r="G40" s="19"/>
    </row>
    <row r="41" spans="1:11" s="7" customFormat="1" ht="15" x14ac:dyDescent="0.35">
      <c r="A41" s="25" t="s">
        <v>41</v>
      </c>
      <c r="B41" s="18">
        <v>46699.17</v>
      </c>
      <c r="C41" s="11"/>
      <c r="E41" s="7" t="s">
        <v>126</v>
      </c>
      <c r="G41" s="21">
        <f>+F42</f>
        <v>900000</v>
      </c>
    </row>
    <row r="42" spans="1:11" s="7" customFormat="1" ht="15" x14ac:dyDescent="0.35">
      <c r="E42" s="21" t="s">
        <v>127</v>
      </c>
      <c r="F42" s="18">
        <v>900000</v>
      </c>
      <c r="H42" s="21"/>
    </row>
    <row r="43" spans="1:11" s="7" customFormat="1" x14ac:dyDescent="0.2">
      <c r="E43" s="31" t="s">
        <v>42</v>
      </c>
      <c r="F43" s="10" t="s">
        <v>3</v>
      </c>
      <c r="G43" s="32">
        <f>SUM(G8:G41)</f>
        <v>20077215.940000001</v>
      </c>
    </row>
    <row r="44" spans="1:11" s="7" customFormat="1" x14ac:dyDescent="0.2">
      <c r="E44" s="31" t="s">
        <v>43</v>
      </c>
      <c r="F44" s="10" t="s">
        <v>3</v>
      </c>
      <c r="G44" s="11" t="s">
        <v>3</v>
      </c>
    </row>
    <row r="45" spans="1:11" s="7" customFormat="1" x14ac:dyDescent="0.2">
      <c r="E45" s="9" t="s">
        <v>44</v>
      </c>
      <c r="F45" s="8"/>
      <c r="G45" s="11">
        <f>+F46</f>
        <v>5000000</v>
      </c>
      <c r="H45" s="11"/>
      <c r="I45" s="11"/>
    </row>
    <row r="46" spans="1:11" s="7" customFormat="1" x14ac:dyDescent="0.2">
      <c r="E46" s="25" t="s">
        <v>45</v>
      </c>
      <c r="F46" s="27">
        <v>5000000</v>
      </c>
      <c r="G46" s="11"/>
    </row>
    <row r="47" spans="1:11" s="7" customFormat="1" x14ac:dyDescent="0.2">
      <c r="E47" s="25"/>
      <c r="F47" s="20"/>
      <c r="G47" s="11"/>
    </row>
    <row r="48" spans="1:11" s="7" customFormat="1" x14ac:dyDescent="0.2">
      <c r="E48" s="9" t="s">
        <v>46</v>
      </c>
      <c r="F48" s="8"/>
      <c r="G48" s="11">
        <f>+F49</f>
        <v>0</v>
      </c>
    </row>
    <row r="49" spans="1:12" s="7" customFormat="1" x14ac:dyDescent="0.2">
      <c r="E49" s="25" t="s">
        <v>45</v>
      </c>
      <c r="F49" s="27">
        <v>0</v>
      </c>
      <c r="G49" s="11"/>
    </row>
    <row r="50" spans="1:12" s="7" customFormat="1" x14ac:dyDescent="0.2"/>
    <row r="51" spans="1:12" s="7" customFormat="1" x14ac:dyDescent="0.2">
      <c r="E51" s="9" t="s">
        <v>128</v>
      </c>
      <c r="G51" s="20">
        <f>+F52+F53</f>
        <v>329759.79000000283</v>
      </c>
      <c r="H51" s="11">
        <f>+C55-G55</f>
        <v>0</v>
      </c>
      <c r="L51" s="11"/>
    </row>
    <row r="52" spans="1:12" s="7" customFormat="1" x14ac:dyDescent="0.2">
      <c r="E52" s="25" t="s">
        <v>129</v>
      </c>
      <c r="F52" s="20">
        <v>0</v>
      </c>
      <c r="H52" s="11"/>
    </row>
    <row r="53" spans="1:12" s="7" customFormat="1" ht="15" x14ac:dyDescent="0.35">
      <c r="E53" s="7" t="s">
        <v>130</v>
      </c>
      <c r="F53" s="18">
        <v>329759.79000000283</v>
      </c>
      <c r="H53" s="33" t="s">
        <v>3</v>
      </c>
    </row>
    <row r="54" spans="1:12" s="7" customFormat="1" x14ac:dyDescent="0.2">
      <c r="E54" s="31" t="s">
        <v>47</v>
      </c>
      <c r="F54" s="13"/>
      <c r="G54" s="34">
        <f>+G45+G51+G48</f>
        <v>5329759.7900000028</v>
      </c>
      <c r="H54" s="11"/>
    </row>
    <row r="55" spans="1:12" s="7" customFormat="1" ht="13.5" thickBot="1" x14ac:dyDescent="0.25">
      <c r="A55" s="31" t="s">
        <v>48</v>
      </c>
      <c r="B55" s="33" t="s">
        <v>3</v>
      </c>
      <c r="C55" s="35">
        <f>SUM(C7:C40)</f>
        <v>25406975.73</v>
      </c>
      <c r="E55" s="31" t="s">
        <v>49</v>
      </c>
      <c r="F55" s="10"/>
      <c r="G55" s="35">
        <f>G43+G54</f>
        <v>25406975.730000004</v>
      </c>
      <c r="I55" s="11"/>
      <c r="K55" s="11">
        <f>SUM(G55-C55)</f>
        <v>3.7252902984619141E-9</v>
      </c>
    </row>
    <row r="56" spans="1:12" s="7" customFormat="1" ht="13.5" thickTop="1" x14ac:dyDescent="0.2"/>
    <row r="57" spans="1:12" s="7" customFormat="1" ht="15" x14ac:dyDescent="0.35">
      <c r="A57" s="9" t="s">
        <v>50</v>
      </c>
      <c r="B57" s="33"/>
      <c r="C57" s="36">
        <f>SUM(B58:B60)</f>
        <v>1778838427.6800001</v>
      </c>
      <c r="E57" s="37" t="s">
        <v>51</v>
      </c>
      <c r="F57" s="8"/>
      <c r="G57" s="36">
        <f>SUM(F58)</f>
        <v>1778838427.6800001</v>
      </c>
      <c r="H57" s="11">
        <f>+C57-G57</f>
        <v>0</v>
      </c>
    </row>
    <row r="58" spans="1:12" s="7" customFormat="1" ht="15" x14ac:dyDescent="0.35">
      <c r="A58" s="25" t="s">
        <v>52</v>
      </c>
      <c r="B58" s="10">
        <v>1523880898.99</v>
      </c>
      <c r="C58" s="33"/>
      <c r="E58" s="25" t="s">
        <v>53</v>
      </c>
      <c r="F58" s="17">
        <v>1778838427.6800001</v>
      </c>
      <c r="G58" s="33"/>
    </row>
    <row r="59" spans="1:12" x14ac:dyDescent="0.2">
      <c r="A59" t="s">
        <v>131</v>
      </c>
      <c r="B59" s="38">
        <v>109144494.5</v>
      </c>
      <c r="C59" s="39"/>
      <c r="E59" s="16"/>
      <c r="F59" s="40"/>
      <c r="G59" s="39"/>
      <c r="H59" s="41" t="s">
        <v>0</v>
      </c>
    </row>
    <row r="60" spans="1:12" ht="15" x14ac:dyDescent="0.35">
      <c r="A60" s="1" t="s">
        <v>54</v>
      </c>
      <c r="B60" s="42">
        <v>145813034.19</v>
      </c>
      <c r="C60" s="43"/>
      <c r="D60" s="39"/>
      <c r="E60" s="12"/>
      <c r="F60" s="40"/>
      <c r="G60" s="44"/>
    </row>
    <row r="61" spans="1:12" ht="15" x14ac:dyDescent="0.35">
      <c r="A61" s="16"/>
      <c r="B61" s="44"/>
      <c r="C61" s="39"/>
      <c r="D61" s="39"/>
    </row>
    <row r="62" spans="1:12" ht="15" x14ac:dyDescent="0.35">
      <c r="A62" s="45" t="s">
        <v>55</v>
      </c>
      <c r="B62" s="44"/>
      <c r="C62" s="44">
        <f>+B63</f>
        <v>499327.89</v>
      </c>
      <c r="D62" s="39"/>
      <c r="E62" s="12" t="s">
        <v>56</v>
      </c>
      <c r="G62" s="44">
        <f>+F63</f>
        <v>499327.89</v>
      </c>
      <c r="H62" s="41">
        <f>+C62-G62</f>
        <v>0</v>
      </c>
    </row>
    <row r="63" spans="1:12" ht="15" x14ac:dyDescent="0.35">
      <c r="A63" s="16" t="s">
        <v>57</v>
      </c>
      <c r="B63" s="42">
        <v>499327.89</v>
      </c>
      <c r="C63" s="39"/>
      <c r="D63" s="39"/>
      <c r="E63" s="16" t="s">
        <v>56</v>
      </c>
      <c r="F63" s="46">
        <v>499327.89</v>
      </c>
    </row>
    <row r="64" spans="1:12" ht="15" x14ac:dyDescent="0.35">
      <c r="A64" s="16"/>
      <c r="B64" s="44"/>
      <c r="C64" s="39"/>
      <c r="D64" s="39"/>
    </row>
    <row r="65" spans="1:7" ht="15" x14ac:dyDescent="0.35">
      <c r="A65" s="16"/>
      <c r="B65" s="44"/>
      <c r="C65" s="39"/>
      <c r="D65" s="39"/>
    </row>
    <row r="66" spans="1:7" ht="15" x14ac:dyDescent="0.35">
      <c r="A66" s="16"/>
      <c r="B66" s="44"/>
      <c r="C66" s="39"/>
      <c r="D66" s="39"/>
    </row>
    <row r="67" spans="1:7" ht="15" x14ac:dyDescent="0.35">
      <c r="A67" s="16"/>
      <c r="B67" s="44"/>
      <c r="C67" s="39"/>
    </row>
    <row r="68" spans="1:7" ht="15.75" x14ac:dyDescent="0.25">
      <c r="A68" s="47"/>
      <c r="F68" s="47"/>
      <c r="G68" s="47"/>
    </row>
    <row r="69" spans="1:7" ht="15.75" x14ac:dyDescent="0.25">
      <c r="A69" s="47"/>
      <c r="F69" s="47"/>
      <c r="G69" s="47"/>
    </row>
    <row r="70" spans="1:7" ht="15.75" x14ac:dyDescent="0.25">
      <c r="F70" s="47"/>
      <c r="G70" s="47"/>
    </row>
    <row r="74" spans="1:7" ht="15.75" x14ac:dyDescent="0.25">
      <c r="D74" s="47"/>
    </row>
    <row r="75" spans="1:7" ht="15.75" x14ac:dyDescent="0.25">
      <c r="D75" s="47"/>
    </row>
    <row r="76" spans="1:7" ht="15.75" x14ac:dyDescent="0.25">
      <c r="D76" s="47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zoomScale="85" zoomScaleNormal="85" zoomScaleSheetLayoutView="85" workbookViewId="0">
      <pane ySplit="4" topLeftCell="A5" activePane="bottomLeft" state="frozen"/>
      <selection activeCell="B14" sqref="B14"/>
      <selection pane="bottomLeft" activeCell="B14" sqref="B14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48" t="s">
        <v>1</v>
      </c>
      <c r="B1" s="48"/>
      <c r="C1" s="48"/>
      <c r="D1" s="48"/>
      <c r="E1" s="48"/>
      <c r="F1" s="48"/>
      <c r="G1" s="49"/>
      <c r="J1" s="7"/>
      <c r="K1" s="7"/>
    </row>
    <row r="2" spans="1:11" x14ac:dyDescent="0.2">
      <c r="A2" s="50" t="s">
        <v>132</v>
      </c>
      <c r="B2" s="50"/>
      <c r="C2" s="50"/>
      <c r="D2" s="50"/>
      <c r="E2" s="50"/>
      <c r="F2" s="50"/>
      <c r="G2" s="49"/>
      <c r="J2" s="7"/>
      <c r="K2" s="7"/>
    </row>
    <row r="3" spans="1:11" x14ac:dyDescent="0.2">
      <c r="A3" s="51" t="s">
        <v>2</v>
      </c>
      <c r="B3" s="51"/>
      <c r="C3" s="51"/>
      <c r="D3" s="51"/>
      <c r="E3" s="51"/>
      <c r="F3" s="51"/>
      <c r="G3" s="49"/>
      <c r="H3" s="52"/>
      <c r="J3" s="7"/>
      <c r="K3" s="7"/>
    </row>
    <row r="4" spans="1:11" ht="18" customHeight="1" x14ac:dyDescent="0.2">
      <c r="A4" s="53" t="s">
        <v>58</v>
      </c>
      <c r="B4" s="7"/>
      <c r="E4" s="53" t="s">
        <v>59</v>
      </c>
      <c r="G4" s="21"/>
      <c r="H4" s="52"/>
      <c r="I4" s="52"/>
      <c r="J4" s="7"/>
      <c r="K4" s="7"/>
    </row>
    <row r="5" spans="1:11" x14ac:dyDescent="0.2">
      <c r="A5" s="9" t="s">
        <v>60</v>
      </c>
      <c r="B5" s="7"/>
      <c r="C5" s="21">
        <f>+B6+B7</f>
        <v>4408338.6500000004</v>
      </c>
      <c r="D5" s="52"/>
      <c r="E5" s="54" t="s">
        <v>61</v>
      </c>
      <c r="F5" s="55"/>
      <c r="G5" s="55">
        <f>+F6+F7</f>
        <v>16789889.41</v>
      </c>
      <c r="H5" s="52"/>
      <c r="J5" s="7"/>
      <c r="K5" s="7"/>
    </row>
    <row r="6" spans="1:11" x14ac:dyDescent="0.2">
      <c r="A6" s="7" t="s">
        <v>62</v>
      </c>
      <c r="B6" s="21">
        <v>669333.93999999994</v>
      </c>
      <c r="C6" s="21"/>
      <c r="E6" s="56" t="s">
        <v>62</v>
      </c>
      <c r="F6" s="55">
        <v>10928122.84</v>
      </c>
      <c r="G6" s="55"/>
      <c r="H6" s="52"/>
      <c r="J6" s="7"/>
      <c r="K6" s="7"/>
    </row>
    <row r="7" spans="1:11" ht="15" x14ac:dyDescent="0.35">
      <c r="A7" s="7" t="s">
        <v>63</v>
      </c>
      <c r="B7" s="57">
        <v>3739004.71</v>
      </c>
      <c r="E7" s="56" t="s">
        <v>64</v>
      </c>
      <c r="F7" s="18">
        <v>5861766.5700000003</v>
      </c>
      <c r="G7" s="55"/>
      <c r="J7" s="7"/>
      <c r="K7" s="7"/>
    </row>
    <row r="8" spans="1:11" hidden="1" x14ac:dyDescent="0.2">
      <c r="A8" s="7"/>
      <c r="B8" s="7"/>
      <c r="C8" s="21"/>
      <c r="E8" s="58"/>
      <c r="F8" s="20"/>
      <c r="G8" s="55"/>
      <c r="J8" s="7"/>
      <c r="K8" s="7"/>
    </row>
    <row r="9" spans="1:11" hidden="1" x14ac:dyDescent="0.2">
      <c r="A9" s="9"/>
      <c r="B9" s="7"/>
      <c r="C9" s="21"/>
      <c r="D9" s="52"/>
      <c r="J9" s="7"/>
      <c r="K9" s="7"/>
    </row>
    <row r="10" spans="1:11" hidden="1" x14ac:dyDescent="0.2">
      <c r="A10" s="7"/>
      <c r="B10" s="7"/>
      <c r="F10" s="21"/>
      <c r="H10" s="21">
        <f>+G5-C32</f>
        <v>15642621.620000001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54" t="s">
        <v>65</v>
      </c>
      <c r="B12" s="55"/>
      <c r="C12" s="55">
        <f>+B13</f>
        <v>6410684.1900000004</v>
      </c>
      <c r="F12" s="21"/>
      <c r="J12" s="7"/>
      <c r="K12" s="7"/>
    </row>
    <row r="13" spans="1:11" x14ac:dyDescent="0.2">
      <c r="A13" s="56" t="s">
        <v>62</v>
      </c>
      <c r="B13" s="59">
        <v>6410684.1900000004</v>
      </c>
      <c r="C13" s="55"/>
      <c r="E13" s="9" t="s">
        <v>66</v>
      </c>
      <c r="G13" s="21">
        <f>+F14+F15+F16</f>
        <v>1975859.8699999996</v>
      </c>
      <c r="H13" s="52"/>
      <c r="J13" s="7"/>
      <c r="K13" s="7"/>
    </row>
    <row r="14" spans="1:11" x14ac:dyDescent="0.2">
      <c r="A14" s="56"/>
      <c r="B14" s="21"/>
      <c r="C14" s="55"/>
      <c r="D14" s="52"/>
      <c r="E14" s="7" t="s">
        <v>62</v>
      </c>
      <c r="F14" s="21">
        <v>147411.39000000001</v>
      </c>
      <c r="J14" s="7"/>
      <c r="K14" s="7"/>
    </row>
    <row r="15" spans="1:11" ht="15" x14ac:dyDescent="0.35">
      <c r="A15" s="56"/>
      <c r="B15" s="18"/>
      <c r="C15" s="55"/>
      <c r="E15" s="7" t="s">
        <v>67</v>
      </c>
      <c r="F15" s="21">
        <v>1750665.8099999998</v>
      </c>
      <c r="J15" s="7"/>
      <c r="K15" s="7"/>
    </row>
    <row r="16" spans="1:11" x14ac:dyDescent="0.2">
      <c r="A16" s="7"/>
      <c r="B16" s="7"/>
      <c r="E16" s="7" t="s">
        <v>68</v>
      </c>
      <c r="F16" s="60">
        <v>77782.67</v>
      </c>
      <c r="J16" s="7"/>
      <c r="K16" s="7"/>
    </row>
    <row r="17" spans="1:11" x14ac:dyDescent="0.2">
      <c r="A17" s="54" t="s">
        <v>69</v>
      </c>
      <c r="B17" s="7"/>
      <c r="C17" s="21">
        <f>+B18+B19+B20</f>
        <v>4438547.79</v>
      </c>
      <c r="F17" s="21"/>
      <c r="J17" s="7"/>
      <c r="K17" s="7"/>
    </row>
    <row r="18" spans="1:11" x14ac:dyDescent="0.2">
      <c r="A18" s="56" t="s">
        <v>62</v>
      </c>
      <c r="B18" s="61">
        <v>2405509.09</v>
      </c>
      <c r="F18" s="21"/>
      <c r="J18" s="7"/>
      <c r="K18" s="7"/>
    </row>
    <row r="19" spans="1:11" x14ac:dyDescent="0.2">
      <c r="A19" s="56" t="s">
        <v>70</v>
      </c>
      <c r="B19" s="21">
        <v>1762274.76</v>
      </c>
      <c r="C19" s="11"/>
      <c r="F19" s="21"/>
      <c r="J19" s="7"/>
      <c r="K19" s="7"/>
    </row>
    <row r="20" spans="1:11" x14ac:dyDescent="0.2">
      <c r="A20" s="56" t="s">
        <v>68</v>
      </c>
      <c r="B20" s="62">
        <v>270763.94</v>
      </c>
      <c r="J20" s="7"/>
      <c r="K20" s="7"/>
    </row>
    <row r="21" spans="1:11" x14ac:dyDescent="0.2">
      <c r="A21" s="56"/>
      <c r="B21" s="21"/>
      <c r="C21" s="21"/>
      <c r="E21" s="9" t="s">
        <v>71</v>
      </c>
      <c r="J21" s="7"/>
      <c r="K21" s="7"/>
    </row>
    <row r="22" spans="1:11" ht="15" x14ac:dyDescent="0.35">
      <c r="A22" s="56"/>
      <c r="B22" s="63"/>
      <c r="G22" s="21">
        <f>+F23</f>
        <v>564532.71</v>
      </c>
      <c r="J22" s="7"/>
      <c r="K22" s="7"/>
    </row>
    <row r="23" spans="1:11" x14ac:dyDescent="0.2">
      <c r="A23" s="7"/>
      <c r="B23" s="21"/>
      <c r="E23" s="7" t="s">
        <v>62</v>
      </c>
      <c r="F23" s="64">
        <v>564532.71</v>
      </c>
      <c r="J23" s="7"/>
      <c r="K23" s="7"/>
    </row>
    <row r="24" spans="1:11" x14ac:dyDescent="0.2">
      <c r="A24" s="65" t="s">
        <v>72</v>
      </c>
      <c r="B24" s="21"/>
      <c r="C24" s="21">
        <f>+B25+B26+B27+B28</f>
        <v>1346559.56</v>
      </c>
      <c r="J24" s="7"/>
      <c r="K24" s="7"/>
    </row>
    <row r="25" spans="1:11" ht="18" x14ac:dyDescent="0.25">
      <c r="A25" s="7" t="s">
        <v>73</v>
      </c>
      <c r="B25" s="21">
        <v>612963.41</v>
      </c>
      <c r="D25" s="52"/>
      <c r="E25" s="23" t="s">
        <v>74</v>
      </c>
      <c r="F25" s="66"/>
      <c r="G25" s="67">
        <f>SUM(F26:F27)</f>
        <v>3501.51</v>
      </c>
      <c r="H25" s="68"/>
      <c r="J25" s="7"/>
      <c r="K25" s="7"/>
    </row>
    <row r="26" spans="1:11" ht="18" x14ac:dyDescent="0.25">
      <c r="A26" s="7" t="s">
        <v>75</v>
      </c>
      <c r="B26" s="21">
        <v>377098.75</v>
      </c>
      <c r="C26" s="21"/>
      <c r="D26" s="11"/>
      <c r="E26" s="69" t="s">
        <v>62</v>
      </c>
      <c r="F26" s="11">
        <v>1929.33</v>
      </c>
      <c r="G26" s="66"/>
      <c r="H26" s="68" t="s">
        <v>76</v>
      </c>
      <c r="J26" s="7"/>
      <c r="K26" s="7"/>
    </row>
    <row r="27" spans="1:11" ht="18" x14ac:dyDescent="0.25">
      <c r="A27" s="7" t="s">
        <v>77</v>
      </c>
      <c r="B27" s="21">
        <v>10589.300000000001</v>
      </c>
      <c r="E27" s="30" t="s">
        <v>63</v>
      </c>
      <c r="F27" s="67">
        <v>1572.18</v>
      </c>
      <c r="G27" s="25"/>
      <c r="H27" s="68"/>
      <c r="J27" s="7"/>
      <c r="K27" s="7"/>
    </row>
    <row r="28" spans="1:11" x14ac:dyDescent="0.2">
      <c r="A28" s="7" t="s">
        <v>78</v>
      </c>
      <c r="B28" s="21">
        <v>345908.1</v>
      </c>
      <c r="J28" s="7"/>
      <c r="K28" s="7"/>
    </row>
    <row r="29" spans="1:11" hidden="1" x14ac:dyDescent="0.2">
      <c r="A29" s="7"/>
      <c r="B29" s="7"/>
      <c r="J29" s="7"/>
      <c r="K29" s="7"/>
    </row>
    <row r="30" spans="1:11" x14ac:dyDescent="0.2">
      <c r="A30" s="7"/>
      <c r="B30" s="7"/>
      <c r="E30" s="9" t="s">
        <v>79</v>
      </c>
      <c r="G30" s="8">
        <f>SUM(F31:F34)</f>
        <v>117347.40999999999</v>
      </c>
      <c r="J30" s="7"/>
      <c r="K30" s="7"/>
    </row>
    <row r="31" spans="1:11" x14ac:dyDescent="0.2">
      <c r="A31" s="7"/>
      <c r="B31" s="7"/>
      <c r="E31" s="7" t="s">
        <v>80</v>
      </c>
      <c r="F31" s="10">
        <v>58790.34</v>
      </c>
      <c r="G31" s="11"/>
      <c r="J31" s="7"/>
      <c r="K31" s="7"/>
    </row>
    <row r="32" spans="1:11" x14ac:dyDescent="0.2">
      <c r="A32" s="54" t="s">
        <v>81</v>
      </c>
      <c r="B32" s="7"/>
      <c r="C32" s="21">
        <f>+B33+B34</f>
        <v>1147267.7899999998</v>
      </c>
      <c r="E32" s="70" t="s">
        <v>82</v>
      </c>
      <c r="F32" s="10">
        <v>55643.21</v>
      </c>
      <c r="H32" s="52"/>
      <c r="J32" s="7"/>
      <c r="K32" s="7"/>
    </row>
    <row r="33" spans="1:11" x14ac:dyDescent="0.2">
      <c r="A33" s="56" t="s">
        <v>62</v>
      </c>
      <c r="B33" s="21">
        <v>175840.52</v>
      </c>
      <c r="C33" s="55"/>
      <c r="E33" s="7" t="s">
        <v>83</v>
      </c>
      <c r="F33" s="27">
        <v>2913.86</v>
      </c>
      <c r="J33" s="7"/>
      <c r="K33" s="7"/>
    </row>
    <row r="34" spans="1:11" x14ac:dyDescent="0.2">
      <c r="A34" s="7" t="s">
        <v>84</v>
      </c>
      <c r="B34" s="60">
        <v>971427.2699999999</v>
      </c>
      <c r="E34" s="70"/>
      <c r="F34" s="20"/>
      <c r="J34" s="7"/>
      <c r="K34" s="7"/>
    </row>
    <row r="35" spans="1:11" ht="15" x14ac:dyDescent="0.35">
      <c r="A35" s="71"/>
      <c r="B35" s="18"/>
      <c r="C35" s="72"/>
      <c r="E35" s="73" t="s">
        <v>85</v>
      </c>
      <c r="F35" s="20"/>
      <c r="G35" s="7">
        <f>+F37+F36</f>
        <v>1467.5</v>
      </c>
      <c r="J35" s="7"/>
      <c r="K35" s="7"/>
    </row>
    <row r="36" spans="1:11" x14ac:dyDescent="0.2">
      <c r="A36" s="7"/>
      <c r="B36" s="7"/>
      <c r="E36" s="70" t="s">
        <v>86</v>
      </c>
      <c r="F36" s="27">
        <v>1467.5</v>
      </c>
      <c r="J36" s="7"/>
      <c r="K36" s="7"/>
    </row>
    <row r="37" spans="1:11" x14ac:dyDescent="0.2">
      <c r="A37" s="65" t="s">
        <v>87</v>
      </c>
      <c r="B37" s="74"/>
      <c r="C37" s="74">
        <f>SUM(B38:B39)</f>
        <v>149001.82</v>
      </c>
      <c r="E37" s="19"/>
      <c r="F37" s="19"/>
      <c r="G37" s="19"/>
      <c r="H37" s="75"/>
      <c r="J37" s="7"/>
      <c r="K37" s="7"/>
    </row>
    <row r="38" spans="1:11" x14ac:dyDescent="0.2">
      <c r="A38" s="71" t="s">
        <v>88</v>
      </c>
      <c r="B38" s="21">
        <v>149001.82</v>
      </c>
      <c r="C38" s="74"/>
      <c r="E38" s="12"/>
      <c r="F38" s="19"/>
      <c r="G38" s="14"/>
      <c r="H38" s="76"/>
      <c r="J38" s="7"/>
      <c r="K38" s="7"/>
    </row>
    <row r="39" spans="1:11" ht="15" x14ac:dyDescent="0.35">
      <c r="A39" s="7" t="s">
        <v>89</v>
      </c>
      <c r="B39" s="18">
        <v>0</v>
      </c>
      <c r="E39" s="77" t="s">
        <v>90</v>
      </c>
      <c r="F39" s="78"/>
      <c r="G39" s="8">
        <f>SUM(F40)</f>
        <v>0</v>
      </c>
      <c r="H39" s="11"/>
      <c r="J39" s="7"/>
      <c r="K39" s="7"/>
    </row>
    <row r="40" spans="1:11" x14ac:dyDescent="0.2">
      <c r="A40" s="7"/>
      <c r="B40" s="7"/>
      <c r="E40" s="79" t="s">
        <v>91</v>
      </c>
      <c r="F40" s="64">
        <v>0</v>
      </c>
      <c r="G40" s="19"/>
      <c r="H40" s="52"/>
      <c r="J40" s="7"/>
      <c r="K40" s="7"/>
    </row>
    <row r="41" spans="1:11" x14ac:dyDescent="0.2">
      <c r="A41" s="65" t="s">
        <v>92</v>
      </c>
      <c r="B41" s="74"/>
      <c r="C41" s="21">
        <f>+B42+B43+B44+B45+B46+B47+B48+B49</f>
        <v>1192946.8599999999</v>
      </c>
      <c r="D41" s="52"/>
      <c r="J41" s="7"/>
      <c r="K41" s="7"/>
    </row>
    <row r="42" spans="1:11" ht="15" x14ac:dyDescent="0.35">
      <c r="A42" s="80" t="s">
        <v>93</v>
      </c>
      <c r="B42" s="74">
        <v>240226.72</v>
      </c>
      <c r="C42" s="21"/>
      <c r="E42" s="81" t="s">
        <v>94</v>
      </c>
      <c r="F42" s="10"/>
      <c r="G42" s="14">
        <f>+F43</f>
        <v>56321.61</v>
      </c>
      <c r="J42" s="7"/>
      <c r="K42" s="7"/>
    </row>
    <row r="43" spans="1:11" x14ac:dyDescent="0.2">
      <c r="A43" s="80" t="s">
        <v>95</v>
      </c>
      <c r="B43" s="21">
        <v>3538.16</v>
      </c>
      <c r="E43" s="25" t="s">
        <v>96</v>
      </c>
      <c r="F43" s="64">
        <v>56321.61</v>
      </c>
      <c r="G43" s="19"/>
      <c r="H43" s="11"/>
      <c r="J43" s="7"/>
      <c r="K43" s="7"/>
    </row>
    <row r="44" spans="1:11" x14ac:dyDescent="0.2">
      <c r="A44" s="80" t="s">
        <v>97</v>
      </c>
      <c r="B44" s="74">
        <v>276497.21000000002</v>
      </c>
      <c r="C44" s="74"/>
      <c r="D44" s="52"/>
      <c r="J44" s="7"/>
      <c r="K44" s="7"/>
    </row>
    <row r="45" spans="1:11" x14ac:dyDescent="0.2">
      <c r="A45" s="25" t="s">
        <v>98</v>
      </c>
      <c r="B45" s="21">
        <v>21965.78</v>
      </c>
      <c r="J45" s="7"/>
      <c r="K45" s="7"/>
    </row>
    <row r="46" spans="1:11" x14ac:dyDescent="0.2">
      <c r="A46" s="80" t="s">
        <v>99</v>
      </c>
      <c r="B46" s="74">
        <v>134701.36000000002</v>
      </c>
      <c r="C46" s="21"/>
      <c r="J46" s="7"/>
      <c r="K46" s="7"/>
    </row>
    <row r="47" spans="1:11" x14ac:dyDescent="0.2">
      <c r="A47" s="80" t="s">
        <v>100</v>
      </c>
      <c r="B47" s="74">
        <v>22018.01</v>
      </c>
      <c r="C47" s="21"/>
      <c r="J47" s="7"/>
      <c r="K47" s="7"/>
    </row>
    <row r="48" spans="1:11" x14ac:dyDescent="0.2">
      <c r="A48" s="80" t="s">
        <v>101</v>
      </c>
      <c r="B48" s="74">
        <v>0</v>
      </c>
      <c r="C48" s="21"/>
      <c r="H48" s="82"/>
      <c r="J48" s="7"/>
      <c r="K48" s="7"/>
    </row>
    <row r="49" spans="1:11" x14ac:dyDescent="0.2">
      <c r="A49" s="71" t="s">
        <v>102</v>
      </c>
      <c r="B49" s="83">
        <v>493999.62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hidden="1" x14ac:dyDescent="0.2">
      <c r="A51" s="7"/>
      <c r="B51" s="7"/>
      <c r="J51" s="7"/>
      <c r="K51" s="7"/>
    </row>
    <row r="52" spans="1:11" x14ac:dyDescent="0.2">
      <c r="A52" s="65" t="s">
        <v>103</v>
      </c>
      <c r="B52" s="7"/>
      <c r="C52" s="21">
        <f>+B53+B54</f>
        <v>85813.569999999992</v>
      </c>
      <c r="J52" s="7"/>
      <c r="K52" s="7"/>
    </row>
    <row r="53" spans="1:11" x14ac:dyDescent="0.2">
      <c r="A53" s="7" t="s">
        <v>104</v>
      </c>
      <c r="B53" s="27">
        <v>74258.62</v>
      </c>
      <c r="J53" s="7"/>
      <c r="K53" s="7"/>
    </row>
    <row r="54" spans="1:11" hidden="1" x14ac:dyDescent="0.2">
      <c r="A54" s="7" t="s">
        <v>105</v>
      </c>
      <c r="B54" s="84">
        <v>11554.95</v>
      </c>
      <c r="D54" s="52"/>
      <c r="J54" s="7"/>
      <c r="K54" s="7"/>
    </row>
    <row r="55" spans="1:11" x14ac:dyDescent="0.2">
      <c r="A55" s="7"/>
      <c r="B55" s="7"/>
      <c r="J55" s="7"/>
      <c r="K55" s="7"/>
    </row>
    <row r="56" spans="1:11" x14ac:dyDescent="0.2">
      <c r="A56" s="7"/>
      <c r="B56" s="9"/>
      <c r="J56" s="7"/>
      <c r="K56" s="7"/>
    </row>
    <row r="57" spans="1:11" x14ac:dyDescent="0.2">
      <c r="A57" s="85" t="s">
        <v>106</v>
      </c>
      <c r="B57" s="86"/>
      <c r="C57" s="21">
        <f>SUM(C5:C52)</f>
        <v>19179160.23</v>
      </c>
      <c r="E57" s="85" t="s">
        <v>107</v>
      </c>
      <c r="F57" s="10"/>
      <c r="G57" s="21">
        <f>SUM(G5:G54)</f>
        <v>19508920.020000003</v>
      </c>
      <c r="H57" s="11"/>
      <c r="J57" s="7"/>
      <c r="K57" s="7"/>
    </row>
    <row r="58" spans="1:11" x14ac:dyDescent="0.2">
      <c r="A58" s="87" t="str">
        <f>IF(C58=0,"","UTILIDAD")</f>
        <v>UTILIDAD</v>
      </c>
      <c r="B58" s="88"/>
      <c r="C58" s="21">
        <f>IF(SUM(-C57+G57)&lt;0,0,SUM(-C57+G57))</f>
        <v>329759.79000000283</v>
      </c>
      <c r="E58" s="85" t="str">
        <f>IF(G58=0,"","PERDIDA")</f>
        <v/>
      </c>
      <c r="G58" s="82">
        <f>IF(SUM(-G57+C57)&lt;0,0,SUM(-G57+C57))</f>
        <v>0</v>
      </c>
      <c r="H58" s="11"/>
    </row>
    <row r="59" spans="1:11" ht="13.5" thickBot="1" x14ac:dyDescent="0.25">
      <c r="A59" s="87" t="s">
        <v>108</v>
      </c>
      <c r="B59" s="89" t="s">
        <v>3</v>
      </c>
      <c r="C59" s="90">
        <f>+C57+C58</f>
        <v>19508920.020000003</v>
      </c>
      <c r="E59" s="7" t="s">
        <v>109</v>
      </c>
      <c r="F59" s="34" t="s">
        <v>3</v>
      </c>
      <c r="G59" s="90">
        <f>+G57+G58</f>
        <v>19508920.020000003</v>
      </c>
      <c r="H59" s="82"/>
    </row>
    <row r="60" spans="1:11" ht="13.5" thickTop="1" x14ac:dyDescent="0.2"/>
    <row r="66" spans="1:9" x14ac:dyDescent="0.2">
      <c r="C66" s="21"/>
      <c r="G66" s="82"/>
    </row>
    <row r="67" spans="1:9" ht="15.75" x14ac:dyDescent="0.25">
      <c r="D67" s="47"/>
    </row>
    <row r="68" spans="1:9" ht="15.75" x14ac:dyDescent="0.25">
      <c r="A68" s="87"/>
      <c r="B68" s="89"/>
      <c r="C68" s="34"/>
      <c r="D68" s="47"/>
      <c r="F68" s="34"/>
      <c r="G68" s="34"/>
    </row>
    <row r="69" spans="1:9" ht="15.75" x14ac:dyDescent="0.25">
      <c r="A69" s="47"/>
      <c r="C69"/>
      <c r="E69"/>
      <c r="F69" s="47"/>
      <c r="H69"/>
      <c r="I69"/>
    </row>
    <row r="70" spans="1:9" ht="15.75" x14ac:dyDescent="0.25">
      <c r="A70" s="47"/>
      <c r="C70"/>
      <c r="E70"/>
      <c r="F70" s="47"/>
      <c r="H70"/>
      <c r="I70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2019-06-17T16:53:28Z</cp:lastPrinted>
  <dcterms:created xsi:type="dcterms:W3CDTF">2019-06-17T16:51:20Z</dcterms:created>
  <dcterms:modified xsi:type="dcterms:W3CDTF">2019-06-17T16:53:46Z</dcterms:modified>
</cp:coreProperties>
</file>