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bautista\Desktop\Dia a Dia\Información Entidades\BOLSA DE VALORES-1\2019\2019-web\"/>
    </mc:Choice>
  </mc:AlternateContent>
  <bookViews>
    <workbookView xWindow="0" yWindow="0" windowWidth="20490" windowHeight="6765"/>
  </bookViews>
  <sheets>
    <sheet name="BALANCE" sheetId="1" r:id="rId1"/>
    <sheet name="EST.RESULTAD" sheetId="2" r:id="rId2"/>
  </sheets>
  <externalReferences>
    <externalReference r:id="rId3"/>
  </externalReferences>
  <definedNames>
    <definedName name="_xlnm.Print_Area" localSheetId="0">BALANCE!$A$2:$G$72</definedName>
    <definedName name="_xlnm.Print_Area" localSheetId="1">EST.RESULTAD!$A$1:$G$60</definedName>
    <definedName name="_xlnm.Databas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2" l="1"/>
  <c r="C41" i="2"/>
  <c r="G38" i="2"/>
  <c r="C36" i="2"/>
  <c r="G35" i="2"/>
  <c r="G32" i="2"/>
  <c r="C32" i="2"/>
  <c r="G25" i="2"/>
  <c r="C24" i="2"/>
  <c r="G21" i="2"/>
  <c r="G17" i="2"/>
  <c r="C17" i="2"/>
  <c r="C12" i="2"/>
  <c r="G12" i="2"/>
  <c r="G5" i="2"/>
  <c r="G58" i="2" s="1"/>
  <c r="C5" i="2"/>
  <c r="G69" i="1"/>
  <c r="C70" i="1"/>
  <c r="C64" i="1"/>
  <c r="G63" i="1"/>
  <c r="G55" i="1"/>
  <c r="G60" i="1" s="1"/>
  <c r="G52" i="1"/>
  <c r="G49" i="1"/>
  <c r="G44" i="1"/>
  <c r="G42" i="1"/>
  <c r="C38" i="1"/>
  <c r="G38" i="1"/>
  <c r="C34" i="1"/>
  <c r="G33" i="1"/>
  <c r="G30" i="1"/>
  <c r="C30" i="1"/>
  <c r="G27" i="1"/>
  <c r="G23" i="1"/>
  <c r="C24" i="1"/>
  <c r="G19" i="1"/>
  <c r="C20" i="1"/>
  <c r="C13" i="1"/>
  <c r="G13" i="1"/>
  <c r="H13" i="1" s="1"/>
  <c r="G9" i="1"/>
  <c r="C9" i="1"/>
  <c r="G59" i="2" l="1"/>
  <c r="E59" i="2" s="1"/>
  <c r="H61" i="1"/>
  <c r="G47" i="1"/>
  <c r="G61" i="1" s="1"/>
  <c r="C62" i="1"/>
  <c r="H53" i="1" s="1"/>
  <c r="H67" i="1"/>
  <c r="C58" i="2"/>
  <c r="H10" i="2"/>
  <c r="K61" i="1" l="1"/>
  <c r="C59" i="2"/>
  <c r="A59" i="2" s="1"/>
  <c r="G60" i="2"/>
  <c r="C60" i="2" l="1"/>
</calcChain>
</file>

<file path=xl/sharedStrings.xml><?xml version="1.0" encoding="utf-8"?>
<sst xmlns="http://schemas.openxmlformats.org/spreadsheetml/2006/main" count="171" uniqueCount="144">
  <si>
    <t xml:space="preserve">  </t>
  </si>
  <si>
    <t>ASEGURADORA VIVIR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</si>
  <si>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</si>
  <si>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</si>
  <si>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</si>
  <si>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</si>
  <si>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</si>
  <si>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</si>
  <si>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</si>
  <si>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BANCOS LOCALES</t>
  </si>
  <si>
    <t>DEPOSITOS POR OPERACIONES DE SEGUROS</t>
  </si>
  <si>
    <t>INVERSIONES FINANCIERAS</t>
  </si>
  <si>
    <t>RESERVAS TECNICAS</t>
  </si>
  <si>
    <t>VALORES</t>
  </si>
  <si>
    <t>RESERVA TECNICA DE SEGUROS DE VIDA</t>
  </si>
  <si>
    <t>DIVERSOS INSTRUMENTOS FINANCIEROS</t>
  </si>
  <si>
    <t>RENDIMIENTOS POR INVERSIONES</t>
  </si>
  <si>
    <t>ACCIDENTES PERSONALES</t>
  </si>
  <si>
    <t>RESERVAS POR SINIESTROS</t>
  </si>
  <si>
    <t>RESERVAS POR SINIESTROS REPORTADOS</t>
  </si>
  <si>
    <t>VENCIDOS</t>
  </si>
  <si>
    <t>RESERVAS POR SINIESTROS NO REPORTADOS</t>
  </si>
  <si>
    <t>SOCIEDADES ACREEDORAS DE SEGUROS Y FIANZAS</t>
  </si>
  <si>
    <t>PRIMAS POR COBRAR</t>
  </si>
  <si>
    <t>OBLIG. EN CTA. CTE. CON SOCIED. DE REASEG.</t>
  </si>
  <si>
    <t>PRIMAS DE SEGUROS DE VIDA</t>
  </si>
  <si>
    <t>PRIMAS DE SEGUROS DE ACCIDENTES Y ENFERMEDADES</t>
  </si>
  <si>
    <t>OBLIGACIONES FINANCIERAS</t>
  </si>
  <si>
    <t>OBLIGACIONES CON INSTITUCIONES FINANCIERAS</t>
  </si>
  <si>
    <t>CUENTAS POR PAGAR</t>
  </si>
  <si>
    <t>INMUEBLES, MOBILIARIO Y EQUIPO</t>
  </si>
  <si>
    <t>IMPUESTOS, CONTRIBUCIONES Y RETENCIONES</t>
  </si>
  <si>
    <t>MOBILIARIO Y EQUIPO</t>
  </si>
  <si>
    <t>OTRAS CUENTAS POR PAGAR</t>
  </si>
  <si>
    <t>DEPRECIACION ACUMULADA MOBILIARIO Y EQUIPO</t>
  </si>
  <si>
    <t>CUENTAS POR PAGAR A FILIALES</t>
  </si>
  <si>
    <t>OTROS ACTIVOS</t>
  </si>
  <si>
    <t>REMUNERACIONES POR PAGAR</t>
  </si>
  <si>
    <t>PAGOS ANTICIPADOS Y CARGOS DIFERIDOS</t>
  </si>
  <si>
    <t>VACACIONES POR PAGAR</t>
  </si>
  <si>
    <t>CUENTAS POR COBRAR DIVERSAS</t>
  </si>
  <si>
    <t>AGUINALDOS Y BONIFICACIONES</t>
  </si>
  <si>
    <t>IMPUESTO SOBRE LA RENTA POR LIQUIDAR</t>
  </si>
  <si>
    <t>CREDITO FISCAL IVA</t>
  </si>
  <si>
    <t>PROVISIONES DE OTROS ACTIVOS (CR)</t>
  </si>
  <si>
    <t xml:space="preserve">OTROS PASIVOS </t>
  </si>
  <si>
    <t>INGRESOS DIFERIDOS</t>
  </si>
  <si>
    <t>Debito Fiscal IVA</t>
  </si>
  <si>
    <t>TOTAL PASIVO</t>
  </si>
  <si>
    <t>PATRIMONIO</t>
  </si>
  <si>
    <t>CAPITAL SOCIAL</t>
  </si>
  <si>
    <t>CAPITAL PAGADO</t>
  </si>
  <si>
    <t>CAPITAL PENDIENTE DE FORMALIZAR</t>
  </si>
  <si>
    <t>TOTAL PATRIMONIO</t>
  </si>
  <si>
    <t xml:space="preserve">                    TOTAL  PASIVO  Y  PATRIMONIO</t>
  </si>
  <si>
    <t xml:space="preserve">    TOTAL  ACTIVO</t>
  </si>
  <si>
    <t>CONTINGENTES Y COMPROMISOS POR CONTRA</t>
  </si>
  <si>
    <t>CONTINGENTES Y COMPROMISOS DEUDORAS</t>
  </si>
  <si>
    <t>RESPONSABILIDAD POR CONTRA POR POLIZAS DE SEGURO EN VIGOR</t>
  </si>
  <si>
    <t>RESPONSABILIDAD POR POLIZAS DE SEGURO EN VIGOR</t>
  </si>
  <si>
    <t>RESPONSAB.CEDIDAS A SOC.DE PRIMER ORDEN DEL EXTER.</t>
  </si>
  <si>
    <t>RESPONSABILIDADES POR RETROCESIONES A SOCIEDADES DE PRIMER ORDEN DEL EXTERIOR</t>
  </si>
  <si>
    <t>CUENTAS DE CONTROL POR CONTRA</t>
  </si>
  <si>
    <t>CUENTAS DE CONTROL DEUDORAS</t>
  </si>
  <si>
    <t>VALORES Y BIENES EN CUSTODIA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</si>
  <si>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</si>
  <si>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</si>
  <si>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</si>
  <si>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</si>
  <si>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</si>
  <si>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</si>
  <si>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</si>
  <si>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PRIMAS CEDIDAS POR REASEGUROS Y REAFIANZAMIENTOS</t>
  </si>
  <si>
    <t xml:space="preserve">INGRESO POR DECREMENTO DE RESERVAS TECNICAS </t>
  </si>
  <si>
    <t>PARA RIESGOS EN CURSO DE ACCIDENTES Y ENFERMEDADES</t>
  </si>
  <si>
    <t>RECLAMOS EN TRAMITE</t>
  </si>
  <si>
    <t>GASTOS POR INCREMENTO DE RESERVAS TECNICAS</t>
  </si>
  <si>
    <t>SINIESTROS Y GASTOS RECUPERADOS POR REASEGUROS</t>
  </si>
  <si>
    <t>DE RIESGOS EN CURSO DE ACCIDENTES Y ENFERMEDADES</t>
  </si>
  <si>
    <t>DE ACCIDENTES Y ENFERMEDADES</t>
  </si>
  <si>
    <t>REEMBOLSOS DE GASTOS POR CESIONES DE SEGUROS</t>
  </si>
  <si>
    <t>GASTOS DE ADQUISICION Y CONSERVACION</t>
  </si>
  <si>
    <t>COMISIONES Y PARTICIPACIONES DE SEGUROS DE VIDA</t>
  </si>
  <si>
    <t>INGRESOS FINANCIEROS Y DE INVERSION</t>
  </si>
  <si>
    <t>COMISIONES Y PARTICIPACIONES DE SEGUROS DE ACCIDENTES Y ENFERMEDADES</t>
  </si>
  <si>
    <t>DEPOSITOS</t>
  </si>
  <si>
    <t>.</t>
  </si>
  <si>
    <t>GASTOS DE COBRANZA DE PRIMAS</t>
  </si>
  <si>
    <t>POR INVERSIONES EN VALORES</t>
  </si>
  <si>
    <t>OTROS GASTOS DE ADQUISICION Y CONSERVACION</t>
  </si>
  <si>
    <t>POR PRESTAMOS</t>
  </si>
  <si>
    <t>DEVOLUCIONES Y CANCELACIONES DE PRIMAS</t>
  </si>
  <si>
    <t>DIVERSOS</t>
  </si>
  <si>
    <t>OTROS INGRESOS</t>
  </si>
  <si>
    <t>INGRESOS P/RECUPERAC.DE ACTIVOS  Y PROVISIONES</t>
  </si>
  <si>
    <t>GASTOS FINANCIEROS Y DE INVERSION</t>
  </si>
  <si>
    <t>DISMINUCION DE PROVISIONES</t>
  </si>
  <si>
    <t>POR OBLIGACIONES FINANCIERAS Y OTROS PASIVOS</t>
  </si>
  <si>
    <t>PROVISIONES PARA CREDITOS</t>
  </si>
  <si>
    <t>INGRESOS EXTRAORDINARIOS Y DE EJERCICIOS ANTERIORES</t>
  </si>
  <si>
    <t>PROVISIONES POR SALDOS A CARGO DE REASEGURADORES Y REAFIANZADORES Y OTRAS CXC</t>
  </si>
  <si>
    <t>EXTRAORDINARIOS</t>
  </si>
  <si>
    <t>GASTOS DE ADMINISTRACION</t>
  </si>
  <si>
    <t>DE PERSONAL</t>
  </si>
  <si>
    <t>DE DIRECTORES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</si>
  <si>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</si>
  <si>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</si>
  <si>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</si>
  <si>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</si>
  <si>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</si>
  <si>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</si>
  <si>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</si>
  <si>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</si>
  <si>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</si>
  <si>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</si>
  <si>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</si>
  <si>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</si>
  <si>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</si>
  <si>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31 DE MAYO DE 2019</t>
  </si>
  <si>
    <t>OBLIGACIONES POR SINIESTROS</t>
  </si>
  <si>
    <t>DE RIESGOS EN CURSO DE VIDA COLECTIVO</t>
  </si>
  <si>
    <t>SALUD Y HOSPITALIZACION</t>
  </si>
  <si>
    <t>PROVIS. P/DESVALORIZACIONES DE INV.</t>
  </si>
  <si>
    <t>PRESTAMOS</t>
  </si>
  <si>
    <t>A MAS DE UN AÑO PLAZO</t>
  </si>
  <si>
    <t>PROVISIONES POR PRESTAMOS ( CR )</t>
  </si>
  <si>
    <t>OBLIG. EN CTA. CTE. CON SOCIED. P/SEGURO</t>
  </si>
  <si>
    <t>PRIMAS VENCIDAS</t>
  </si>
  <si>
    <t>PROVISION POR PRIMAS POR COBRAR (CR)</t>
  </si>
  <si>
    <t>SOCIEDADES DEUDORAS DE SEGUROS Y FIANZAS</t>
  </si>
  <si>
    <t>OBLIGACIONES CON INTERMEDIARIOS Y AGENTES</t>
  </si>
  <si>
    <t>CUENTA CORRIENTE POR SEGUROS Y FIANZAS</t>
  </si>
  <si>
    <t>OBLIGACIONES CON AGENTES</t>
  </si>
  <si>
    <t>PRIMAS RETENIDAS POR SEGUROS Y FIANZAS</t>
  </si>
  <si>
    <t>PROVISIONES</t>
  </si>
  <si>
    <t>PROVISION POR OBLIGACIONES LABORALES</t>
  </si>
  <si>
    <t>RESULTADOS ACUMULADOS</t>
  </si>
  <si>
    <t>RESERVAS DE CAPITAL</t>
  </si>
  <si>
    <t>UTILIDADES NO DISTRIBUIBLES</t>
  </si>
  <si>
    <t>UTILIDAD DEL EJERCICIO</t>
  </si>
  <si>
    <t>RESULTADOS DE EJERCICIOS ANTERIORES</t>
  </si>
  <si>
    <t>RESPONSAB. POR REASEGURO TOMADO</t>
  </si>
  <si>
    <t>INTERESES EN SUSPENSO DE PRESTAMOS VENCIDOS</t>
  </si>
  <si>
    <t>ESTADO DE PERDIDAS Y GANANCIAS DEL 01 DE ENERO AL 31 DE MAYO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</si>
</sst>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.00_);_(* \(#,##0.00\);_(* &quot;-&quot;_);_(@_)"/>
    <numFmt numFmtId="165" formatCode="0.0"/>
    <numFmt numFmtId="166" formatCode="_(&quot;Q&quot;* #,##0.00_);_(&quot;Q&quot;* \(#,##0.00\);_(&quot;Q&quot;* &quot;-&quot;??_);_(@_)"/>
    <numFmt numFmtId="167" formatCode="#,##0.0"/>
    <numFmt numFmtId="168" formatCode="#,##0.000000000000000"/>
    <numFmt numFmtId="169" formatCode="_-* #,##0.00_-;\-* #,##0.00_-;_-* &quot;-&quot;??_-;_-@_-"/>
  </numFmts>
  <fonts count="13" x14ac:knownFonts="1">
    <font>
      <sz val="10"/>
      <name val="Arial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0" applyFont="1"/>
    <xf numFmtId="43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ill="1"/>
    <xf numFmtId="43" fontId="1" fillId="0" borderId="0" xfId="3" applyFill="1"/>
    <xf numFmtId="0" fontId="6" fillId="0" borderId="0" xfId="0" applyFont="1" applyFill="1"/>
    <xf numFmtId="43" fontId="1" fillId="0" borderId="0" xfId="3" applyFont="1" applyFill="1"/>
    <xf numFmtId="43" fontId="0" fillId="0" borderId="0" xfId="0" applyNumberFormat="1" applyFill="1"/>
    <xf numFmtId="0" fontId="6" fillId="0" borderId="0" xfId="0" applyFont="1" applyFill="1" applyBorder="1"/>
    <xf numFmtId="43" fontId="1" fillId="0" borderId="0" xfId="3" applyFill="1" applyBorder="1"/>
    <xf numFmtId="43" fontId="0" fillId="0" borderId="0" xfId="0" applyNumberFormat="1" applyFill="1" applyBorder="1"/>
    <xf numFmtId="0" fontId="0" fillId="0" borderId="0" xfId="0" applyFill="1" applyAlignment="1"/>
    <xf numFmtId="0" fontId="1" fillId="0" borderId="0" xfId="0" applyFont="1" applyFill="1" applyBorder="1"/>
    <xf numFmtId="43" fontId="7" fillId="0" borderId="0" xfId="3" applyFont="1" applyFill="1"/>
    <xf numFmtId="43" fontId="7" fillId="0" borderId="0" xfId="3" applyFont="1" applyFill="1" applyBorder="1"/>
    <xf numFmtId="0" fontId="0" fillId="0" borderId="0" xfId="0" applyFill="1" applyBorder="1"/>
    <xf numFmtId="43" fontId="1" fillId="0" borderId="0" xfId="3" applyFont="1" applyFill="1" applyBorder="1"/>
    <xf numFmtId="4" fontId="0" fillId="0" borderId="0" xfId="0" applyNumberFormat="1" applyFill="1"/>
    <xf numFmtId="164" fontId="1" fillId="0" borderId="0" xfId="0" applyNumberFormat="1" applyFont="1" applyFill="1"/>
    <xf numFmtId="0" fontId="0" fillId="0" borderId="0" xfId="0" applyFont="1" applyFill="1"/>
    <xf numFmtId="0" fontId="6" fillId="0" borderId="0" xfId="0" applyFont="1" applyFill="1" applyBorder="1" applyAlignment="1">
      <alignment horizontal="left"/>
    </xf>
    <xf numFmtId="164" fontId="0" fillId="0" borderId="0" xfId="0" applyNumberFormat="1" applyFill="1" applyBorder="1"/>
    <xf numFmtId="0" fontId="1" fillId="0" borderId="0" xfId="0" applyFont="1" applyFill="1"/>
    <xf numFmtId="43" fontId="7" fillId="0" borderId="0" xfId="0" applyNumberFormat="1" applyFont="1" applyFill="1"/>
    <xf numFmtId="10" fontId="0" fillId="0" borderId="0" xfId="0" applyNumberFormat="1" applyFill="1"/>
    <xf numFmtId="43" fontId="1" fillId="0" borderId="1" xfId="3" applyFont="1" applyFill="1" applyBorder="1"/>
    <xf numFmtId="43" fontId="1" fillId="0" borderId="0" xfId="0" applyNumberFormat="1" applyFont="1" applyFill="1"/>
    <xf numFmtId="0" fontId="1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43" fontId="4" fillId="0" borderId="0" xfId="0" applyNumberFormat="1" applyFont="1" applyFill="1"/>
    <xf numFmtId="43" fontId="4" fillId="0" borderId="0" xfId="3" applyFont="1" applyFill="1" applyBorder="1"/>
    <xf numFmtId="1" fontId="1" fillId="0" borderId="0" xfId="0" applyNumberFormat="1" applyFont="1" applyFill="1"/>
    <xf numFmtId="43" fontId="4" fillId="0" borderId="0" xfId="0" applyNumberFormat="1" applyFont="1" applyFill="1" applyBorder="1"/>
    <xf numFmtId="43" fontId="4" fillId="0" borderId="2" xfId="3" applyFont="1" applyFill="1" applyBorder="1"/>
    <xf numFmtId="49" fontId="6" fillId="0" borderId="0" xfId="0" applyNumberFormat="1" applyFont="1" applyFill="1"/>
    <xf numFmtId="43" fontId="8" fillId="0" borderId="0" xfId="3" applyFont="1" applyFill="1" applyBorder="1"/>
    <xf numFmtId="43" fontId="0" fillId="0" borderId="0" xfId="0" applyNumberFormat="1"/>
    <xf numFmtId="43" fontId="4" fillId="0" borderId="0" xfId="3" applyFont="1" applyBorder="1"/>
    <xf numFmtId="43" fontId="1" fillId="0" borderId="0" xfId="0" applyNumberFormat="1" applyFont="1" applyFill="1" applyBorder="1"/>
    <xf numFmtId="43" fontId="1" fillId="0" borderId="0" xfId="3"/>
    <xf numFmtId="43" fontId="1" fillId="0" borderId="0" xfId="3" applyFont="1"/>
    <xf numFmtId="0" fontId="0" fillId="0" borderId="0" xfId="0" applyBorder="1"/>
    <xf numFmtId="43" fontId="8" fillId="0" borderId="0" xfId="3" applyFont="1" applyBorder="1"/>
    <xf numFmtId="43" fontId="7" fillId="0" borderId="0" xfId="3" applyFont="1"/>
    <xf numFmtId="0" fontId="6" fillId="0" borderId="0" xfId="0" applyFont="1"/>
    <xf numFmtId="4" fontId="0" fillId="0" borderId="1" xfId="0" applyNumberFormat="1" applyBorder="1"/>
    <xf numFmtId="43" fontId="1" fillId="0" borderId="0" xfId="3" applyFont="1" applyBorder="1"/>
    <xf numFmtId="4" fontId="0" fillId="0" borderId="0" xfId="0" applyNumberFormat="1" applyBorder="1"/>
    <xf numFmtId="1" fontId="1" fillId="0" borderId="0" xfId="0" applyNumberFormat="1" applyFont="1" applyFill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5" fillId="0" borderId="3" xfId="0" applyFont="1" applyFill="1" applyBorder="1" applyAlignment="1">
      <alignment horizontal="centerContinuous"/>
    </xf>
    <xf numFmtId="165" fontId="0" fillId="0" borderId="0" xfId="0" applyNumberFormat="1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left"/>
    </xf>
    <xf numFmtId="39" fontId="0" fillId="0" borderId="0" xfId="0" applyNumberFormat="1" applyFill="1"/>
    <xf numFmtId="0" fontId="1" fillId="0" borderId="0" xfId="0" applyFont="1" applyFill="1" applyAlignment="1">
      <alignment horizontal="left"/>
    </xf>
    <xf numFmtId="4" fontId="1" fillId="0" borderId="1" xfId="0" applyNumberFormat="1" applyFont="1" applyFill="1" applyBorder="1"/>
    <xf numFmtId="0" fontId="0" fillId="0" borderId="0" xfId="0" applyFill="1" applyAlignment="1">
      <alignment horizontal="left"/>
    </xf>
    <xf numFmtId="39" fontId="1" fillId="0" borderId="1" xfId="0" applyNumberFormat="1" applyFont="1" applyFill="1" applyBorder="1"/>
    <xf numFmtId="4" fontId="6" fillId="0" borderId="0" xfId="0" applyNumberFormat="1" applyFont="1" applyFill="1"/>
    <xf numFmtId="4" fontId="1" fillId="0" borderId="0" xfId="3" applyNumberFormat="1" applyFont="1" applyFill="1" applyBorder="1"/>
    <xf numFmtId="4" fontId="0" fillId="0" borderId="0" xfId="0" applyNumberFormat="1" applyFill="1" applyBorder="1"/>
    <xf numFmtId="43" fontId="0" fillId="0" borderId="1" xfId="0" applyNumberFormat="1" applyFill="1" applyBorder="1"/>
    <xf numFmtId="4" fontId="1" fillId="0" borderId="1" xfId="3" applyNumberFormat="1" applyFont="1" applyFill="1" applyBorder="1"/>
    <xf numFmtId="43" fontId="1" fillId="0" borderId="0" xfId="2" applyNumberFormat="1" applyFont="1" applyFill="1" applyBorder="1"/>
    <xf numFmtId="4" fontId="7" fillId="0" borderId="0" xfId="3" applyNumberFormat="1" applyFont="1" applyFill="1" applyBorder="1"/>
    <xf numFmtId="43" fontId="1" fillId="0" borderId="1" xfId="2" applyNumberFormat="1" applyFont="1" applyFill="1" applyBorder="1"/>
    <xf numFmtId="0" fontId="6" fillId="0" borderId="0" xfId="0" applyFont="1" applyFill="1" applyBorder="1" applyAlignment="1"/>
    <xf numFmtId="43" fontId="11" fillId="0" borderId="0" xfId="2" applyNumberFormat="1" applyFont="1" applyFill="1" applyBorder="1"/>
    <xf numFmtId="0" fontId="1" fillId="0" borderId="0" xfId="0" applyFont="1" applyFill="1" applyAlignment="1">
      <alignment horizontal="left" vertical="center"/>
    </xf>
    <xf numFmtId="4" fontId="0" fillId="0" borderId="1" xfId="0" applyNumberFormat="1" applyFill="1" applyBorder="1"/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/>
    <xf numFmtId="4" fontId="1" fillId="0" borderId="0" xfId="1" applyNumberFormat="1" applyFill="1"/>
    <xf numFmtId="4" fontId="1" fillId="0" borderId="0" xfId="3" applyNumberFormat="1" applyFont="1" applyFill="1"/>
    <xf numFmtId="0" fontId="0" fillId="0" borderId="0" xfId="0" applyFill="1" applyAlignment="1">
      <alignment vertical="center"/>
    </xf>
    <xf numFmtId="164" fontId="7" fillId="0" borderId="0" xfId="0" applyNumberFormat="1" applyFont="1" applyFill="1" applyAlignment="1">
      <alignment horizontal="left"/>
    </xf>
    <xf numFmtId="167" fontId="0" fillId="0" borderId="0" xfId="0" applyNumberFormat="1" applyFill="1"/>
    <xf numFmtId="168" fontId="0" fillId="0" borderId="0" xfId="0" applyNumberFormat="1" applyFill="1"/>
    <xf numFmtId="0" fontId="1" fillId="0" borderId="0" xfId="0" applyFont="1" applyFill="1" applyBorder="1" applyAlignment="1"/>
    <xf numFmtId="4" fontId="6" fillId="0" borderId="0" xfId="3" applyNumberFormat="1" applyFont="1" applyFill="1"/>
    <xf numFmtId="43" fontId="6" fillId="0" borderId="0" xfId="0" applyNumberFormat="1" applyFont="1" applyFill="1"/>
    <xf numFmtId="0" fontId="1" fillId="0" borderId="0" xfId="0" applyFont="1" applyFill="1" applyAlignment="1">
      <alignment horizontal="center"/>
    </xf>
    <xf numFmtId="4" fontId="1" fillId="0" borderId="0" xfId="3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3" applyNumberFormat="1" applyFont="1" applyAlignment="1">
      <alignment horizontal="center"/>
    </xf>
    <xf numFmtId="169" fontId="0" fillId="0" borderId="0" xfId="0" applyNumberFormat="1" applyFill="1"/>
    <xf numFmtId="4" fontId="4" fillId="0" borderId="0" xfId="3" applyNumberFormat="1" applyFont="1" applyBorder="1"/>
    <xf numFmtId="43" fontId="4" fillId="0" borderId="4" xfId="0" applyNumberFormat="1" applyFont="1" applyFill="1" applyBorder="1"/>
    <xf numFmtId="43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0" xfId="0" applyFont="1" applyFill="1"/>
    <xf numFmtId="0" fontId="10" fillId="0" borderId="0" xfId="0" applyFont="1"/>
    <xf numFmtId="0" fontId="12" fillId="0" borderId="0" xfId="0" applyFont="1"/>
  </cellXfs>
  <cellStyles count="4">
    <cellStyle name="Millares" xfId="1" builtinId="3"/>
    <cellStyle name="Millares_BALANCE GENERALA ASOCIADO ENERO 06" xf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bautista/Desktop/Dia%20a%20Dia/Informaci&#243;n%20Entidades/BOLSA%20DE%20VALORES-1/2019/2019%2005%20EF-S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f acum"/>
      <sheetName val="BALANCE6 "/>
      <sheetName val="EST.RESULT.6 "/>
      <sheetName val="BALANCE4 "/>
      <sheetName val="EST.RESULTAD4 "/>
    </sheetNames>
    <sheetDataSet>
      <sheetData sheetId="0" refreshError="1"/>
      <sheetData sheetId="1">
        <row r="2">
          <cell r="B2" t="str">
            <v>BALANCE GENERAL AL 31 DE MAYO DE 2019</v>
          </cell>
        </row>
      </sheetData>
      <sheetData sheetId="2">
        <row r="2">
          <cell r="B2" t="str">
            <v>ESTADO DE PERDIDAS Y GANANCIAS DEL 01 DE ENERO AL 31 DE MAYO DE 2019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3"/>
  <sheetViews>
    <sheetView showGridLines="0" tabSelected="1" zoomScale="85" zoomScaleNormal="85" zoomScaleSheetLayoutView="85" workbookViewId="0">
      <pane ySplit="7" topLeftCell="A8" activePane="bottomLeft" state="frozen"/>
      <selection activeCell="O61" sqref="O61"/>
      <selection pane="bottomLeft" activeCell="A9" sqref="A9"/>
    </sheetView>
  </sheetViews>
  <sheetFormatPr baseColWidth="10" defaultRowHeight="12.75" x14ac:dyDescent="0.2"/>
  <cols>
    <col min="1" max="1" width="74" customWidth="1"/>
    <col min="2" max="2" width="16.7109375" customWidth="1"/>
    <col min="3" max="3" width="17.5703125" customWidth="1"/>
    <col min="4" max="4" width="0.140625" customWidth="1"/>
    <col min="5" max="5" width="66.7109375" bestFit="1" customWidth="1"/>
    <col min="6" max="6" width="16.7109375" customWidth="1"/>
    <col min="7" max="7" width="18" bestFit="1" customWidth="1"/>
    <col min="8" max="8" width="19.7109375" hidden="1" customWidth="1"/>
    <col min="9" max="10" width="0" hidden="1" customWidth="1"/>
    <col min="11" max="11" width="13.7109375" bestFit="1" customWidth="1"/>
  </cols>
  <sheetData>
    <row r="1" spans="1:11" ht="18" customHeight="1" x14ac:dyDescent="0.25">
      <c r="A1" s="1" t="s">
        <v>0</v>
      </c>
      <c r="H1" s="2"/>
      <c r="I1" s="2"/>
    </row>
    <row r="2" spans="1:11" ht="15" x14ac:dyDescent="0.25">
      <c r="A2" s="3" t="s">
        <v>1</v>
      </c>
      <c r="B2" s="3"/>
      <c r="C2" s="3"/>
      <c r="D2" s="3"/>
      <c r="E2" s="3"/>
      <c r="F2" s="3"/>
      <c r="G2" s="3"/>
    </row>
    <row r="3" spans="1:11" x14ac:dyDescent="0.2">
      <c r="A3" s="4" t="s">
        <v>118</v>
      </c>
      <c r="B3" s="4"/>
      <c r="C3" s="4"/>
      <c r="D3" s="4"/>
      <c r="E3" s="4"/>
      <c r="F3" s="4"/>
      <c r="G3" s="4"/>
    </row>
    <row r="4" spans="1:11" x14ac:dyDescent="0.2">
      <c r="A4" s="5" t="s">
        <v>2</v>
      </c>
      <c r="B4" s="5"/>
      <c r="C4" s="5"/>
      <c r="D4" s="5"/>
      <c r="E4" s="5"/>
      <c r="F4" s="5"/>
      <c r="G4" s="5"/>
    </row>
    <row r="5" spans="1:11" x14ac:dyDescent="0.2">
      <c r="E5" t="s">
        <v>3</v>
      </c>
    </row>
    <row r="7" spans="1:11" x14ac:dyDescent="0.2">
      <c r="A7" s="6" t="s">
        <v>4</v>
      </c>
      <c r="E7" s="6" t="s">
        <v>5</v>
      </c>
    </row>
    <row r="8" spans="1:11" s="7" customFormat="1" x14ac:dyDescent="0.2">
      <c r="B8" s="8"/>
      <c r="E8" s="9"/>
      <c r="F8" s="10" t="s">
        <v>3</v>
      </c>
      <c r="G8" s="11"/>
    </row>
    <row r="9" spans="1:11" s="7" customFormat="1" x14ac:dyDescent="0.2">
      <c r="A9" s="12" t="s">
        <v>6</v>
      </c>
      <c r="B9" s="10" t="s">
        <v>3</v>
      </c>
      <c r="C9" s="11">
        <f>SUM(+B10+B11)</f>
        <v>322830.68</v>
      </c>
      <c r="D9" s="11"/>
      <c r="E9" s="12" t="s">
        <v>7</v>
      </c>
      <c r="F9" s="13"/>
      <c r="G9" s="14">
        <f>SUM(F11)+F10</f>
        <v>226585.68</v>
      </c>
    </row>
    <row r="10" spans="1:11" s="7" customFormat="1" x14ac:dyDescent="0.2">
      <c r="A10" s="15" t="s">
        <v>8</v>
      </c>
      <c r="B10" s="8">
        <v>1100</v>
      </c>
      <c r="E10" s="7" t="s">
        <v>119</v>
      </c>
      <c r="F10" s="8">
        <v>0</v>
      </c>
    </row>
    <row r="11" spans="1:11" s="7" customFormat="1" ht="15" x14ac:dyDescent="0.35">
      <c r="A11" s="16" t="s">
        <v>9</v>
      </c>
      <c r="B11" s="17">
        <v>321730.68</v>
      </c>
      <c r="C11" s="11"/>
      <c r="D11" s="7" t="s">
        <v>3</v>
      </c>
      <c r="E11" s="16" t="s">
        <v>10</v>
      </c>
      <c r="F11" s="18">
        <v>226585.68</v>
      </c>
      <c r="G11" s="19"/>
    </row>
    <row r="12" spans="1:11" s="7" customFormat="1" x14ac:dyDescent="0.2">
      <c r="B12" s="10"/>
    </row>
    <row r="13" spans="1:11" s="7" customFormat="1" x14ac:dyDescent="0.2">
      <c r="A13" s="12" t="s">
        <v>11</v>
      </c>
      <c r="B13" s="10" t="s">
        <v>3</v>
      </c>
      <c r="C13" s="11">
        <f>B14+B15+B16+B17</f>
        <v>5178063.54</v>
      </c>
      <c r="E13" s="12" t="s">
        <v>12</v>
      </c>
      <c r="F13" s="13"/>
      <c r="G13" s="14">
        <f>SUM(F14:F17)</f>
        <v>5284931.2200000007</v>
      </c>
      <c r="H13" s="11">
        <f>+G13-F14</f>
        <v>5261022.5100000007</v>
      </c>
    </row>
    <row r="14" spans="1:11" s="7" customFormat="1" x14ac:dyDescent="0.2">
      <c r="A14" s="7" t="s">
        <v>13</v>
      </c>
      <c r="B14" s="10">
        <v>0</v>
      </c>
      <c r="E14" s="16" t="s">
        <v>14</v>
      </c>
      <c r="F14" s="20">
        <v>23908.71</v>
      </c>
      <c r="G14" s="14"/>
    </row>
    <row r="15" spans="1:11" s="7" customFormat="1" x14ac:dyDescent="0.2">
      <c r="A15" s="7" t="s">
        <v>15</v>
      </c>
      <c r="B15" s="8">
        <v>5155489.72</v>
      </c>
      <c r="D15" s="9"/>
      <c r="E15" s="7" t="s">
        <v>120</v>
      </c>
      <c r="F15" s="21">
        <v>261093.08</v>
      </c>
      <c r="K15" s="21"/>
    </row>
    <row r="16" spans="1:11" s="7" customFormat="1" x14ac:dyDescent="0.2">
      <c r="A16" s="7" t="s">
        <v>16</v>
      </c>
      <c r="B16" s="10">
        <v>22573.82</v>
      </c>
      <c r="D16" s="9"/>
      <c r="E16" s="16" t="s">
        <v>121</v>
      </c>
      <c r="F16" s="21">
        <v>4979046.4300000006</v>
      </c>
      <c r="G16" s="14"/>
    </row>
    <row r="17" spans="1:15" s="7" customFormat="1" ht="15" x14ac:dyDescent="0.35">
      <c r="A17" s="22" t="s">
        <v>122</v>
      </c>
      <c r="B17" s="17">
        <v>0</v>
      </c>
      <c r="D17" s="9"/>
      <c r="E17" s="7" t="s">
        <v>17</v>
      </c>
      <c r="F17" s="18">
        <v>20883</v>
      </c>
      <c r="K17" s="21"/>
    </row>
    <row r="18" spans="1:15" s="7" customFormat="1" x14ac:dyDescent="0.2">
      <c r="D18" s="9"/>
    </row>
    <row r="19" spans="1:15" s="7" customFormat="1" ht="15" x14ac:dyDescent="0.35">
      <c r="A19" s="12" t="s">
        <v>123</v>
      </c>
      <c r="B19" s="17"/>
      <c r="E19" s="12" t="s">
        <v>18</v>
      </c>
      <c r="G19" s="21">
        <f>+F20+F21</f>
        <v>2232860.1199999996</v>
      </c>
    </row>
    <row r="20" spans="1:15" s="7" customFormat="1" x14ac:dyDescent="0.2">
      <c r="A20" s="7" t="s">
        <v>124</v>
      </c>
      <c r="B20" s="10">
        <v>85908.72</v>
      </c>
      <c r="C20" s="21">
        <f>+B20+B21+B22</f>
        <v>88817.180000000008</v>
      </c>
      <c r="E20" s="16" t="s">
        <v>19</v>
      </c>
      <c r="F20" s="21">
        <v>1810503.5299999998</v>
      </c>
      <c r="H20" s="11"/>
    </row>
    <row r="21" spans="1:15" s="7" customFormat="1" ht="15" x14ac:dyDescent="0.35">
      <c r="A21" s="23" t="s">
        <v>20</v>
      </c>
      <c r="B21" s="10">
        <v>11649.08</v>
      </c>
      <c r="E21" s="16" t="s">
        <v>21</v>
      </c>
      <c r="F21" s="18">
        <v>422356.58999999997</v>
      </c>
    </row>
    <row r="22" spans="1:15" s="7" customFormat="1" ht="15" x14ac:dyDescent="0.35">
      <c r="A22" s="7" t="s">
        <v>125</v>
      </c>
      <c r="B22" s="17">
        <v>-8740.6200000000008</v>
      </c>
    </row>
    <row r="23" spans="1:15" s="7" customFormat="1" x14ac:dyDescent="0.2">
      <c r="E23" s="24" t="s">
        <v>22</v>
      </c>
      <c r="F23" s="25"/>
      <c r="G23" s="14">
        <f>SUM(F24)+F25</f>
        <v>1671513.2</v>
      </c>
    </row>
    <row r="24" spans="1:15" s="7" customFormat="1" x14ac:dyDescent="0.2">
      <c r="A24" s="9" t="s">
        <v>23</v>
      </c>
      <c r="B24" s="8"/>
      <c r="C24" s="11">
        <f>SUM(B25:B28)</f>
        <v>9370142.0299999993</v>
      </c>
      <c r="E24" s="16" t="s">
        <v>24</v>
      </c>
      <c r="F24" s="21">
        <v>1671513.2</v>
      </c>
      <c r="G24" s="14"/>
    </row>
    <row r="25" spans="1:15" s="7" customFormat="1" ht="15" x14ac:dyDescent="0.35">
      <c r="A25" s="26" t="s">
        <v>25</v>
      </c>
      <c r="B25" s="10">
        <v>636110.23</v>
      </c>
      <c r="E25" s="7" t="s">
        <v>126</v>
      </c>
      <c r="F25" s="18">
        <v>0</v>
      </c>
    </row>
    <row r="26" spans="1:15" s="7" customFormat="1" x14ac:dyDescent="0.2">
      <c r="A26" s="26" t="s">
        <v>26</v>
      </c>
      <c r="B26" s="21">
        <v>2265813.0299999998</v>
      </c>
    </row>
    <row r="27" spans="1:15" s="7" customFormat="1" x14ac:dyDescent="0.2">
      <c r="A27" s="7" t="s">
        <v>127</v>
      </c>
      <c r="B27" s="11">
        <v>7007136.4199999999</v>
      </c>
      <c r="E27" s="24" t="s">
        <v>27</v>
      </c>
      <c r="F27" s="25"/>
      <c r="G27" s="14">
        <f>SUM(F28)</f>
        <v>0</v>
      </c>
    </row>
    <row r="28" spans="1:15" s="7" customFormat="1" ht="15" x14ac:dyDescent="0.35">
      <c r="A28" s="7" t="s">
        <v>128</v>
      </c>
      <c r="B28" s="27">
        <v>-538917.65</v>
      </c>
      <c r="E28" s="16" t="s">
        <v>28</v>
      </c>
      <c r="F28" s="18">
        <v>0</v>
      </c>
      <c r="G28" s="14"/>
    </row>
    <row r="29" spans="1:15" s="7" customFormat="1" x14ac:dyDescent="0.2"/>
    <row r="30" spans="1:15" s="7" customFormat="1" x14ac:dyDescent="0.2">
      <c r="A30" s="9" t="s">
        <v>129</v>
      </c>
      <c r="B30" s="8"/>
      <c r="C30" s="21">
        <f>+B31+B32</f>
        <v>58754.16</v>
      </c>
      <c r="E30" s="24" t="s">
        <v>130</v>
      </c>
      <c r="F30" s="25"/>
      <c r="G30" s="14">
        <f>SUM(F31)</f>
        <v>703157.95</v>
      </c>
    </row>
    <row r="31" spans="1:15" s="7" customFormat="1" ht="15" x14ac:dyDescent="0.35">
      <c r="A31" s="7" t="s">
        <v>131</v>
      </c>
      <c r="B31" s="21">
        <v>58754.16</v>
      </c>
      <c r="E31" s="16" t="s">
        <v>132</v>
      </c>
      <c r="F31" s="18">
        <v>703157.95</v>
      </c>
      <c r="G31" s="14"/>
      <c r="L31" s="28"/>
      <c r="O31" s="28"/>
    </row>
    <row r="32" spans="1:15" s="7" customFormat="1" x14ac:dyDescent="0.2">
      <c r="A32" s="7" t="s">
        <v>133</v>
      </c>
      <c r="B32" s="29">
        <v>0</v>
      </c>
    </row>
    <row r="33" spans="1:11" s="7" customFormat="1" x14ac:dyDescent="0.2">
      <c r="E33" s="9" t="s">
        <v>29</v>
      </c>
      <c r="F33" s="8"/>
      <c r="G33" s="11">
        <f>SUM(F34+F35+F36)</f>
        <v>149456.27000000002</v>
      </c>
    </row>
    <row r="34" spans="1:11" s="7" customFormat="1" x14ac:dyDescent="0.2">
      <c r="A34" s="12" t="s">
        <v>30</v>
      </c>
      <c r="B34" s="10" t="s">
        <v>3</v>
      </c>
      <c r="C34" s="11">
        <f>+B35+B36</f>
        <v>42353.409999999974</v>
      </c>
      <c r="E34" s="7" t="s">
        <v>31</v>
      </c>
      <c r="F34" s="20">
        <v>72663.75</v>
      </c>
      <c r="I34" s="26"/>
      <c r="K34" s="11"/>
    </row>
    <row r="35" spans="1:11" s="7" customFormat="1" x14ac:dyDescent="0.2">
      <c r="A35" s="7" t="s">
        <v>32</v>
      </c>
      <c r="B35" s="20">
        <v>545627.85</v>
      </c>
      <c r="E35" s="26" t="s">
        <v>33</v>
      </c>
      <c r="F35" s="10">
        <v>76792.52</v>
      </c>
      <c r="G35" s="30"/>
      <c r="K35" s="11"/>
    </row>
    <row r="36" spans="1:11" s="7" customFormat="1" ht="14.25" customHeight="1" x14ac:dyDescent="0.35">
      <c r="A36" s="7" t="s">
        <v>34</v>
      </c>
      <c r="B36" s="29">
        <v>-503274.44</v>
      </c>
      <c r="E36" s="31" t="s">
        <v>35</v>
      </c>
      <c r="F36" s="18">
        <v>0</v>
      </c>
    </row>
    <row r="37" spans="1:11" s="7" customFormat="1" ht="15" x14ac:dyDescent="0.35">
      <c r="B37" s="10"/>
      <c r="E37" s="31"/>
      <c r="F37" s="18"/>
    </row>
    <row r="38" spans="1:11" s="7" customFormat="1" ht="15" x14ac:dyDescent="0.35">
      <c r="A38" s="12" t="s">
        <v>36</v>
      </c>
      <c r="B38" s="8"/>
      <c r="C38" s="11">
        <f>SUM(B39+B40+B41+B42+B43)</f>
        <v>1392613.8</v>
      </c>
      <c r="E38" s="24" t="s">
        <v>37</v>
      </c>
      <c r="F38" s="18"/>
      <c r="G38" s="11">
        <f>SUM(F39:F40)</f>
        <v>77411.58</v>
      </c>
      <c r="K38" s="11"/>
    </row>
    <row r="39" spans="1:11" s="7" customFormat="1" x14ac:dyDescent="0.2">
      <c r="A39" s="16" t="s">
        <v>38</v>
      </c>
      <c r="B39" s="10">
        <v>408840.18</v>
      </c>
      <c r="C39" s="11"/>
      <c r="E39" s="31" t="s">
        <v>39</v>
      </c>
      <c r="F39" s="20">
        <v>0</v>
      </c>
      <c r="G39" s="11"/>
    </row>
    <row r="40" spans="1:11" s="7" customFormat="1" ht="15" x14ac:dyDescent="0.35">
      <c r="A40" s="16" t="s">
        <v>40</v>
      </c>
      <c r="B40" s="14">
        <v>157043.34</v>
      </c>
      <c r="C40" s="11"/>
      <c r="E40" s="7" t="s">
        <v>41</v>
      </c>
      <c r="F40" s="18">
        <v>77411.58</v>
      </c>
    </row>
    <row r="41" spans="1:11" s="7" customFormat="1" ht="15" x14ac:dyDescent="0.35">
      <c r="A41" s="7" t="s">
        <v>42</v>
      </c>
      <c r="B41" s="8">
        <v>894449.31</v>
      </c>
      <c r="C41" s="11"/>
      <c r="E41" s="31"/>
      <c r="F41" s="18"/>
      <c r="G41" s="19"/>
    </row>
    <row r="42" spans="1:11" s="7" customFormat="1" x14ac:dyDescent="0.2">
      <c r="A42" s="26" t="s">
        <v>43</v>
      </c>
      <c r="B42" s="20">
        <v>0</v>
      </c>
      <c r="C42" s="11"/>
      <c r="E42" s="9" t="s">
        <v>134</v>
      </c>
      <c r="G42" s="21">
        <f>+F43</f>
        <v>64030.36</v>
      </c>
      <c r="H42" s="21"/>
    </row>
    <row r="43" spans="1:11" s="7" customFormat="1" ht="15" x14ac:dyDescent="0.35">
      <c r="A43" s="7" t="s">
        <v>44</v>
      </c>
      <c r="B43" s="29">
        <v>-67719.03</v>
      </c>
      <c r="E43" s="21" t="s">
        <v>135</v>
      </c>
      <c r="F43" s="18">
        <v>64030.36</v>
      </c>
    </row>
    <row r="44" spans="1:11" s="7" customFormat="1" ht="15" x14ac:dyDescent="0.35">
      <c r="E44" s="21" t="s">
        <v>45</v>
      </c>
      <c r="F44" s="18"/>
      <c r="G44" s="11">
        <f>+SUM(F45:F46)</f>
        <v>105798.24</v>
      </c>
    </row>
    <row r="45" spans="1:11" s="7" customFormat="1" x14ac:dyDescent="0.2">
      <c r="E45" s="21" t="s">
        <v>46</v>
      </c>
      <c r="F45" s="20">
        <v>105798.24</v>
      </c>
      <c r="G45" s="11"/>
    </row>
    <row r="46" spans="1:11" s="7" customFormat="1" ht="15" x14ac:dyDescent="0.35">
      <c r="E46" s="21" t="s">
        <v>47</v>
      </c>
      <c r="F46" s="18">
        <v>0</v>
      </c>
    </row>
    <row r="47" spans="1:11" s="7" customFormat="1" x14ac:dyDescent="0.2">
      <c r="E47" s="32" t="s">
        <v>48</v>
      </c>
      <c r="F47" s="10" t="s">
        <v>3</v>
      </c>
      <c r="G47" s="33">
        <f>SUM(G8:G44)</f>
        <v>10515744.619999997</v>
      </c>
      <c r="H47" s="11"/>
      <c r="I47" s="11"/>
    </row>
    <row r="48" spans="1:11" s="7" customFormat="1" x14ac:dyDescent="0.2">
      <c r="E48" s="32" t="s">
        <v>49</v>
      </c>
      <c r="F48" s="10" t="s">
        <v>3</v>
      </c>
      <c r="G48" s="11" t="s">
        <v>3</v>
      </c>
    </row>
    <row r="49" spans="1:12" s="7" customFormat="1" x14ac:dyDescent="0.2">
      <c r="E49" s="9" t="s">
        <v>50</v>
      </c>
      <c r="F49" s="8"/>
      <c r="G49" s="11">
        <f>+F50</f>
        <v>5900000</v>
      </c>
    </row>
    <row r="50" spans="1:12" s="7" customFormat="1" x14ac:dyDescent="0.2">
      <c r="E50" s="26" t="s">
        <v>51</v>
      </c>
      <c r="F50" s="29">
        <v>5900000</v>
      </c>
      <c r="G50" s="11"/>
    </row>
    <row r="51" spans="1:12" s="7" customFormat="1" x14ac:dyDescent="0.2">
      <c r="E51" s="26"/>
      <c r="F51" s="20"/>
      <c r="G51" s="11"/>
    </row>
    <row r="52" spans="1:12" s="7" customFormat="1" hidden="1" x14ac:dyDescent="0.2">
      <c r="E52" s="9" t="s">
        <v>52</v>
      </c>
      <c r="F52" s="8"/>
      <c r="G52" s="11">
        <f>+F53</f>
        <v>0</v>
      </c>
    </row>
    <row r="53" spans="1:12" s="7" customFormat="1" hidden="1" x14ac:dyDescent="0.2">
      <c r="E53" s="26" t="s">
        <v>51</v>
      </c>
      <c r="F53" s="29">
        <v>0</v>
      </c>
      <c r="G53" s="11"/>
      <c r="H53" s="11">
        <f>+C62-G61</f>
        <v>0</v>
      </c>
      <c r="L53" s="11"/>
    </row>
    <row r="54" spans="1:12" s="7" customFormat="1" hidden="1" x14ac:dyDescent="0.2">
      <c r="H54" s="11"/>
    </row>
    <row r="55" spans="1:12" s="7" customFormat="1" x14ac:dyDescent="0.2">
      <c r="E55" s="9" t="s">
        <v>136</v>
      </c>
      <c r="G55" s="20">
        <f>+F56+F58+F57+F59</f>
        <v>37830.179999997912</v>
      </c>
      <c r="H55" s="11"/>
      <c r="K55" s="20"/>
    </row>
    <row r="56" spans="1:12" s="7" customFormat="1" x14ac:dyDescent="0.2">
      <c r="E56" s="26" t="s">
        <v>137</v>
      </c>
      <c r="F56" s="20">
        <v>6215.41</v>
      </c>
      <c r="H56" s="34" t="s">
        <v>3</v>
      </c>
      <c r="K56" s="11"/>
    </row>
    <row r="57" spans="1:12" s="7" customFormat="1" x14ac:dyDescent="0.2">
      <c r="E57" s="35" t="s">
        <v>138</v>
      </c>
      <c r="F57" s="20">
        <v>0</v>
      </c>
      <c r="H57" s="11"/>
    </row>
    <row r="58" spans="1:12" s="7" customFormat="1" x14ac:dyDescent="0.2">
      <c r="E58" s="7" t="s">
        <v>139</v>
      </c>
      <c r="F58" s="20">
        <v>26186.259999997914</v>
      </c>
      <c r="I58" s="11"/>
      <c r="K58" s="11"/>
    </row>
    <row r="59" spans="1:12" s="7" customFormat="1" ht="15" x14ac:dyDescent="0.35">
      <c r="E59" s="7" t="s">
        <v>140</v>
      </c>
      <c r="F59" s="18">
        <v>5428.51</v>
      </c>
      <c r="I59" s="11"/>
      <c r="K59" s="11"/>
    </row>
    <row r="60" spans="1:12" s="7" customFormat="1" x14ac:dyDescent="0.2">
      <c r="D60" s="19"/>
      <c r="E60" s="32" t="s">
        <v>53</v>
      </c>
      <c r="F60" s="13"/>
      <c r="G60" s="36">
        <f>+G49+G55+G52</f>
        <v>5937830.1799999978</v>
      </c>
      <c r="K60" s="11"/>
    </row>
    <row r="61" spans="1:12" s="7" customFormat="1" ht="13.5" thickBot="1" x14ac:dyDescent="0.25">
      <c r="E61" s="32" t="s">
        <v>54</v>
      </c>
      <c r="F61" s="10"/>
      <c r="G61" s="37">
        <f>G47+G60</f>
        <v>16453574.799999995</v>
      </c>
      <c r="H61" s="11">
        <f>+C64-G63</f>
        <v>0</v>
      </c>
      <c r="K61" s="11">
        <f>+G61-C62</f>
        <v>0</v>
      </c>
    </row>
    <row r="62" spans="1:12" s="7" customFormat="1" ht="14.25" thickTop="1" thickBot="1" x14ac:dyDescent="0.25">
      <c r="A62" s="32" t="s">
        <v>55</v>
      </c>
      <c r="B62" s="34" t="s">
        <v>3</v>
      </c>
      <c r="C62" s="37">
        <f>SUM(C7:C41)</f>
        <v>16453574.800000001</v>
      </c>
    </row>
    <row r="63" spans="1:12" ht="15.75" thickTop="1" x14ac:dyDescent="0.35">
      <c r="A63" s="7"/>
      <c r="B63" s="7"/>
      <c r="C63" s="7"/>
      <c r="D63" s="7"/>
      <c r="E63" s="38" t="s">
        <v>56</v>
      </c>
      <c r="F63" s="8"/>
      <c r="G63" s="39">
        <f>SUM(F64)</f>
        <v>2143643574.99</v>
      </c>
      <c r="H63" s="40" t="s">
        <v>0</v>
      </c>
      <c r="K63" s="40"/>
    </row>
    <row r="64" spans="1:12" ht="15" x14ac:dyDescent="0.35">
      <c r="A64" s="9" t="s">
        <v>57</v>
      </c>
      <c r="B64" s="34"/>
      <c r="C64" s="39">
        <f>SUM(B65:B68)</f>
        <v>2143643574.99</v>
      </c>
      <c r="E64" s="26" t="s">
        <v>58</v>
      </c>
      <c r="F64" s="17">
        <v>2143643574.99</v>
      </c>
      <c r="G64" s="34"/>
    </row>
    <row r="65" spans="1:11" x14ac:dyDescent="0.2">
      <c r="A65" s="26" t="s">
        <v>59</v>
      </c>
      <c r="B65" s="10">
        <v>1807415584.8099999</v>
      </c>
      <c r="C65" s="34"/>
      <c r="D65" s="41"/>
      <c r="E65" s="42"/>
      <c r="F65" s="43"/>
      <c r="G65" s="41"/>
    </row>
    <row r="66" spans="1:11" x14ac:dyDescent="0.2">
      <c r="A66" t="s">
        <v>141</v>
      </c>
      <c r="B66" s="44">
        <v>11215541.029999999</v>
      </c>
      <c r="C66" s="41"/>
      <c r="D66" s="41"/>
      <c r="E66" s="16"/>
      <c r="F66" s="43"/>
      <c r="G66" s="41"/>
    </row>
    <row r="67" spans="1:11" ht="15" x14ac:dyDescent="0.35">
      <c r="A67" s="1" t="s">
        <v>60</v>
      </c>
      <c r="B67" s="44">
        <v>324721949.25999999</v>
      </c>
      <c r="C67" s="45"/>
      <c r="D67" s="41"/>
      <c r="E67" s="12"/>
      <c r="F67" s="43"/>
      <c r="G67" s="46"/>
      <c r="H67" s="40">
        <f>+C70-G69</f>
        <v>0</v>
      </c>
    </row>
    <row r="68" spans="1:11" ht="15" x14ac:dyDescent="0.35">
      <c r="A68" s="16" t="s">
        <v>61</v>
      </c>
      <c r="B68" s="47">
        <v>290499.89</v>
      </c>
      <c r="C68" s="45"/>
      <c r="D68" s="41"/>
    </row>
    <row r="69" spans="1:11" ht="15" x14ac:dyDescent="0.35">
      <c r="A69" s="16"/>
      <c r="B69" s="46"/>
      <c r="C69" s="41"/>
      <c r="D69" s="41"/>
      <c r="E69" s="12" t="s">
        <v>62</v>
      </c>
      <c r="G69" s="46">
        <f>+F70</f>
        <v>193271.61</v>
      </c>
      <c r="K69" s="40"/>
    </row>
    <row r="70" spans="1:11" ht="15" x14ac:dyDescent="0.35">
      <c r="A70" s="48" t="s">
        <v>63</v>
      </c>
      <c r="B70" s="46"/>
      <c r="C70" s="46">
        <f>+B71+B72</f>
        <v>193271.61000000002</v>
      </c>
      <c r="D70" s="41"/>
      <c r="E70" s="16" t="s">
        <v>62</v>
      </c>
      <c r="F70" s="49">
        <v>193271.61</v>
      </c>
    </row>
    <row r="71" spans="1:11" x14ac:dyDescent="0.2">
      <c r="A71" s="16" t="s">
        <v>64</v>
      </c>
      <c r="B71" s="50">
        <v>190489.73</v>
      </c>
      <c r="C71" s="41"/>
      <c r="D71" s="41"/>
      <c r="E71" s="16"/>
      <c r="F71" s="51"/>
    </row>
    <row r="72" spans="1:11" ht="15" x14ac:dyDescent="0.35">
      <c r="A72" s="52" t="s">
        <v>142</v>
      </c>
      <c r="B72" s="47">
        <v>2781.88</v>
      </c>
      <c r="C72" s="41"/>
      <c r="D72" s="41"/>
    </row>
    <row r="73" spans="1:11" ht="15" x14ac:dyDescent="0.35">
      <c r="A73" s="16"/>
      <c r="B73" s="46"/>
      <c r="C73" s="41"/>
      <c r="D73" s="41"/>
    </row>
    <row r="74" spans="1:11" ht="15" x14ac:dyDescent="0.35">
      <c r="A74" s="16"/>
      <c r="B74" s="46"/>
      <c r="C74" s="41"/>
    </row>
    <row r="75" spans="1:11" ht="15" x14ac:dyDescent="0.35">
      <c r="A75" s="16"/>
      <c r="B75" s="46"/>
      <c r="C75" s="41"/>
    </row>
    <row r="76" spans="1:11" ht="17.25" x14ac:dyDescent="0.35">
      <c r="A76" s="16"/>
      <c r="B76" s="46"/>
      <c r="C76" s="41"/>
      <c r="F76" s="53"/>
      <c r="G76" s="54"/>
    </row>
    <row r="77" spans="1:11" ht="15.75" x14ac:dyDescent="0.25">
      <c r="A77" s="53"/>
      <c r="C77" s="55"/>
      <c r="F77" s="53"/>
      <c r="G77" s="54"/>
    </row>
    <row r="78" spans="1:11" ht="15.75" x14ac:dyDescent="0.25">
      <c r="A78" s="53"/>
      <c r="C78" s="55"/>
      <c r="F78" s="54"/>
      <c r="G78" s="54"/>
    </row>
    <row r="81" spans="4:4" ht="15.75" x14ac:dyDescent="0.25">
      <c r="D81" s="54"/>
    </row>
    <row r="82" spans="4:4" ht="15.75" x14ac:dyDescent="0.25">
      <c r="D82" s="54"/>
    </row>
    <row r="83" spans="4:4" ht="15.75" x14ac:dyDescent="0.25">
      <c r="D83" s="54"/>
    </row>
  </sheetData>
  <mergeCells count="3">
    <mergeCell ref="A2:G2"/>
    <mergeCell ref="A3:G3"/>
    <mergeCell ref="A4:G4"/>
  </mergeCells>
  <printOptions horizontalCentered="1"/>
  <pageMargins left="0" right="0" top="0.31496062992125984" bottom="0.23622047244094491" header="0.31496062992125984" footer="0.31496062992125984"/>
  <pageSetup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showGridLines="0" zoomScale="93" zoomScaleNormal="93" zoomScaleSheetLayoutView="85" workbookViewId="0">
      <pane ySplit="4" topLeftCell="A5" activePane="bottomLeft" state="frozen"/>
      <selection activeCell="A9" sqref="A9"/>
      <selection pane="bottomLeft" activeCell="A9" sqref="A9"/>
    </sheetView>
  </sheetViews>
  <sheetFormatPr baseColWidth="10" defaultRowHeight="12.75" x14ac:dyDescent="0.2"/>
  <cols>
    <col min="1" max="1" width="60.85546875" customWidth="1"/>
    <col min="2" max="2" width="16" customWidth="1"/>
    <col min="3" max="3" width="17.5703125" style="7" customWidth="1"/>
    <col min="4" max="4" width="7.5703125" style="7" customWidth="1"/>
    <col min="5" max="5" width="60.7109375" style="7" customWidth="1"/>
    <col min="6" max="6" width="13.7109375" style="7" customWidth="1"/>
    <col min="7" max="7" width="16.85546875" style="7" customWidth="1"/>
    <col min="8" max="8" width="20.28515625" style="7" bestFit="1" customWidth="1"/>
    <col min="9" max="9" width="11.42578125" style="7"/>
  </cols>
  <sheetData>
    <row r="1" spans="1:11" ht="21" customHeight="1" x14ac:dyDescent="0.25">
      <c r="A1" s="56" t="s">
        <v>1</v>
      </c>
      <c r="B1" s="56"/>
      <c r="C1" s="56"/>
      <c r="D1" s="56"/>
      <c r="E1" s="56"/>
      <c r="F1" s="56"/>
      <c r="G1" s="57"/>
      <c r="J1" s="7"/>
      <c r="K1" s="7"/>
    </row>
    <row r="2" spans="1:11" x14ac:dyDescent="0.2">
      <c r="A2" s="58" t="s">
        <v>143</v>
      </c>
      <c r="B2" s="58"/>
      <c r="C2" s="58"/>
      <c r="D2" s="58"/>
      <c r="E2" s="58"/>
      <c r="F2" s="58"/>
      <c r="G2" s="57"/>
      <c r="J2" s="7"/>
      <c r="K2" s="7"/>
    </row>
    <row r="3" spans="1:11" x14ac:dyDescent="0.2">
      <c r="A3" s="59" t="s">
        <v>2</v>
      </c>
      <c r="B3" s="59"/>
      <c r="C3" s="59"/>
      <c r="D3" s="59"/>
      <c r="E3" s="59"/>
      <c r="F3" s="59"/>
      <c r="G3" s="57"/>
      <c r="H3" s="60"/>
      <c r="J3" s="7"/>
      <c r="K3" s="7"/>
    </row>
    <row r="4" spans="1:11" ht="18" customHeight="1" x14ac:dyDescent="0.2">
      <c r="A4" s="61" t="s">
        <v>65</v>
      </c>
      <c r="B4" s="7"/>
      <c r="E4" s="61" t="s">
        <v>66</v>
      </c>
      <c r="G4" s="21"/>
      <c r="H4" s="60"/>
      <c r="I4" s="60"/>
      <c r="J4" s="7"/>
      <c r="K4" s="7"/>
    </row>
    <row r="5" spans="1:11" x14ac:dyDescent="0.2">
      <c r="A5" s="9" t="s">
        <v>67</v>
      </c>
      <c r="B5" s="7"/>
      <c r="C5" s="21">
        <f>+B6+B7</f>
        <v>6989198.6699999999</v>
      </c>
      <c r="D5" s="60"/>
      <c r="E5" s="62" t="s">
        <v>68</v>
      </c>
      <c r="F5" s="63"/>
      <c r="G5" s="63">
        <f>+F6+F7</f>
        <v>9727064.9399999995</v>
      </c>
      <c r="H5" s="60"/>
      <c r="J5" s="7"/>
      <c r="K5" s="7"/>
    </row>
    <row r="6" spans="1:11" x14ac:dyDescent="0.2">
      <c r="A6" s="7" t="s">
        <v>69</v>
      </c>
      <c r="B6" s="21">
        <v>3658809.02</v>
      </c>
      <c r="C6" s="21"/>
      <c r="E6" s="64" t="s">
        <v>69</v>
      </c>
      <c r="F6" s="63">
        <v>2058434.3599999999</v>
      </c>
      <c r="G6" s="63"/>
      <c r="H6" s="60"/>
      <c r="J6" s="7"/>
      <c r="K6" s="7"/>
    </row>
    <row r="7" spans="1:11" ht="15" x14ac:dyDescent="0.35">
      <c r="A7" s="7" t="s">
        <v>70</v>
      </c>
      <c r="B7" s="65">
        <v>3330389.65</v>
      </c>
      <c r="E7" s="64" t="s">
        <v>71</v>
      </c>
      <c r="F7" s="18">
        <v>7668630.5800000001</v>
      </c>
      <c r="G7" s="63"/>
      <c r="J7" s="7"/>
      <c r="K7" s="7"/>
    </row>
    <row r="8" spans="1:11" hidden="1" x14ac:dyDescent="0.2">
      <c r="A8" s="7"/>
      <c r="B8" s="7"/>
      <c r="C8" s="21"/>
      <c r="E8" s="66"/>
      <c r="F8" s="20"/>
      <c r="G8" s="63"/>
      <c r="J8" s="7"/>
      <c r="K8" s="7"/>
    </row>
    <row r="9" spans="1:11" hidden="1" x14ac:dyDescent="0.2">
      <c r="A9" s="9"/>
      <c r="B9" s="7"/>
      <c r="C9" s="21"/>
      <c r="D9" s="60"/>
      <c r="J9" s="7"/>
      <c r="K9" s="7"/>
    </row>
    <row r="10" spans="1:11" hidden="1" x14ac:dyDescent="0.2">
      <c r="A10" s="7"/>
      <c r="B10" s="7"/>
      <c r="F10" s="21"/>
      <c r="H10" s="21">
        <f>+G5-C32</f>
        <v>8903164.7400000002</v>
      </c>
      <c r="J10" s="7"/>
      <c r="K10" s="7"/>
    </row>
    <row r="11" spans="1:11" x14ac:dyDescent="0.2">
      <c r="A11" s="7"/>
      <c r="B11" s="7"/>
      <c r="F11" s="21"/>
      <c r="J11" s="7"/>
      <c r="K11" s="7"/>
    </row>
    <row r="12" spans="1:11" x14ac:dyDescent="0.2">
      <c r="A12" s="62" t="s">
        <v>72</v>
      </c>
      <c r="B12" s="63"/>
      <c r="C12" s="63">
        <f>+B13</f>
        <v>796872.34</v>
      </c>
      <c r="E12" s="9" t="s">
        <v>73</v>
      </c>
      <c r="G12" s="21">
        <f>+F13+F14+F15</f>
        <v>3267161.12</v>
      </c>
      <c r="J12" s="7"/>
      <c r="K12" s="7"/>
    </row>
    <row r="13" spans="1:11" x14ac:dyDescent="0.2">
      <c r="A13" s="64" t="s">
        <v>69</v>
      </c>
      <c r="B13" s="67">
        <v>796872.34</v>
      </c>
      <c r="C13" s="63"/>
      <c r="D13" s="60"/>
      <c r="E13" s="7" t="s">
        <v>69</v>
      </c>
      <c r="F13" s="21">
        <v>848655.39</v>
      </c>
      <c r="H13" s="60"/>
      <c r="J13" s="7"/>
      <c r="K13" s="7"/>
    </row>
    <row r="14" spans="1:11" x14ac:dyDescent="0.2">
      <c r="A14" s="64"/>
      <c r="B14" s="21"/>
      <c r="C14" s="63"/>
      <c r="E14" s="7" t="s">
        <v>74</v>
      </c>
      <c r="F14" s="21">
        <v>1455815.04</v>
      </c>
      <c r="J14" s="7"/>
      <c r="K14" s="7"/>
    </row>
    <row r="15" spans="1:11" ht="15" x14ac:dyDescent="0.35">
      <c r="A15" s="64"/>
      <c r="B15" s="18"/>
      <c r="C15" s="63"/>
      <c r="E15" s="7" t="s">
        <v>75</v>
      </c>
      <c r="F15" s="68">
        <v>962690.69</v>
      </c>
      <c r="J15" s="7"/>
      <c r="K15" s="7"/>
    </row>
    <row r="16" spans="1:11" x14ac:dyDescent="0.2">
      <c r="A16" s="7"/>
      <c r="B16" s="7"/>
      <c r="F16" s="21"/>
      <c r="J16" s="7"/>
      <c r="K16" s="7"/>
    </row>
    <row r="17" spans="1:11" x14ac:dyDescent="0.2">
      <c r="A17" s="62" t="s">
        <v>76</v>
      </c>
      <c r="B17" s="7"/>
      <c r="C17" s="21">
        <f>+B18+B19+B20</f>
        <v>3960239.7699999996</v>
      </c>
      <c r="E17" s="9" t="s">
        <v>77</v>
      </c>
      <c r="G17" s="21">
        <f>SUM(F18:F19)</f>
        <v>1876888.25</v>
      </c>
      <c r="J17" s="7"/>
      <c r="K17" s="7"/>
    </row>
    <row r="18" spans="1:11" x14ac:dyDescent="0.2">
      <c r="A18" s="64" t="s">
        <v>69</v>
      </c>
      <c r="B18" s="69">
        <v>0</v>
      </c>
      <c r="E18" s="7" t="s">
        <v>69</v>
      </c>
      <c r="F18" s="70">
        <v>1790281.24</v>
      </c>
      <c r="J18" s="7"/>
      <c r="K18" s="7"/>
    </row>
    <row r="19" spans="1:11" x14ac:dyDescent="0.2">
      <c r="A19" s="64" t="s">
        <v>78</v>
      </c>
      <c r="B19" s="21">
        <v>3265309.86</v>
      </c>
      <c r="C19" s="11"/>
      <c r="E19" s="7" t="s">
        <v>79</v>
      </c>
      <c r="F19" s="71">
        <v>86607.01</v>
      </c>
      <c r="J19" s="7"/>
      <c r="K19" s="7"/>
    </row>
    <row r="20" spans="1:11" x14ac:dyDescent="0.2">
      <c r="A20" s="64" t="s">
        <v>75</v>
      </c>
      <c r="B20" s="72">
        <v>694929.90999999992</v>
      </c>
      <c r="J20" s="7"/>
      <c r="K20" s="7"/>
    </row>
    <row r="21" spans="1:11" x14ac:dyDescent="0.2">
      <c r="A21" s="64"/>
      <c r="B21" s="21"/>
      <c r="C21" s="21"/>
      <c r="D21" s="60"/>
      <c r="E21" s="24" t="s">
        <v>80</v>
      </c>
      <c r="F21" s="73"/>
      <c r="G21" s="73">
        <f>SUM(F22:F23)</f>
        <v>90559.540000000008</v>
      </c>
      <c r="J21" s="7"/>
      <c r="K21" s="7"/>
    </row>
    <row r="22" spans="1:11" ht="15" x14ac:dyDescent="0.35">
      <c r="A22" s="64"/>
      <c r="B22" s="74"/>
      <c r="D22" s="11"/>
      <c r="E22" s="23" t="s">
        <v>69</v>
      </c>
      <c r="F22" s="11">
        <v>83009.13</v>
      </c>
      <c r="G22" s="73"/>
      <c r="J22" s="7"/>
      <c r="K22" s="7"/>
    </row>
    <row r="23" spans="1:11" x14ac:dyDescent="0.2">
      <c r="A23" s="7"/>
      <c r="B23" s="21"/>
      <c r="E23" s="31" t="s">
        <v>70</v>
      </c>
      <c r="F23" s="75">
        <v>7550.41</v>
      </c>
      <c r="G23" s="26"/>
      <c r="J23" s="7"/>
      <c r="K23" s="7"/>
    </row>
    <row r="24" spans="1:11" x14ac:dyDescent="0.2">
      <c r="A24" s="76" t="s">
        <v>81</v>
      </c>
      <c r="B24" s="21"/>
      <c r="C24" s="21">
        <f>+B25+B26+B27+B28</f>
        <v>1455384.97</v>
      </c>
      <c r="J24" s="7"/>
      <c r="K24" s="7"/>
    </row>
    <row r="25" spans="1:11" ht="18" x14ac:dyDescent="0.25">
      <c r="A25" s="7" t="s">
        <v>82</v>
      </c>
      <c r="B25" s="21">
        <v>138974.76</v>
      </c>
      <c r="E25" s="9" t="s">
        <v>83</v>
      </c>
      <c r="G25" s="8">
        <f>SUM(F26:F29)</f>
        <v>124673.21</v>
      </c>
      <c r="H25" s="77"/>
      <c r="J25" s="7"/>
      <c r="K25" s="7"/>
    </row>
    <row r="26" spans="1:11" ht="18" x14ac:dyDescent="0.25">
      <c r="A26" s="7" t="s">
        <v>84</v>
      </c>
      <c r="B26" s="21">
        <v>433970.85000000003</v>
      </c>
      <c r="C26" s="21"/>
      <c r="E26" s="7" t="s">
        <v>85</v>
      </c>
      <c r="F26" s="10">
        <v>101699.81</v>
      </c>
      <c r="G26" s="11"/>
      <c r="H26" s="77" t="s">
        <v>86</v>
      </c>
      <c r="J26" s="7"/>
      <c r="K26" s="7"/>
    </row>
    <row r="27" spans="1:11" ht="18" x14ac:dyDescent="0.25">
      <c r="A27" s="7" t="s">
        <v>87</v>
      </c>
      <c r="B27" s="21">
        <v>19073.22</v>
      </c>
      <c r="E27" s="78" t="s">
        <v>88</v>
      </c>
      <c r="F27" s="10">
        <v>20971.510000000002</v>
      </c>
      <c r="H27" s="77"/>
      <c r="J27" s="7"/>
      <c r="K27" s="7"/>
    </row>
    <row r="28" spans="1:11" x14ac:dyDescent="0.2">
      <c r="A28" s="7" t="s">
        <v>89</v>
      </c>
      <c r="B28" s="79">
        <v>863366.1399999999</v>
      </c>
      <c r="E28" s="7" t="s">
        <v>90</v>
      </c>
      <c r="F28" s="29">
        <v>2001.89</v>
      </c>
      <c r="J28" s="7"/>
      <c r="K28" s="7"/>
    </row>
    <row r="29" spans="1:11" hidden="1" x14ac:dyDescent="0.2">
      <c r="A29" s="7"/>
      <c r="B29" s="7"/>
      <c r="E29" s="78"/>
      <c r="F29" s="20"/>
      <c r="J29" s="7"/>
      <c r="K29" s="7"/>
    </row>
    <row r="30" spans="1:11" x14ac:dyDescent="0.2">
      <c r="A30" s="7"/>
      <c r="B30" s="7"/>
      <c r="E30" s="78"/>
      <c r="F30" s="20"/>
      <c r="J30" s="7"/>
      <c r="K30" s="7"/>
    </row>
    <row r="31" spans="1:11" x14ac:dyDescent="0.2">
      <c r="A31" s="7"/>
      <c r="B31" s="7"/>
      <c r="E31" s="78"/>
      <c r="F31" s="20"/>
      <c r="J31" s="7"/>
      <c r="K31" s="7"/>
    </row>
    <row r="32" spans="1:11" x14ac:dyDescent="0.2">
      <c r="A32" s="62" t="s">
        <v>91</v>
      </c>
      <c r="B32" s="7"/>
      <c r="C32" s="21">
        <f>+B33+B34</f>
        <v>823900.2</v>
      </c>
      <c r="E32" s="80" t="s">
        <v>92</v>
      </c>
      <c r="F32" s="20"/>
      <c r="G32" s="8">
        <f>+F34+F33</f>
        <v>2842.12</v>
      </c>
      <c r="H32" s="60"/>
      <c r="J32" s="7"/>
      <c r="K32" s="7"/>
    </row>
    <row r="33" spans="1:11" x14ac:dyDescent="0.2">
      <c r="A33" s="64" t="s">
        <v>69</v>
      </c>
      <c r="B33" s="21">
        <v>164186.26</v>
      </c>
      <c r="C33" s="63"/>
      <c r="E33" s="78" t="s">
        <v>93</v>
      </c>
      <c r="F33" s="29">
        <v>2842.12</v>
      </c>
      <c r="J33" s="7"/>
      <c r="K33" s="7"/>
    </row>
    <row r="34" spans="1:11" x14ac:dyDescent="0.2">
      <c r="A34" s="7" t="s">
        <v>79</v>
      </c>
      <c r="B34" s="68">
        <v>659713.93999999994</v>
      </c>
      <c r="E34" s="19"/>
      <c r="F34" s="19"/>
      <c r="G34" s="19"/>
      <c r="J34" s="7"/>
      <c r="K34" s="7"/>
    </row>
    <row r="35" spans="1:11" ht="15" x14ac:dyDescent="0.35">
      <c r="A35" s="81"/>
      <c r="B35" s="18"/>
      <c r="C35" s="82"/>
      <c r="E35" s="80" t="s">
        <v>94</v>
      </c>
      <c r="G35" s="14">
        <f>+F36</f>
        <v>12276.97</v>
      </c>
      <c r="J35" s="7"/>
      <c r="K35" s="7"/>
    </row>
    <row r="36" spans="1:11" x14ac:dyDescent="0.2">
      <c r="A36" s="76" t="s">
        <v>95</v>
      </c>
      <c r="B36" s="83"/>
      <c r="C36" s="83">
        <f>SUM(B37:B39)</f>
        <v>662528.91</v>
      </c>
      <c r="E36" s="78" t="s">
        <v>96</v>
      </c>
      <c r="F36" s="79">
        <v>12276.97</v>
      </c>
      <c r="J36" s="7"/>
      <c r="K36" s="7"/>
    </row>
    <row r="37" spans="1:11" x14ac:dyDescent="0.2">
      <c r="A37" s="81" t="s">
        <v>97</v>
      </c>
      <c r="B37" s="21">
        <v>34874.639999999999</v>
      </c>
      <c r="C37" s="83"/>
      <c r="D37" s="60"/>
      <c r="J37" s="7"/>
      <c r="K37" s="7"/>
    </row>
    <row r="38" spans="1:11" ht="15" x14ac:dyDescent="0.35">
      <c r="A38" s="84" t="s">
        <v>98</v>
      </c>
      <c r="B38" s="20">
        <v>8740.6200000000008</v>
      </c>
      <c r="E38" s="85" t="s">
        <v>99</v>
      </c>
      <c r="F38" s="10"/>
      <c r="G38" s="14">
        <f>+F39</f>
        <v>386063.08</v>
      </c>
      <c r="J38" s="7"/>
      <c r="K38" s="7"/>
    </row>
    <row r="39" spans="1:11" ht="15" x14ac:dyDescent="0.35">
      <c r="A39" s="84" t="s">
        <v>100</v>
      </c>
      <c r="B39" s="18">
        <v>618913.65</v>
      </c>
      <c r="E39" s="26" t="s">
        <v>101</v>
      </c>
      <c r="F39" s="79">
        <v>386063.08</v>
      </c>
      <c r="G39" s="19"/>
      <c r="H39" s="86"/>
      <c r="J39" s="7"/>
      <c r="K39" s="7"/>
    </row>
    <row r="40" spans="1:11" x14ac:dyDescent="0.2">
      <c r="A40" s="7"/>
      <c r="B40" s="7"/>
      <c r="H40" s="87"/>
      <c r="J40" s="7"/>
      <c r="K40" s="7"/>
    </row>
    <row r="41" spans="1:11" x14ac:dyDescent="0.2">
      <c r="A41" s="76" t="s">
        <v>102</v>
      </c>
      <c r="B41" s="83"/>
      <c r="C41" s="21">
        <f>+B42+B43+B44+B45+B46+B47+B48+B49</f>
        <v>757299.5</v>
      </c>
      <c r="H41" s="87"/>
      <c r="J41" s="7"/>
      <c r="K41" s="7"/>
    </row>
    <row r="42" spans="1:11" x14ac:dyDescent="0.2">
      <c r="A42" s="88" t="s">
        <v>103</v>
      </c>
      <c r="B42" s="83">
        <v>187201.64</v>
      </c>
      <c r="C42" s="21"/>
      <c r="H42" s="11"/>
      <c r="J42" s="7"/>
      <c r="K42" s="7"/>
    </row>
    <row r="43" spans="1:11" x14ac:dyDescent="0.2">
      <c r="A43" s="88" t="s">
        <v>104</v>
      </c>
      <c r="B43" s="21">
        <v>761.11</v>
      </c>
      <c r="H43" s="60"/>
      <c r="J43" s="7"/>
      <c r="K43" s="7"/>
    </row>
    <row r="44" spans="1:11" x14ac:dyDescent="0.2">
      <c r="A44" s="88" t="s">
        <v>105</v>
      </c>
      <c r="B44" s="83">
        <v>294375.99</v>
      </c>
      <c r="C44" s="83"/>
      <c r="J44" s="7"/>
      <c r="K44" s="7"/>
    </row>
    <row r="45" spans="1:11" x14ac:dyDescent="0.2">
      <c r="A45" s="26" t="s">
        <v>106</v>
      </c>
      <c r="B45" s="21">
        <v>11959.150000000001</v>
      </c>
      <c r="J45" s="7"/>
      <c r="K45" s="7"/>
    </row>
    <row r="46" spans="1:11" x14ac:dyDescent="0.2">
      <c r="A46" s="88" t="s">
        <v>107</v>
      </c>
      <c r="B46" s="83">
        <v>131508.10999999999</v>
      </c>
      <c r="C46" s="21"/>
      <c r="H46" s="11"/>
      <c r="J46" s="7"/>
      <c r="K46" s="7"/>
    </row>
    <row r="47" spans="1:11" x14ac:dyDescent="0.2">
      <c r="A47" s="88" t="s">
        <v>108</v>
      </c>
      <c r="B47" s="83">
        <v>9291.23</v>
      </c>
      <c r="C47" s="21"/>
      <c r="J47" s="7"/>
      <c r="K47" s="7"/>
    </row>
    <row r="48" spans="1:11" x14ac:dyDescent="0.2">
      <c r="A48" s="88" t="s">
        <v>109</v>
      </c>
      <c r="B48" s="83">
        <v>0</v>
      </c>
      <c r="C48" s="21"/>
      <c r="J48" s="7"/>
      <c r="K48" s="7"/>
    </row>
    <row r="49" spans="1:11" x14ac:dyDescent="0.2">
      <c r="A49" s="81" t="s">
        <v>110</v>
      </c>
      <c r="B49" s="89">
        <v>122202.26999999999</v>
      </c>
      <c r="C49" s="21"/>
      <c r="J49" s="7"/>
      <c r="K49" s="7"/>
    </row>
    <row r="50" spans="1:11" x14ac:dyDescent="0.2">
      <c r="A50" s="7"/>
      <c r="B50" s="7"/>
      <c r="J50" s="7"/>
      <c r="K50" s="7"/>
    </row>
    <row r="51" spans="1:11" x14ac:dyDescent="0.2">
      <c r="A51" s="7"/>
      <c r="B51" s="7"/>
      <c r="D51" s="60"/>
      <c r="J51" s="7"/>
      <c r="K51" s="7"/>
    </row>
    <row r="52" spans="1:11" ht="16.5" customHeight="1" x14ac:dyDescent="0.2">
      <c r="A52" s="76" t="s">
        <v>111</v>
      </c>
      <c r="B52" s="7"/>
      <c r="C52" s="21">
        <f>+B53+B54</f>
        <v>15918.61</v>
      </c>
      <c r="J52" s="7"/>
      <c r="K52" s="7"/>
    </row>
    <row r="53" spans="1:11" x14ac:dyDescent="0.2">
      <c r="A53" s="7" t="s">
        <v>112</v>
      </c>
      <c r="B53" s="20">
        <v>4862.76</v>
      </c>
      <c r="J53" s="7"/>
      <c r="K53" s="7"/>
    </row>
    <row r="54" spans="1:11" x14ac:dyDescent="0.2">
      <c r="A54" s="7" t="s">
        <v>113</v>
      </c>
      <c r="B54" s="90">
        <v>11055.85</v>
      </c>
      <c r="J54" s="7"/>
      <c r="K54" s="7"/>
    </row>
    <row r="55" spans="1:11" hidden="1" x14ac:dyDescent="0.2">
      <c r="A55" s="7"/>
      <c r="B55" s="7"/>
      <c r="J55" s="7"/>
      <c r="K55" s="7"/>
    </row>
    <row r="56" spans="1:11" x14ac:dyDescent="0.2">
      <c r="A56" s="7"/>
      <c r="B56" s="7"/>
      <c r="J56" s="7"/>
      <c r="K56" s="7"/>
    </row>
    <row r="57" spans="1:11" x14ac:dyDescent="0.2">
      <c r="A57" s="7"/>
      <c r="B57" s="9"/>
      <c r="J57" s="7"/>
      <c r="K57" s="7"/>
    </row>
    <row r="58" spans="1:11" x14ac:dyDescent="0.2">
      <c r="A58" s="91" t="s">
        <v>114</v>
      </c>
      <c r="B58" s="92"/>
      <c r="C58" s="21">
        <f>SUM(C5:C52)</f>
        <v>15461342.969999999</v>
      </c>
      <c r="E58" s="91" t="s">
        <v>115</v>
      </c>
      <c r="F58" s="10"/>
      <c r="G58" s="21">
        <f>SUM(G5:G52)</f>
        <v>15487529.229999999</v>
      </c>
      <c r="J58" s="7"/>
      <c r="K58" s="7"/>
    </row>
    <row r="59" spans="1:11" x14ac:dyDescent="0.2">
      <c r="A59" s="93" t="str">
        <f>IF(C59=0,"","UTILIDAD")</f>
        <v>UTILIDAD</v>
      </c>
      <c r="B59" s="94"/>
      <c r="C59" s="21">
        <f>IF(SUM(-C58+G58)&lt;0,0,SUM(-C58+G58))</f>
        <v>26186.259999999776</v>
      </c>
      <c r="E59" s="91" t="str">
        <f>IF(G59=0,"","PERDIDA")</f>
        <v/>
      </c>
      <c r="G59" s="95">
        <f>IF(SUM(-G58+C58)&lt;0,0,SUM(-G58+C58))</f>
        <v>0</v>
      </c>
      <c r="H59" s="11"/>
      <c r="J59" s="7"/>
      <c r="K59" s="7"/>
    </row>
    <row r="60" spans="1:11" ht="13.5" thickBot="1" x14ac:dyDescent="0.25">
      <c r="A60" s="93" t="s">
        <v>116</v>
      </c>
      <c r="B60" s="96" t="s">
        <v>3</v>
      </c>
      <c r="C60" s="97">
        <f>+C58+C59</f>
        <v>15487529.229999999</v>
      </c>
      <c r="E60" s="7" t="s">
        <v>117</v>
      </c>
      <c r="F60" s="36" t="s">
        <v>3</v>
      </c>
      <c r="G60" s="97">
        <f>+G58+G59</f>
        <v>15487529.229999999</v>
      </c>
      <c r="H60" s="11"/>
    </row>
    <row r="61" spans="1:11" ht="13.5" thickTop="1" x14ac:dyDescent="0.2">
      <c r="H61" s="95"/>
    </row>
    <row r="67" spans="1:9" ht="15.75" x14ac:dyDescent="0.25">
      <c r="C67" s="21"/>
      <c r="D67" s="54"/>
      <c r="G67" s="95"/>
    </row>
    <row r="68" spans="1:9" ht="15.75" x14ac:dyDescent="0.25">
      <c r="D68" s="54"/>
    </row>
    <row r="69" spans="1:9" x14ac:dyDescent="0.2">
      <c r="A69" s="93"/>
      <c r="B69" s="96"/>
      <c r="C69" s="36"/>
      <c r="F69" s="36"/>
      <c r="G69" s="36"/>
    </row>
    <row r="70" spans="1:9" ht="15.75" x14ac:dyDescent="0.25">
      <c r="A70" s="98"/>
      <c r="B70" s="99"/>
      <c r="C70" s="99"/>
      <c r="D70" s="99"/>
      <c r="E70" s="99"/>
      <c r="F70" s="98"/>
      <c r="G70" s="100"/>
    </row>
    <row r="71" spans="1:9" ht="15.75" x14ac:dyDescent="0.25">
      <c r="A71" s="98"/>
      <c r="C71" s="101"/>
      <c r="E71"/>
      <c r="F71" s="98"/>
      <c r="G71" s="100"/>
      <c r="H71"/>
      <c r="I71"/>
    </row>
    <row r="72" spans="1:9" x14ac:dyDescent="0.2">
      <c r="A72" s="102"/>
      <c r="F72" s="100"/>
      <c r="G72" s="100"/>
      <c r="H72"/>
      <c r="I72"/>
    </row>
  </sheetData>
  <mergeCells count="1">
    <mergeCell ref="B70:E70"/>
  </mergeCells>
  <printOptions horizontalCentered="1"/>
  <pageMargins left="0.31" right="0.23622047244094491" top="0.64" bottom="0.19685039370078741" header="0" footer="0"/>
  <pageSetup scale="60" orientation="landscape" r:id="rId1"/>
  <headerFooter alignWithMargins="0"/>
  <rowBreaks count="1" manualBreakCount="1">
    <brk id="7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EST.RESULTAD</vt:lpstr>
      <vt:lpstr>BALANCE!Área_de_impresión</vt:lpstr>
      <vt:lpstr>EST.RESULTAD!Área_de_impresión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Bautista Lopez</dc:creator>
  <cp:lastModifiedBy>Carlos Bautista Lopez</cp:lastModifiedBy>
  <cp:lastPrinted>2019-06-17T16:36:14Z</cp:lastPrinted>
  <dcterms:created xsi:type="dcterms:W3CDTF">2019-06-17T16:33:10Z</dcterms:created>
  <dcterms:modified xsi:type="dcterms:W3CDTF">2019-06-17T16:36:28Z</dcterms:modified>
</cp:coreProperties>
</file>