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Dia a Dia\Información Entidades\BOLSA DE VALORES-1\2019\2019-web\"/>
    </mc:Choice>
  </mc:AlternateContent>
  <bookViews>
    <workbookView xWindow="0" yWindow="0" windowWidth="15330" windowHeight="3660"/>
  </bookViews>
  <sheets>
    <sheet name="BALANCE " sheetId="1" r:id="rId1"/>
    <sheet name="EST.RESULTAD" sheetId="2" r:id="rId2"/>
  </sheets>
  <definedNames>
    <definedName name="_xlnm.Print_Area" localSheetId="0">'BALANCE '!$A$1:$G$71</definedName>
    <definedName name="_xlnm.Print_Area" localSheetId="1">EST.RESULTAD!$A$1:$G$60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6" i="2"/>
  <c r="C36" i="2"/>
  <c r="G32" i="2"/>
  <c r="C32" i="2"/>
  <c r="G25" i="2"/>
  <c r="C24" i="2"/>
  <c r="G21" i="2"/>
  <c r="G17" i="2"/>
  <c r="C17" i="2"/>
  <c r="G12" i="2"/>
  <c r="C12" i="2"/>
  <c r="G5" i="2"/>
  <c r="H10" i="2" s="1"/>
  <c r="C5" i="2"/>
  <c r="C58" i="2" s="1"/>
  <c r="G69" i="1"/>
  <c r="C69" i="1"/>
  <c r="H67" i="1" s="1"/>
  <c r="G63" i="1"/>
  <c r="C63" i="1"/>
  <c r="H61" i="1" s="1"/>
  <c r="G55" i="1"/>
  <c r="G52" i="1"/>
  <c r="G49" i="1"/>
  <c r="G60" i="1" s="1"/>
  <c r="G44" i="1"/>
  <c r="G42" i="1"/>
  <c r="G38" i="1"/>
  <c r="C37" i="1"/>
  <c r="G33" i="1"/>
  <c r="C33" i="1"/>
  <c r="G30" i="1"/>
  <c r="C29" i="1"/>
  <c r="G27" i="1"/>
  <c r="G23" i="1"/>
  <c r="C23" i="1"/>
  <c r="G19" i="1"/>
  <c r="C19" i="1"/>
  <c r="H13" i="1"/>
  <c r="G13" i="1"/>
  <c r="C13" i="1"/>
  <c r="G9" i="1"/>
  <c r="G47" i="1" s="1"/>
  <c r="G61" i="1" s="1"/>
  <c r="K61" i="1" s="1"/>
  <c r="C9" i="1"/>
  <c r="C61" i="1" s="1"/>
  <c r="H53" i="1" l="1"/>
  <c r="G58" i="2"/>
  <c r="G59" i="2" l="1"/>
  <c r="E59" i="2" s="1"/>
  <c r="C59" i="2"/>
  <c r="A59" i="2" l="1"/>
  <c r="C60" i="2"/>
  <c r="G60" i="2"/>
</calcChain>
</file>

<file path=xl/sharedStrings.xml><?xml version="1.0" encoding="utf-8"?>
<sst xmlns="http://schemas.openxmlformats.org/spreadsheetml/2006/main" count="168" uniqueCount="141">
  <si>
    <t xml:space="preserve">  </t>
  </si>
  <si>
    <t>ASEGURADORA VIVIR S.A., SEGUROS DE PERSONAS</t>
  </si>
  <si>
    <t>BALANCE GENERAL AL 31 DE ENERO DE 2019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</si>
  <si>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</si>
  <si>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</si>
  <si>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</si>
  <si>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</si>
  <si>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</si>
  <si>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</si>
  <si>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</si>
  <si>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</si>
  <si>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</si>
  <si>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</si>
  <si>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INVERSIONES FINANCIERAS</t>
  </si>
  <si>
    <t>RESERVAS TECNICAS</t>
  </si>
  <si>
    <t>VALORES</t>
  </si>
  <si>
    <t>RESERVA TECNICA DE SEGUROS DE VIDA</t>
  </si>
  <si>
    <t>DIVERSOS INSTRUMENTOS FINANCIEROS</t>
  </si>
  <si>
    <t>DE RIESGOS EN CURSO DE VIDA COLECTIVO</t>
  </si>
  <si>
    <t>RENDIMIENTOS POR INVERSIONES</t>
  </si>
  <si>
    <t>SALUD Y HOSPITALIZACION</t>
  </si>
  <si>
    <t>PROVIS. P/DESVALORIZACIONES DE INV.</t>
  </si>
  <si>
    <t>ACCIDENTES PERSONALES</t>
  </si>
  <si>
    <t>PRESTAMOS</t>
  </si>
  <si>
    <t>RESERVAS POR SINIESTROS</t>
  </si>
  <si>
    <t>A MAS DE UN AÑO PLAZO</t>
  </si>
  <si>
    <t>RESERVAS POR SINIESTROS REPORTADOS</t>
  </si>
  <si>
    <t>PROVISIONES POR PRESTAMOS ( CR )</t>
  </si>
  <si>
    <t>RESERVAS POR SINIESTROS NO REPORTADOS</t>
  </si>
  <si>
    <t>PRIMAS POR COBRAR</t>
  </si>
  <si>
    <t>SOCIEDADES ACREEDORAS DE SEGUROS Y FIANZAS</t>
  </si>
  <si>
    <t>PRIMAS DE SEGUROS DE VIDA</t>
  </si>
  <si>
    <t>OBLIG. EN CTA. CTE. CON SOCIED. DE REASEG.</t>
  </si>
  <si>
    <t>PRIMAS DE SEGUROS DE ACCIDENTES Y ENFERMEDADES</t>
  </si>
  <si>
    <t>OBLIG. EN CTA. CTE. CON SOCIED. P/SEGURO</t>
  </si>
  <si>
    <t>PRIMAS VENCIDAS</t>
  </si>
  <si>
    <t>PROVISION POR PRIMAS POR COBRAR (CR)</t>
  </si>
  <si>
    <t>OBLIGACIONES FINANCIERAS</t>
  </si>
  <si>
    <t>OBLIGACIONES CON INSTITUCIONES FINANCIERAS</t>
  </si>
  <si>
    <t>SOCIEDADES DEUDORAS DE SEGUROS Y FIANZAS</t>
  </si>
  <si>
    <t>CUENTA CORRIENTE POR SEGUROS Y FIANZAS</t>
  </si>
  <si>
    <t>OBLIGACIONES CON INTERMEDIARIOS Y AGENTES</t>
  </si>
  <si>
    <t>PRIMAS RETENIDAS POR SEGUROS Y FIANZAS</t>
  </si>
  <si>
    <t>OBLIGACIONES CON AGENTES</t>
  </si>
  <si>
    <t>INMUEBLES, MOBILIARIO Y EQUIPO</t>
  </si>
  <si>
    <t>CUENTAS POR PAGAR</t>
  </si>
  <si>
    <t>MOBILIARIO Y EQUIPO</t>
  </si>
  <si>
    <t>IMPUESTOS, CONTRIBUCIONES Y RETENCIONES</t>
  </si>
  <si>
    <t>DEPRECIACION ACUMULADA MOBILIARIO Y EQUIPO</t>
  </si>
  <si>
    <t>OTRAS CUENTAS POR PAGAR</t>
  </si>
  <si>
    <t>CUENTAS POR PAGAR A FILIALES</t>
  </si>
  <si>
    <t>OTROS ACTIVOS</t>
  </si>
  <si>
    <t>PAGOS ANTICIPADOS Y CARGOS DIFERIDOS</t>
  </si>
  <si>
    <t>REMUNERACIONES POR PAGAR</t>
  </si>
  <si>
    <t>CUENTAS POR COBRAR DIVERSAS</t>
  </si>
  <si>
    <t>VACACIONES POR PAGAR</t>
  </si>
  <si>
    <t>IMPUESTO SOBRE LA RENTA POR LIQUIDAR</t>
  </si>
  <si>
    <t>AGUINALDOS Y BONIFICACIONES</t>
  </si>
  <si>
    <t>CREDITO FISCAL IVA</t>
  </si>
  <si>
    <t>PROVISIONES DE OTROS ACTIVOS (CR)</t>
  </si>
  <si>
    <t>PROVISIONES</t>
  </si>
  <si>
    <t>PROVISION POR OBLIGACIONES LABORALES</t>
  </si>
  <si>
    <t xml:space="preserve">OTROS PASIVOS </t>
  </si>
  <si>
    <t>INGRESOS DIFERIDOS</t>
  </si>
  <si>
    <t>Debito Fiscal IVA</t>
  </si>
  <si>
    <t>TOTAL PASIVO</t>
  </si>
  <si>
    <t>PATRIMONIO</t>
  </si>
  <si>
    <t>CAPITAL SOCIAL</t>
  </si>
  <si>
    <t>CAPITAL PAGADO</t>
  </si>
  <si>
    <t>CAPITAL PENDIENTE DE FORMALIZAR</t>
  </si>
  <si>
    <t>RESULTADOS ACUMULADOS</t>
  </si>
  <si>
    <t>RESERVAS DE CAPITAL</t>
  </si>
  <si>
    <t>UTILIDADES NO DISTRIBUIBLES</t>
  </si>
  <si>
    <t>PERDIDA DEL EJERCICIO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</si>
  <si>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</si>
  <si>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</si>
  <si>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</si>
  <si>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</si>
  <si>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</si>
  <si>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</si>
  <si>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</si>
  <si>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</si>
  <si>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</si>
  <si>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</si>
  <si>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</si>
  <si>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</si>
  <si>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</si>
  <si>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</si>
  <si>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CUENTAS DE CONTROL DIVERSAS</t>
  </si>
  <si>
    <t>ESTADO DE PERDIDAS Y GANANCIAS DEL 01 DE ENERO AL 31 DE ENERO DE 2019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</si>
  <si>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</si>
  <si>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</si>
  <si>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</si>
  <si>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</si>
  <si>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</si>
  <si>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</si>
  <si>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</si>
  <si>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</si>
  <si>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</si>
  <si>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</si>
  <si>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</si>
  <si>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</si>
  <si>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</si>
  <si>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</si>
  <si>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</si>
  <si>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</si>
  <si>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</si>
  <si>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</si>
  <si>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</si>
  <si>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</si>
  <si>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</si>
  <si>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</si>
  <si>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</si>
  <si>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</si>
  <si>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</si>
  <si>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</si>
  <si>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</si>
  <si>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</si>
  <si>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</si>
  <si>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GASTOS FINANCIEROS Y DE INVERSION</t>
  </si>
  <si>
    <t>INGRESOS EXTRAORDINARIOS Y DE EJERCICIOS ANTERIORES</t>
  </si>
  <si>
    <t>POR OBLIGACIONES FINANCIERAS Y OTROS PASIVOS</t>
  </si>
  <si>
    <t>EXTRAORDINARIOS</t>
  </si>
  <si>
    <t>PROVISIONES PARA DESVALORIZACION DE INVERSION</t>
  </si>
  <si>
    <t>PROVISIONES POR SALDOS A CARGO DE REASEGURADORES Y REAFIANZADORES Y OTRAS CXC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</si>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</sst>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.00_);_(* \(#,##0.00\);_(* &quot;-&quot;_);_(@_)"/>
    <numFmt numFmtId="165" formatCode="0.0"/>
    <numFmt numFmtId="166" formatCode="_(&quot;Q&quot;* #,##0.00_);_(&quot;Q&quot;* \(#,##0.00\);_(&quot;Q&quot;* &quot;-&quot;??_);_(@_)"/>
    <numFmt numFmtId="167" formatCode="#,##0.0"/>
    <numFmt numFmtId="168" formatCode="#,##0.000000000000000"/>
    <numFmt numFmtId="169" formatCode="_-* #,##0.00_-;\-* #,##0.00_-;_-* &quot;-&quot;??_-;_-@_-"/>
  </numFmts>
  <fonts count="13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/>
    <xf numFmtId="43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43" fontId="1" fillId="0" borderId="0" xfId="3"/>
    <xf numFmtId="0" fontId="6" fillId="0" borderId="0" xfId="0" applyFont="1"/>
    <xf numFmtId="43" fontId="0" fillId="0" borderId="0" xfId="0" applyNumberFormat="1"/>
    <xf numFmtId="43" fontId="7" fillId="0" borderId="0" xfId="3" applyFont="1"/>
    <xf numFmtId="4" fontId="0" fillId="0" borderId="0" xfId="0" applyNumberFormat="1"/>
    <xf numFmtId="164" fontId="1" fillId="0" borderId="0" xfId="0" applyNumberFormat="1" applyFont="1"/>
    <xf numFmtId="0" fontId="6" fillId="0" borderId="0" xfId="0" applyFont="1" applyAlignment="1">
      <alignment horizontal="left"/>
    </xf>
    <xf numFmtId="164" fontId="0" fillId="0" borderId="0" xfId="0" applyNumberFormat="1"/>
    <xf numFmtId="43" fontId="7" fillId="0" borderId="0" xfId="0" applyNumberFormat="1" applyFont="1"/>
    <xf numFmtId="43" fontId="1" fillId="0" borderId="1" xfId="3" applyBorder="1"/>
    <xf numFmtId="10" fontId="0" fillId="0" borderId="0" xfId="0" applyNumberFormat="1"/>
    <xf numFmtId="43" fontId="1" fillId="0" borderId="0" xfId="0" applyNumberFormat="1" applyFont="1"/>
    <xf numFmtId="0" fontId="1" fillId="0" borderId="0" xfId="0" applyFont="1" applyAlignment="1">
      <alignment horizontal="left"/>
    </xf>
    <xf numFmtId="43" fontId="4" fillId="0" borderId="0" xfId="0" applyNumberFormat="1" applyFont="1"/>
    <xf numFmtId="43" fontId="4" fillId="0" borderId="0" xfId="3" applyFont="1"/>
    <xf numFmtId="1" fontId="1" fillId="0" borderId="0" xfId="0" applyNumberFormat="1" applyFont="1"/>
    <xf numFmtId="43" fontId="4" fillId="0" borderId="2" xfId="3" applyFont="1" applyBorder="1"/>
    <xf numFmtId="43" fontId="8" fillId="0" borderId="0" xfId="3" applyFont="1"/>
    <xf numFmtId="49" fontId="6" fillId="0" borderId="0" xfId="0" applyNumberFormat="1" applyFont="1"/>
    <xf numFmtId="4" fontId="0" fillId="0" borderId="1" xfId="0" applyNumberFormat="1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165" fontId="0" fillId="0" borderId="0" xfId="0" applyNumberFormat="1"/>
    <xf numFmtId="0" fontId="0" fillId="0" borderId="0" xfId="0" applyAlignment="1">
      <alignment horizontal="center"/>
    </xf>
    <xf numFmtId="39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left"/>
    </xf>
    <xf numFmtId="39" fontId="1" fillId="0" borderId="1" xfId="0" applyNumberFormat="1" applyFont="1" applyBorder="1"/>
    <xf numFmtId="4" fontId="6" fillId="0" borderId="0" xfId="0" applyNumberFormat="1" applyFont="1"/>
    <xf numFmtId="4" fontId="1" fillId="0" borderId="0" xfId="3" applyNumberFormat="1"/>
    <xf numFmtId="43" fontId="0" fillId="0" borderId="1" xfId="0" applyNumberFormat="1" applyBorder="1"/>
    <xf numFmtId="4" fontId="1" fillId="0" borderId="1" xfId="3" applyNumberFormat="1" applyBorder="1"/>
    <xf numFmtId="43" fontId="1" fillId="0" borderId="0" xfId="2" applyNumberFormat="1"/>
    <xf numFmtId="4" fontId="7" fillId="0" borderId="0" xfId="3" applyNumberFormat="1" applyFont="1"/>
    <xf numFmtId="43" fontId="1" fillId="0" borderId="1" xfId="2" applyNumberFormat="1" applyBorder="1"/>
    <xf numFmtId="43" fontId="11" fillId="0" borderId="0" xfId="2" applyNumberFormat="1" applyFont="1"/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" fontId="1" fillId="0" borderId="0" xfId="1" applyNumberFormat="1"/>
    <xf numFmtId="164" fontId="7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4" fontId="6" fillId="0" borderId="0" xfId="3" applyNumberFormat="1" applyFont="1"/>
    <xf numFmtId="169" fontId="0" fillId="0" borderId="0" xfId="0" applyNumberFormat="1"/>
    <xf numFmtId="43" fontId="6" fillId="0" borderId="0" xfId="0" applyNumberFormat="1" applyFont="1"/>
    <xf numFmtId="0" fontId="1" fillId="0" borderId="0" xfId="0" applyFont="1" applyAlignment="1">
      <alignment horizontal="center"/>
    </xf>
    <xf numFmtId="4" fontId="1" fillId="0" borderId="0" xfId="3" applyNumberFormat="1" applyAlignment="1">
      <alignment horizontal="center"/>
    </xf>
    <xf numFmtId="4" fontId="4" fillId="0" borderId="0" xfId="3" applyNumberFormat="1" applyFont="1"/>
    <xf numFmtId="43" fontId="4" fillId="0" borderId="4" xfId="0" applyNumberFormat="1" applyFont="1" applyBorder="1"/>
    <xf numFmtId="43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0" xfId="0" applyFont="1"/>
    <xf numFmtId="0" fontId="10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3"/>
  <sheetViews>
    <sheetView showGridLines="0" tabSelected="1" zoomScale="85" zoomScaleNormal="85" zoomScaleSheetLayoutView="85" workbookViewId="0">
      <pane ySplit="4" topLeftCell="A5" activePane="bottomLeft" state="frozen"/>
      <selection pane="bottomLeft" activeCell="A5" sqref="A5"/>
    </sheetView>
  </sheetViews>
  <sheetFormatPr baseColWidth="10" defaultRowHeight="12.75" x14ac:dyDescent="0.2"/>
  <cols>
    <col min="1" max="1" width="66" customWidth="1"/>
    <col min="2" max="2" width="16.7109375" customWidth="1"/>
    <col min="3" max="3" width="17.5703125" customWidth="1"/>
    <col min="4" max="4" width="0.140625" customWidth="1"/>
    <col min="5" max="5" width="50.5703125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2</v>
      </c>
      <c r="B3" s="4"/>
      <c r="C3" s="4"/>
      <c r="D3" s="4"/>
      <c r="E3" s="4"/>
      <c r="F3" s="4"/>
      <c r="G3" s="4"/>
    </row>
    <row r="4" spans="1:11" x14ac:dyDescent="0.2">
      <c r="A4" s="5" t="s">
        <v>3</v>
      </c>
      <c r="B4" s="5"/>
      <c r="C4" s="5"/>
      <c r="D4" s="5"/>
      <c r="E4" s="5"/>
      <c r="F4" s="5"/>
      <c r="G4" s="5"/>
    </row>
    <row r="5" spans="1:11" x14ac:dyDescent="0.2">
      <c r="E5" t="s">
        <v>4</v>
      </c>
    </row>
    <row r="7" spans="1:11" x14ac:dyDescent="0.2">
      <c r="A7" s="6" t="s">
        <v>5</v>
      </c>
      <c r="E7" s="6" t="s">
        <v>6</v>
      </c>
    </row>
    <row r="8" spans="1:11" x14ac:dyDescent="0.2">
      <c r="B8" s="7"/>
      <c r="E8" s="8"/>
      <c r="F8" s="7" t="s">
        <v>4</v>
      </c>
      <c r="G8" s="9"/>
    </row>
    <row r="9" spans="1:11" x14ac:dyDescent="0.2">
      <c r="A9" s="8" t="s">
        <v>7</v>
      </c>
      <c r="B9" s="7" t="s">
        <v>4</v>
      </c>
      <c r="C9" s="9">
        <f>SUM(+B10+B11)</f>
        <v>337133.94999999995</v>
      </c>
      <c r="D9" s="9"/>
      <c r="E9" s="8" t="s">
        <v>8</v>
      </c>
      <c r="F9" s="7"/>
      <c r="G9" s="9">
        <f>SUM(F11)+F10</f>
        <v>93506.4</v>
      </c>
    </row>
    <row r="10" spans="1:11" x14ac:dyDescent="0.2">
      <c r="A10" t="s">
        <v>9</v>
      </c>
      <c r="B10" s="7">
        <v>1100</v>
      </c>
      <c r="E10" t="s">
        <v>10</v>
      </c>
      <c r="F10" s="7">
        <v>0</v>
      </c>
    </row>
    <row r="11" spans="1:11" ht="15" x14ac:dyDescent="0.35">
      <c r="A11" s="1" t="s">
        <v>11</v>
      </c>
      <c r="B11" s="10">
        <v>336033.94999999995</v>
      </c>
      <c r="C11" s="9"/>
      <c r="D11" t="s">
        <v>4</v>
      </c>
      <c r="E11" s="1" t="s">
        <v>12</v>
      </c>
      <c r="F11" s="10">
        <v>93506.4</v>
      </c>
    </row>
    <row r="12" spans="1:11" x14ac:dyDescent="0.2">
      <c r="B12" s="7"/>
    </row>
    <row r="13" spans="1:11" x14ac:dyDescent="0.2">
      <c r="A13" s="8" t="s">
        <v>13</v>
      </c>
      <c r="B13" s="7" t="s">
        <v>4</v>
      </c>
      <c r="C13" s="9">
        <f>B14+B15+B16+B17</f>
        <v>6638170.3799999999</v>
      </c>
      <c r="E13" s="8" t="s">
        <v>14</v>
      </c>
      <c r="F13" s="7"/>
      <c r="G13" s="9">
        <f>SUM(F14:F17)</f>
        <v>3853813.31</v>
      </c>
      <c r="H13" s="9">
        <f>+G13-F14</f>
        <v>3829904.6</v>
      </c>
    </row>
    <row r="14" spans="1:11" x14ac:dyDescent="0.2">
      <c r="A14" t="s">
        <v>15</v>
      </c>
      <c r="B14" s="7">
        <v>551000</v>
      </c>
      <c r="E14" s="1" t="s">
        <v>16</v>
      </c>
      <c r="F14" s="7">
        <v>23908.71</v>
      </c>
      <c r="G14" s="9"/>
    </row>
    <row r="15" spans="1:11" x14ac:dyDescent="0.2">
      <c r="A15" t="s">
        <v>17</v>
      </c>
      <c r="B15" s="7">
        <v>6062547.0099999998</v>
      </c>
      <c r="D15" s="8"/>
      <c r="E15" t="s">
        <v>18</v>
      </c>
      <c r="F15" s="11">
        <v>928152.05</v>
      </c>
      <c r="K15" s="11"/>
    </row>
    <row r="16" spans="1:11" x14ac:dyDescent="0.2">
      <c r="A16" t="s">
        <v>19</v>
      </c>
      <c r="B16" s="7">
        <v>24623.37</v>
      </c>
      <c r="D16" s="8"/>
      <c r="E16" s="1" t="s">
        <v>20</v>
      </c>
      <c r="F16" s="11">
        <v>2883311.44</v>
      </c>
      <c r="G16" s="9"/>
    </row>
    <row r="17" spans="1:15" ht="15" x14ac:dyDescent="0.35">
      <c r="A17" s="12" t="s">
        <v>21</v>
      </c>
      <c r="B17" s="10">
        <v>0</v>
      </c>
      <c r="D17" s="8"/>
      <c r="E17" t="s">
        <v>22</v>
      </c>
      <c r="F17" s="10">
        <v>18441.11</v>
      </c>
      <c r="K17" s="11"/>
    </row>
    <row r="18" spans="1:15" x14ac:dyDescent="0.2">
      <c r="D18" s="8"/>
    </row>
    <row r="19" spans="1:15" ht="15" x14ac:dyDescent="0.35">
      <c r="A19" s="8" t="s">
        <v>23</v>
      </c>
      <c r="B19" s="10"/>
      <c r="C19" s="11">
        <f>+B20+B21</f>
        <v>100144.72</v>
      </c>
      <c r="E19" s="8" t="s">
        <v>24</v>
      </c>
      <c r="G19" s="11">
        <f>+F20+F21</f>
        <v>2925984.5</v>
      </c>
    </row>
    <row r="20" spans="1:15" x14ac:dyDescent="0.2">
      <c r="A20" t="s">
        <v>25</v>
      </c>
      <c r="B20" s="7">
        <v>100144.72</v>
      </c>
      <c r="E20" s="1" t="s">
        <v>26</v>
      </c>
      <c r="F20" s="11">
        <v>2503627.91</v>
      </c>
      <c r="H20" s="9"/>
    </row>
    <row r="21" spans="1:15" ht="15" x14ac:dyDescent="0.35">
      <c r="A21" t="s">
        <v>27</v>
      </c>
      <c r="B21" s="10">
        <v>0</v>
      </c>
      <c r="E21" s="1" t="s">
        <v>28</v>
      </c>
      <c r="F21" s="10">
        <v>422356.58999999997</v>
      </c>
    </row>
    <row r="23" spans="1:15" x14ac:dyDescent="0.2">
      <c r="A23" s="8" t="s">
        <v>29</v>
      </c>
      <c r="B23" s="7"/>
      <c r="C23" s="9">
        <f>SUM(B24:B27)</f>
        <v>7778439.5</v>
      </c>
      <c r="E23" s="13" t="s">
        <v>30</v>
      </c>
      <c r="F23" s="14"/>
      <c r="G23" s="9">
        <f>SUM(F24)+F25</f>
        <v>2803602.23</v>
      </c>
    </row>
    <row r="24" spans="1:15" x14ac:dyDescent="0.2">
      <c r="A24" s="1" t="s">
        <v>31</v>
      </c>
      <c r="B24" s="7">
        <v>2820914.49</v>
      </c>
      <c r="E24" s="1" t="s">
        <v>32</v>
      </c>
      <c r="F24" s="11">
        <v>2803602.23</v>
      </c>
      <c r="G24" s="9"/>
    </row>
    <row r="25" spans="1:15" ht="15" x14ac:dyDescent="0.35">
      <c r="A25" s="1" t="s">
        <v>33</v>
      </c>
      <c r="B25" s="11">
        <v>3285654.91</v>
      </c>
      <c r="E25" t="s">
        <v>34</v>
      </c>
      <c r="F25" s="10">
        <v>0</v>
      </c>
    </row>
    <row r="26" spans="1:15" x14ac:dyDescent="0.2">
      <c r="A26" t="s">
        <v>35</v>
      </c>
      <c r="B26" s="9">
        <v>1882547.21</v>
      </c>
    </row>
    <row r="27" spans="1:15" ht="15" x14ac:dyDescent="0.35">
      <c r="A27" t="s">
        <v>36</v>
      </c>
      <c r="B27" s="15">
        <v>-210677.11000000002</v>
      </c>
      <c r="E27" s="13" t="s">
        <v>37</v>
      </c>
      <c r="F27" s="14"/>
      <c r="G27" s="9">
        <f>SUM(F28)</f>
        <v>410764.13</v>
      </c>
    </row>
    <row r="28" spans="1:15" ht="15" x14ac:dyDescent="0.35">
      <c r="E28" s="1" t="s">
        <v>38</v>
      </c>
      <c r="F28" s="10">
        <v>410764.13</v>
      </c>
      <c r="G28" s="9"/>
    </row>
    <row r="29" spans="1:15" x14ac:dyDescent="0.2">
      <c r="A29" s="8" t="s">
        <v>39</v>
      </c>
      <c r="B29" s="7"/>
      <c r="C29" s="11">
        <f>+B30+B31</f>
        <v>78506.240000000005</v>
      </c>
    </row>
    <row r="30" spans="1:15" x14ac:dyDescent="0.2">
      <c r="A30" t="s">
        <v>40</v>
      </c>
      <c r="B30" s="11">
        <v>78506.240000000005</v>
      </c>
      <c r="E30" s="13" t="s">
        <v>41</v>
      </c>
      <c r="F30" s="14"/>
      <c r="G30" s="9">
        <f>SUM(F31)</f>
        <v>668672.05000000005</v>
      </c>
    </row>
    <row r="31" spans="1:15" ht="15" x14ac:dyDescent="0.35">
      <c r="A31" t="s">
        <v>42</v>
      </c>
      <c r="B31" s="16">
        <v>0</v>
      </c>
      <c r="E31" s="1" t="s">
        <v>43</v>
      </c>
      <c r="F31" s="10">
        <v>668672.05000000005</v>
      </c>
      <c r="G31" s="9"/>
      <c r="L31" s="17"/>
      <c r="O31" s="17"/>
    </row>
    <row r="33" spans="1:11" x14ac:dyDescent="0.2">
      <c r="A33" s="8" t="s">
        <v>44</v>
      </c>
      <c r="B33" s="7" t="s">
        <v>4</v>
      </c>
      <c r="C33" s="9">
        <f>+B34+B35</f>
        <v>49430.579999999958</v>
      </c>
      <c r="E33" s="8" t="s">
        <v>45</v>
      </c>
      <c r="F33" s="7"/>
      <c r="G33" s="9">
        <f>SUM(F34+F35+F36)</f>
        <v>138762.91</v>
      </c>
    </row>
    <row r="34" spans="1:11" x14ac:dyDescent="0.2">
      <c r="A34" t="s">
        <v>46</v>
      </c>
      <c r="B34" s="7">
        <v>545232.35</v>
      </c>
      <c r="E34" t="s">
        <v>47</v>
      </c>
      <c r="F34" s="7">
        <v>59983.88</v>
      </c>
      <c r="I34" s="1"/>
      <c r="K34" s="9"/>
    </row>
    <row r="35" spans="1:11" x14ac:dyDescent="0.2">
      <c r="A35" t="s">
        <v>48</v>
      </c>
      <c r="B35" s="16">
        <v>-495801.77</v>
      </c>
      <c r="E35" s="1" t="s">
        <v>49</v>
      </c>
      <c r="F35" s="7">
        <v>78779.03</v>
      </c>
      <c r="G35" s="18"/>
      <c r="K35" s="9"/>
    </row>
    <row r="36" spans="1:11" ht="14.25" customHeight="1" x14ac:dyDescent="0.35">
      <c r="B36" s="7"/>
      <c r="E36" s="19" t="s">
        <v>50</v>
      </c>
      <c r="F36" s="10">
        <v>0</v>
      </c>
    </row>
    <row r="37" spans="1:11" ht="15" x14ac:dyDescent="0.35">
      <c r="A37" s="8" t="s">
        <v>51</v>
      </c>
      <c r="B37" s="7"/>
      <c r="C37" s="9">
        <f>SUM(B38+B39+B40+B41+B42)</f>
        <v>1340293.8999999999</v>
      </c>
      <c r="E37" s="19"/>
      <c r="F37" s="10"/>
    </row>
    <row r="38" spans="1:11" ht="15" x14ac:dyDescent="0.35">
      <c r="A38" s="1" t="s">
        <v>52</v>
      </c>
      <c r="B38" s="7">
        <v>287038.65999999997</v>
      </c>
      <c r="C38" s="9"/>
      <c r="E38" s="13" t="s">
        <v>53</v>
      </c>
      <c r="F38" s="10"/>
      <c r="G38" s="9">
        <f>SUM(F39:F40)</f>
        <v>17018.79</v>
      </c>
      <c r="K38" s="9"/>
    </row>
    <row r="39" spans="1:11" x14ac:dyDescent="0.2">
      <c r="A39" s="1" t="s">
        <v>54</v>
      </c>
      <c r="B39" s="9">
        <v>157430.10999999999</v>
      </c>
      <c r="C39" s="9"/>
      <c r="E39" s="19" t="s">
        <v>55</v>
      </c>
      <c r="F39" s="7">
        <v>0</v>
      </c>
      <c r="G39" s="9"/>
    </row>
    <row r="40" spans="1:11" ht="15" x14ac:dyDescent="0.35">
      <c r="A40" t="s">
        <v>56</v>
      </c>
      <c r="B40" s="7">
        <v>895825.13</v>
      </c>
      <c r="C40" s="9"/>
      <c r="E40" t="s">
        <v>57</v>
      </c>
      <c r="F40" s="10">
        <v>17018.79</v>
      </c>
    </row>
    <row r="41" spans="1:11" ht="15" x14ac:dyDescent="0.35">
      <c r="A41" s="1" t="s">
        <v>58</v>
      </c>
      <c r="B41" s="7">
        <v>0</v>
      </c>
      <c r="C41" s="9"/>
      <c r="E41" s="19"/>
      <c r="F41" s="10"/>
    </row>
    <row r="42" spans="1:11" x14ac:dyDescent="0.2">
      <c r="A42" t="s">
        <v>59</v>
      </c>
      <c r="B42" s="16">
        <v>0</v>
      </c>
      <c r="E42" s="8" t="s">
        <v>60</v>
      </c>
      <c r="G42" s="11">
        <f>+F43</f>
        <v>57381.26</v>
      </c>
      <c r="H42" s="11"/>
    </row>
    <row r="43" spans="1:11" ht="15" x14ac:dyDescent="0.35">
      <c r="E43" s="11" t="s">
        <v>61</v>
      </c>
      <c r="F43" s="10">
        <v>57381.26</v>
      </c>
    </row>
    <row r="44" spans="1:11" ht="15" x14ac:dyDescent="0.35">
      <c r="E44" s="11" t="s">
        <v>62</v>
      </c>
      <c r="F44" s="10"/>
      <c r="G44" s="9">
        <f>+SUM(F45:F46)</f>
        <v>115820.87</v>
      </c>
    </row>
    <row r="45" spans="1:11" x14ac:dyDescent="0.2">
      <c r="E45" s="11" t="s">
        <v>63</v>
      </c>
      <c r="F45" s="7">
        <v>115820.87</v>
      </c>
      <c r="G45" s="9"/>
    </row>
    <row r="46" spans="1:11" ht="15" x14ac:dyDescent="0.35">
      <c r="E46" s="11" t="s">
        <v>64</v>
      </c>
      <c r="F46" s="10">
        <v>0</v>
      </c>
    </row>
    <row r="47" spans="1:11" x14ac:dyDescent="0.2">
      <c r="E47" s="6" t="s">
        <v>65</v>
      </c>
      <c r="F47" s="7" t="s">
        <v>4</v>
      </c>
      <c r="G47" s="20">
        <f>SUM(G8:G44)</f>
        <v>11085326.449999999</v>
      </c>
      <c r="H47" s="9"/>
      <c r="I47" s="9"/>
    </row>
    <row r="48" spans="1:11" x14ac:dyDescent="0.2">
      <c r="E48" s="6" t="s">
        <v>66</v>
      </c>
      <c r="F48" s="7" t="s">
        <v>4</v>
      </c>
      <c r="G48" s="9" t="s">
        <v>4</v>
      </c>
    </row>
    <row r="49" spans="1:12" x14ac:dyDescent="0.2">
      <c r="E49" s="8" t="s">
        <v>67</v>
      </c>
      <c r="F49" s="7"/>
      <c r="G49" s="9">
        <f>+F50</f>
        <v>5900000</v>
      </c>
    </row>
    <row r="50" spans="1:12" hidden="1" x14ac:dyDescent="0.2">
      <c r="E50" s="1" t="s">
        <v>68</v>
      </c>
      <c r="F50" s="16">
        <v>5900000</v>
      </c>
      <c r="G50" s="9"/>
    </row>
    <row r="51" spans="1:12" hidden="1" x14ac:dyDescent="0.2">
      <c r="E51" s="1"/>
      <c r="F51" s="7"/>
      <c r="G51" s="9"/>
    </row>
    <row r="52" spans="1:12" hidden="1" x14ac:dyDescent="0.2">
      <c r="E52" s="8" t="s">
        <v>69</v>
      </c>
      <c r="F52" s="7"/>
      <c r="G52" s="9">
        <f>+F53</f>
        <v>0</v>
      </c>
    </row>
    <row r="53" spans="1:12" x14ac:dyDescent="0.2">
      <c r="E53" s="1" t="s">
        <v>68</v>
      </c>
      <c r="F53" s="16">
        <v>0</v>
      </c>
      <c r="G53" s="9"/>
      <c r="H53" s="9">
        <f>+C61-G61</f>
        <v>0</v>
      </c>
      <c r="L53" s="9"/>
    </row>
    <row r="54" spans="1:12" x14ac:dyDescent="0.2">
      <c r="H54" s="9"/>
    </row>
    <row r="55" spans="1:12" x14ac:dyDescent="0.2">
      <c r="E55" s="8" t="s">
        <v>70</v>
      </c>
      <c r="G55" s="7">
        <f>+F56+F58+F57+F59</f>
        <v>-663207.17999999959</v>
      </c>
      <c r="H55" s="9"/>
      <c r="K55" s="7"/>
    </row>
    <row r="56" spans="1:12" x14ac:dyDescent="0.2">
      <c r="E56" s="1" t="s">
        <v>71</v>
      </c>
      <c r="F56" s="7">
        <v>6215.41</v>
      </c>
      <c r="H56" s="21" t="s">
        <v>4</v>
      </c>
      <c r="K56" s="9"/>
    </row>
    <row r="57" spans="1:12" x14ac:dyDescent="0.2">
      <c r="E57" s="22" t="s">
        <v>72</v>
      </c>
      <c r="F57" s="7">
        <v>0</v>
      </c>
      <c r="H57" s="9"/>
    </row>
    <row r="58" spans="1:12" x14ac:dyDescent="0.2">
      <c r="E58" t="s">
        <v>73</v>
      </c>
      <c r="F58" s="7">
        <v>-674851.09999999963</v>
      </c>
      <c r="I58" s="9"/>
      <c r="K58" s="9"/>
    </row>
    <row r="59" spans="1:12" ht="15" x14ac:dyDescent="0.35">
      <c r="E59" t="s">
        <v>74</v>
      </c>
      <c r="F59" s="10">
        <v>5428.51</v>
      </c>
      <c r="I59" s="9"/>
      <c r="K59" s="9"/>
    </row>
    <row r="60" spans="1:12" x14ac:dyDescent="0.2">
      <c r="E60" s="6" t="s">
        <v>75</v>
      </c>
      <c r="F60" s="7"/>
      <c r="G60" s="20">
        <f>+G49+G55+G52</f>
        <v>5236792.82</v>
      </c>
      <c r="K60" s="9"/>
    </row>
    <row r="61" spans="1:12" ht="13.5" thickBot="1" x14ac:dyDescent="0.25">
      <c r="A61" s="6" t="s">
        <v>76</v>
      </c>
      <c r="B61" s="21" t="s">
        <v>4</v>
      </c>
      <c r="C61" s="23">
        <f>SUM(C7:C40)</f>
        <v>16322119.270000001</v>
      </c>
      <c r="E61" s="6" t="s">
        <v>77</v>
      </c>
      <c r="F61" s="7"/>
      <c r="G61" s="23">
        <f>G47+G60</f>
        <v>16322119.27</v>
      </c>
      <c r="H61" s="9">
        <f>+C63-G63</f>
        <v>0</v>
      </c>
      <c r="K61" s="9">
        <f>+G61-C61</f>
        <v>0</v>
      </c>
    </row>
    <row r="62" spans="1:12" ht="13.5" thickTop="1" x14ac:dyDescent="0.2"/>
    <row r="63" spans="1:12" ht="15" x14ac:dyDescent="0.35">
      <c r="A63" s="8" t="s">
        <v>78</v>
      </c>
      <c r="B63" s="21"/>
      <c r="C63" s="24">
        <f>SUM(B64:B67)</f>
        <v>2319274222.6999998</v>
      </c>
      <c r="E63" s="25" t="s">
        <v>79</v>
      </c>
      <c r="F63" s="7"/>
      <c r="G63" s="24">
        <f>SUM(F64)</f>
        <v>2319274222.6999998</v>
      </c>
      <c r="H63" s="9" t="s">
        <v>0</v>
      </c>
      <c r="K63" s="9"/>
    </row>
    <row r="64" spans="1:12" ht="15" x14ac:dyDescent="0.35">
      <c r="A64" s="1" t="s">
        <v>80</v>
      </c>
      <c r="B64" s="7">
        <v>1895721574.8099999</v>
      </c>
      <c r="C64" s="21"/>
      <c r="E64" s="1" t="s">
        <v>81</v>
      </c>
      <c r="F64" s="10">
        <v>2319274222.6999998</v>
      </c>
      <c r="G64" s="21"/>
    </row>
    <row r="65" spans="1:11" x14ac:dyDescent="0.2">
      <c r="A65" t="s">
        <v>82</v>
      </c>
      <c r="B65" s="7">
        <v>75225940</v>
      </c>
      <c r="C65" s="21"/>
      <c r="D65" s="21"/>
      <c r="E65" s="18"/>
      <c r="F65" s="7"/>
      <c r="G65" s="21"/>
    </row>
    <row r="66" spans="1:11" x14ac:dyDescent="0.2">
      <c r="A66" s="1" t="s">
        <v>83</v>
      </c>
      <c r="B66" s="7">
        <v>273100767.88999999</v>
      </c>
      <c r="D66" s="21"/>
      <c r="E66" s="1"/>
      <c r="F66" s="7"/>
      <c r="G66" s="21"/>
    </row>
    <row r="67" spans="1:11" ht="15" x14ac:dyDescent="0.35">
      <c r="A67" s="1" t="s">
        <v>84</v>
      </c>
      <c r="B67" s="10">
        <v>75225940</v>
      </c>
      <c r="D67" s="21"/>
      <c r="E67" s="8"/>
      <c r="F67" s="7"/>
      <c r="G67" s="24"/>
      <c r="H67" s="9">
        <f>+C69-G69</f>
        <v>0</v>
      </c>
    </row>
    <row r="68" spans="1:11" ht="15" x14ac:dyDescent="0.35">
      <c r="A68" s="1"/>
      <c r="B68" s="24"/>
      <c r="C68" s="21"/>
      <c r="D68" s="21"/>
    </row>
    <row r="69" spans="1:11" ht="15" x14ac:dyDescent="0.35">
      <c r="A69" s="8" t="s">
        <v>85</v>
      </c>
      <c r="B69" s="24"/>
      <c r="C69" s="24">
        <f>+B70+B71</f>
        <v>760557.72</v>
      </c>
      <c r="D69" s="21"/>
      <c r="E69" s="8" t="s">
        <v>86</v>
      </c>
      <c r="G69" s="24">
        <f>+F70</f>
        <v>760557.72</v>
      </c>
      <c r="K69" s="9"/>
    </row>
    <row r="70" spans="1:11" x14ac:dyDescent="0.2">
      <c r="A70" s="1" t="s">
        <v>87</v>
      </c>
      <c r="B70" s="7">
        <v>760557.72</v>
      </c>
      <c r="C70" s="21"/>
      <c r="D70" s="21"/>
      <c r="E70" s="1" t="s">
        <v>86</v>
      </c>
      <c r="F70" s="26">
        <v>760557.72</v>
      </c>
    </row>
    <row r="71" spans="1:11" ht="15" x14ac:dyDescent="0.35">
      <c r="A71" s="22" t="s">
        <v>88</v>
      </c>
      <c r="B71" s="10">
        <v>0</v>
      </c>
      <c r="C71" s="21"/>
      <c r="D71" s="21"/>
      <c r="E71" s="1"/>
      <c r="F71" s="11"/>
    </row>
    <row r="72" spans="1:11" ht="15" x14ac:dyDescent="0.35">
      <c r="A72" s="1"/>
      <c r="B72" s="24"/>
      <c r="C72" s="21"/>
      <c r="D72" s="21"/>
    </row>
    <row r="73" spans="1:11" ht="15" x14ac:dyDescent="0.35">
      <c r="A73" s="1"/>
      <c r="B73" s="24"/>
      <c r="C73" s="21"/>
      <c r="D73" s="21"/>
    </row>
    <row r="74" spans="1:11" ht="15" x14ac:dyDescent="0.35">
      <c r="A74" s="1"/>
      <c r="B74" s="24"/>
      <c r="C74" s="21"/>
    </row>
    <row r="75" spans="1:11" ht="15" x14ac:dyDescent="0.35">
      <c r="A75" s="1"/>
      <c r="B75" s="24"/>
      <c r="C75" s="21"/>
    </row>
    <row r="76" spans="1:11" ht="15.75" x14ac:dyDescent="0.25">
      <c r="A76" s="27"/>
      <c r="C76" s="28"/>
      <c r="F76" s="27"/>
      <c r="G76" s="29"/>
    </row>
    <row r="77" spans="1:11" ht="15.75" x14ac:dyDescent="0.25">
      <c r="A77" s="27"/>
      <c r="C77" s="28"/>
      <c r="F77" s="27"/>
      <c r="G77" s="29"/>
    </row>
    <row r="78" spans="1:11" ht="15.75" x14ac:dyDescent="0.25">
      <c r="F78" s="29"/>
      <c r="G78" s="29"/>
    </row>
    <row r="81" spans="4:4" ht="15.75" x14ac:dyDescent="0.25">
      <c r="D81" s="29"/>
    </row>
    <row r="82" spans="4:4" ht="15.75" x14ac:dyDescent="0.25">
      <c r="D82" s="29"/>
    </row>
    <row r="83" spans="4:4" ht="15.75" x14ac:dyDescent="0.25">
      <c r="D83" s="29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"/>
  <sheetViews>
    <sheetView showGridLines="0" zoomScale="93" zoomScaleNormal="93" zoomScaleSheetLayoutView="85" workbookViewId="0">
      <pane ySplit="4" topLeftCell="A5" activePane="bottomLeft" state="frozen"/>
      <selection activeCell="A5" sqref="A5"/>
      <selection pane="bottomLeft" activeCell="A5" sqref="A5"/>
    </sheetView>
  </sheetViews>
  <sheetFormatPr baseColWidth="10" defaultRowHeight="12.75" x14ac:dyDescent="0.2"/>
  <cols>
    <col min="1" max="1" width="59.28515625" customWidth="1"/>
    <col min="2" max="2" width="16" customWidth="1"/>
    <col min="3" max="3" width="17.5703125" customWidth="1"/>
    <col min="4" max="4" width="5.140625" customWidth="1"/>
    <col min="5" max="5" width="57.42578125" customWidth="1"/>
    <col min="6" max="6" width="13.7109375" customWidth="1"/>
    <col min="7" max="7" width="16.85546875" customWidth="1"/>
    <col min="8" max="8" width="20.28515625" bestFit="1" customWidth="1"/>
  </cols>
  <sheetData>
    <row r="1" spans="1:9" ht="21" customHeight="1" x14ac:dyDescent="0.25">
      <c r="A1" s="30" t="s">
        <v>1</v>
      </c>
      <c r="B1" s="30"/>
      <c r="C1" s="30"/>
      <c r="D1" s="30"/>
      <c r="E1" s="30"/>
      <c r="F1" s="30"/>
      <c r="G1" s="31"/>
    </row>
    <row r="2" spans="1:9" x14ac:dyDescent="0.2">
      <c r="A2" s="32" t="s">
        <v>89</v>
      </c>
      <c r="B2" s="32"/>
      <c r="C2" s="32"/>
      <c r="D2" s="32"/>
      <c r="E2" s="32"/>
      <c r="F2" s="32"/>
      <c r="G2" s="31"/>
    </row>
    <row r="3" spans="1:9" x14ac:dyDescent="0.2">
      <c r="A3" s="33" t="s">
        <v>3</v>
      </c>
      <c r="B3" s="33"/>
      <c r="C3" s="33"/>
      <c r="D3" s="33"/>
      <c r="E3" s="33"/>
      <c r="F3" s="33"/>
      <c r="G3" s="31"/>
      <c r="H3" s="34"/>
    </row>
    <row r="4" spans="1:9" ht="18" customHeight="1" x14ac:dyDescent="0.2">
      <c r="A4" s="35" t="s">
        <v>90</v>
      </c>
      <c r="E4" s="35" t="s">
        <v>91</v>
      </c>
      <c r="G4" s="11"/>
      <c r="H4" s="34"/>
      <c r="I4" s="34"/>
    </row>
    <row r="5" spans="1:9" x14ac:dyDescent="0.2">
      <c r="A5" s="8" t="s">
        <v>92</v>
      </c>
      <c r="C5" s="11">
        <f>+B6+B7</f>
        <v>1372209.22</v>
      </c>
      <c r="D5" s="34"/>
      <c r="E5" s="13" t="s">
        <v>93</v>
      </c>
      <c r="F5" s="36"/>
      <c r="G5" s="36">
        <f>+F6+F7</f>
        <v>1017338.3700000001</v>
      </c>
      <c r="H5" s="34"/>
    </row>
    <row r="6" spans="1:9" x14ac:dyDescent="0.2">
      <c r="A6" t="s">
        <v>94</v>
      </c>
      <c r="B6" s="11">
        <v>625666.62</v>
      </c>
      <c r="C6" s="11"/>
      <c r="E6" s="19" t="s">
        <v>94</v>
      </c>
      <c r="F6" s="36">
        <v>356802.29</v>
      </c>
      <c r="G6" s="36"/>
      <c r="H6" s="34"/>
    </row>
    <row r="7" spans="1:9" ht="15" x14ac:dyDescent="0.35">
      <c r="A7" t="s">
        <v>95</v>
      </c>
      <c r="B7" s="37">
        <v>746542.6</v>
      </c>
      <c r="E7" s="19" t="s">
        <v>96</v>
      </c>
      <c r="F7" s="10">
        <v>660536.08000000007</v>
      </c>
      <c r="G7" s="36"/>
    </row>
    <row r="8" spans="1:9" hidden="1" x14ac:dyDescent="0.2">
      <c r="C8" s="11"/>
      <c r="E8" s="38"/>
      <c r="F8" s="7"/>
      <c r="G8" s="36"/>
    </row>
    <row r="9" spans="1:9" hidden="1" x14ac:dyDescent="0.2">
      <c r="A9" s="8"/>
      <c r="C9" s="11"/>
      <c r="D9" s="34"/>
    </row>
    <row r="10" spans="1:9" hidden="1" x14ac:dyDescent="0.2">
      <c r="F10" s="11"/>
      <c r="H10" s="11">
        <f>+G5-C32</f>
        <v>772815.92000000016</v>
      </c>
    </row>
    <row r="11" spans="1:9" x14ac:dyDescent="0.2">
      <c r="F11" s="11"/>
    </row>
    <row r="12" spans="1:9" x14ac:dyDescent="0.2">
      <c r="A12" s="13" t="s">
        <v>97</v>
      </c>
      <c r="B12" s="36"/>
      <c r="C12" s="36">
        <f>+B13</f>
        <v>41855.24</v>
      </c>
      <c r="E12" s="8" t="s">
        <v>98</v>
      </c>
      <c r="G12" s="11">
        <f>+F13+F14+F15</f>
        <v>479903.62000000005</v>
      </c>
    </row>
    <row r="13" spans="1:9" x14ac:dyDescent="0.2">
      <c r="A13" s="19" t="s">
        <v>94</v>
      </c>
      <c r="B13" s="39">
        <v>41855.24</v>
      </c>
      <c r="C13" s="36"/>
      <c r="D13" s="34"/>
      <c r="E13" t="s">
        <v>94</v>
      </c>
      <c r="F13" s="11">
        <v>181596.42</v>
      </c>
      <c r="H13" s="34"/>
    </row>
    <row r="14" spans="1:9" x14ac:dyDescent="0.2">
      <c r="A14" s="19"/>
      <c r="B14" s="11"/>
      <c r="C14" s="36"/>
      <c r="E14" t="s">
        <v>99</v>
      </c>
      <c r="F14" s="11">
        <v>295714.99</v>
      </c>
    </row>
    <row r="15" spans="1:9" ht="15" x14ac:dyDescent="0.35">
      <c r="A15" s="19"/>
      <c r="B15" s="10"/>
      <c r="C15" s="36"/>
      <c r="E15" t="s">
        <v>100</v>
      </c>
      <c r="F15" s="40">
        <v>2592.21</v>
      </c>
    </row>
    <row r="16" spans="1:9" x14ac:dyDescent="0.2">
      <c r="F16" s="11"/>
    </row>
    <row r="17" spans="1:8" x14ac:dyDescent="0.2">
      <c r="A17" s="13" t="s">
        <v>101</v>
      </c>
      <c r="C17" s="11">
        <f>+B18+B19+B20</f>
        <v>434988.74</v>
      </c>
      <c r="E17" s="8" t="s">
        <v>102</v>
      </c>
      <c r="G17" s="11">
        <f>SUM(F18:F19)</f>
        <v>258903.62</v>
      </c>
    </row>
    <row r="18" spans="1:8" x14ac:dyDescent="0.2">
      <c r="A18" s="19" t="s">
        <v>94</v>
      </c>
      <c r="B18" s="41">
        <v>0</v>
      </c>
      <c r="E18" t="s">
        <v>94</v>
      </c>
      <c r="F18" s="11">
        <v>258903.62</v>
      </c>
    </row>
    <row r="19" spans="1:8" x14ac:dyDescent="0.2">
      <c r="A19" s="19" t="s">
        <v>103</v>
      </c>
      <c r="B19" s="11">
        <v>7032.93</v>
      </c>
      <c r="C19" s="9"/>
      <c r="E19" t="s">
        <v>104</v>
      </c>
      <c r="F19" s="42">
        <v>0</v>
      </c>
    </row>
    <row r="20" spans="1:8" x14ac:dyDescent="0.2">
      <c r="A20" s="19" t="s">
        <v>100</v>
      </c>
      <c r="B20" s="43">
        <v>427955.81</v>
      </c>
    </row>
    <row r="21" spans="1:8" x14ac:dyDescent="0.2">
      <c r="A21" s="19"/>
      <c r="B21" s="11"/>
      <c r="C21" s="11"/>
      <c r="D21" s="34"/>
      <c r="E21" s="13" t="s">
        <v>105</v>
      </c>
      <c r="F21" s="44"/>
      <c r="G21" s="44">
        <f>SUM(F22:F23)</f>
        <v>16888.82</v>
      </c>
    </row>
    <row r="22" spans="1:8" ht="15" x14ac:dyDescent="0.35">
      <c r="A22" s="19"/>
      <c r="B22" s="45"/>
      <c r="D22" s="9"/>
      <c r="E22" t="s">
        <v>94</v>
      </c>
      <c r="F22" s="9">
        <v>16888.82</v>
      </c>
      <c r="G22" s="44"/>
    </row>
    <row r="23" spans="1:8" x14ac:dyDescent="0.2">
      <c r="B23" s="11"/>
      <c r="E23" s="19" t="s">
        <v>95</v>
      </c>
      <c r="F23" s="46">
        <v>0</v>
      </c>
      <c r="G23" s="1"/>
    </row>
    <row r="24" spans="1:8" x14ac:dyDescent="0.2">
      <c r="A24" s="8" t="s">
        <v>106</v>
      </c>
      <c r="B24" s="11"/>
      <c r="C24" s="11">
        <f>+B25+B26+B27+B28</f>
        <v>233286.42</v>
      </c>
    </row>
    <row r="25" spans="1:8" ht="18" x14ac:dyDescent="0.25">
      <c r="A25" t="s">
        <v>107</v>
      </c>
      <c r="B25" s="11">
        <v>18463.12</v>
      </c>
      <c r="E25" s="8" t="s">
        <v>108</v>
      </c>
      <c r="G25" s="7">
        <f>SUM(F26:F29)</f>
        <v>30829.09</v>
      </c>
      <c r="H25" s="47"/>
    </row>
    <row r="26" spans="1:8" ht="18" x14ac:dyDescent="0.25">
      <c r="A26" t="s">
        <v>109</v>
      </c>
      <c r="B26" s="11">
        <v>42518.560000000005</v>
      </c>
      <c r="C26" s="11"/>
      <c r="E26" t="s">
        <v>110</v>
      </c>
      <c r="F26" s="7">
        <v>26120.13</v>
      </c>
      <c r="G26" s="9"/>
      <c r="H26" s="47" t="s">
        <v>111</v>
      </c>
    </row>
    <row r="27" spans="1:8" ht="18" x14ac:dyDescent="0.25">
      <c r="A27" t="s">
        <v>112</v>
      </c>
      <c r="B27" s="11">
        <v>4217.71</v>
      </c>
      <c r="E27" s="48" t="s">
        <v>113</v>
      </c>
      <c r="F27" s="7">
        <v>4300.07</v>
      </c>
      <c r="H27" s="47"/>
    </row>
    <row r="28" spans="1:8" x14ac:dyDescent="0.2">
      <c r="A28" t="s">
        <v>114</v>
      </c>
      <c r="B28" s="26">
        <v>168087.03</v>
      </c>
      <c r="E28" t="s">
        <v>115</v>
      </c>
      <c r="F28" s="16">
        <v>408.89</v>
      </c>
    </row>
    <row r="29" spans="1:8" hidden="1" x14ac:dyDescent="0.2">
      <c r="E29" s="48"/>
      <c r="F29" s="7"/>
    </row>
    <row r="30" spans="1:8" x14ac:dyDescent="0.2">
      <c r="E30" s="48"/>
      <c r="F30" s="7"/>
    </row>
    <row r="31" spans="1:8" x14ac:dyDescent="0.2">
      <c r="E31" s="48"/>
      <c r="F31" s="7"/>
    </row>
    <row r="32" spans="1:8" x14ac:dyDescent="0.2">
      <c r="A32" s="13" t="s">
        <v>116</v>
      </c>
      <c r="C32" s="11">
        <f>+B33+B34</f>
        <v>244522.45</v>
      </c>
      <c r="E32" s="49" t="s">
        <v>117</v>
      </c>
      <c r="F32" s="7"/>
      <c r="G32" s="7">
        <f>+F34+F33</f>
        <v>810.13</v>
      </c>
      <c r="H32" s="34"/>
    </row>
    <row r="33" spans="1:8" x14ac:dyDescent="0.2">
      <c r="A33" s="19" t="s">
        <v>94</v>
      </c>
      <c r="B33" s="11">
        <v>30157.86</v>
      </c>
      <c r="C33" s="36"/>
      <c r="E33" s="48" t="s">
        <v>118</v>
      </c>
      <c r="F33" s="16">
        <v>810.13</v>
      </c>
    </row>
    <row r="34" spans="1:8" x14ac:dyDescent="0.2">
      <c r="A34" t="s">
        <v>104</v>
      </c>
      <c r="B34" s="40">
        <v>214364.59</v>
      </c>
    </row>
    <row r="35" spans="1:8" ht="15" x14ac:dyDescent="0.35">
      <c r="A35" s="1"/>
      <c r="B35" s="10"/>
      <c r="C35" s="50"/>
    </row>
    <row r="36" spans="1:8" ht="15" x14ac:dyDescent="0.35">
      <c r="A36" s="8" t="s">
        <v>119</v>
      </c>
      <c r="B36" s="41"/>
      <c r="C36" s="41">
        <f>SUM(B37:B39)</f>
        <v>219135.15999999997</v>
      </c>
      <c r="E36" s="51" t="s">
        <v>120</v>
      </c>
      <c r="F36" s="7"/>
      <c r="G36" s="9">
        <f>+F37</f>
        <v>247685.83</v>
      </c>
    </row>
    <row r="37" spans="1:8" x14ac:dyDescent="0.2">
      <c r="A37" s="1" t="s">
        <v>121</v>
      </c>
      <c r="B37" s="11">
        <v>8458.0499999999993</v>
      </c>
      <c r="C37" s="41"/>
      <c r="D37" s="34"/>
      <c r="E37" s="1" t="s">
        <v>122</v>
      </c>
      <c r="F37" s="26">
        <v>247685.83</v>
      </c>
      <c r="H37" s="52"/>
    </row>
    <row r="38" spans="1:8" x14ac:dyDescent="0.2">
      <c r="A38" t="s">
        <v>123</v>
      </c>
      <c r="B38" s="7">
        <v>0</v>
      </c>
      <c r="H38" s="53"/>
    </row>
    <row r="39" spans="1:8" ht="15" x14ac:dyDescent="0.35">
      <c r="A39" t="s">
        <v>124</v>
      </c>
      <c r="B39" s="10">
        <v>210677.11</v>
      </c>
      <c r="H39" s="53"/>
    </row>
    <row r="40" spans="1:8" x14ac:dyDescent="0.2">
      <c r="H40" s="9"/>
    </row>
    <row r="41" spans="1:8" x14ac:dyDescent="0.2">
      <c r="A41" s="8" t="s">
        <v>125</v>
      </c>
      <c r="B41" s="41"/>
      <c r="C41" s="11">
        <f>+B42+B43+B44+B45+B46+B47+B48+B49</f>
        <v>174288.12</v>
      </c>
      <c r="H41" s="34"/>
    </row>
    <row r="42" spans="1:8" x14ac:dyDescent="0.2">
      <c r="A42" s="1" t="s">
        <v>126</v>
      </c>
      <c r="B42" s="41">
        <v>35810.699999999997</v>
      </c>
      <c r="C42" s="11"/>
    </row>
    <row r="43" spans="1:8" x14ac:dyDescent="0.2">
      <c r="A43" s="1" t="s">
        <v>127</v>
      </c>
      <c r="B43" s="11">
        <v>309.11</v>
      </c>
    </row>
    <row r="44" spans="1:8" x14ac:dyDescent="0.2">
      <c r="A44" s="1" t="s">
        <v>128</v>
      </c>
      <c r="B44" s="41">
        <v>92183.49</v>
      </c>
      <c r="C44" s="41"/>
      <c r="H44" s="9"/>
    </row>
    <row r="45" spans="1:8" x14ac:dyDescent="0.2">
      <c r="A45" s="1" t="s">
        <v>129</v>
      </c>
      <c r="B45" s="11">
        <v>1980.5</v>
      </c>
    </row>
    <row r="46" spans="1:8" x14ac:dyDescent="0.2">
      <c r="A46" s="1" t="s">
        <v>130</v>
      </c>
      <c r="B46" s="41">
        <v>24204.489999999998</v>
      </c>
      <c r="C46" s="11"/>
    </row>
    <row r="47" spans="1:8" x14ac:dyDescent="0.2">
      <c r="A47" s="1" t="s">
        <v>131</v>
      </c>
      <c r="B47" s="41">
        <v>1818.56</v>
      </c>
      <c r="C47" s="11"/>
    </row>
    <row r="48" spans="1:8" x14ac:dyDescent="0.2">
      <c r="A48" s="1" t="s">
        <v>132</v>
      </c>
      <c r="B48" s="41">
        <v>0</v>
      </c>
      <c r="C48" s="11"/>
    </row>
    <row r="49" spans="1:8" x14ac:dyDescent="0.2">
      <c r="A49" s="1" t="s">
        <v>133</v>
      </c>
      <c r="B49" s="54">
        <v>17981.27</v>
      </c>
      <c r="C49" s="11"/>
      <c r="H49" s="55"/>
    </row>
    <row r="51" spans="1:8" x14ac:dyDescent="0.2">
      <c r="D51" s="34"/>
    </row>
    <row r="52" spans="1:8" ht="16.5" customHeight="1" x14ac:dyDescent="0.2">
      <c r="A52" s="8" t="s">
        <v>134</v>
      </c>
      <c r="C52" s="11">
        <f>+B53+B54</f>
        <v>6925.23</v>
      </c>
    </row>
    <row r="53" spans="1:8" x14ac:dyDescent="0.2">
      <c r="A53" t="s">
        <v>135</v>
      </c>
      <c r="B53" s="7">
        <v>935.06</v>
      </c>
    </row>
    <row r="54" spans="1:8" x14ac:dyDescent="0.2">
      <c r="A54" t="s">
        <v>136</v>
      </c>
      <c r="B54" s="56">
        <v>5990.17</v>
      </c>
    </row>
    <row r="55" spans="1:8" hidden="1" x14ac:dyDescent="0.2"/>
    <row r="57" spans="1:8" x14ac:dyDescent="0.2">
      <c r="B57" s="8"/>
    </row>
    <row r="58" spans="1:8" x14ac:dyDescent="0.2">
      <c r="A58" s="57" t="s">
        <v>137</v>
      </c>
      <c r="B58" s="58"/>
      <c r="C58" s="11">
        <f>SUM(C5:C52)</f>
        <v>2727210.58</v>
      </c>
      <c r="E58" s="57" t="s">
        <v>138</v>
      </c>
      <c r="F58" s="7"/>
      <c r="G58" s="11">
        <f>SUM(G5:G52)</f>
        <v>2052359.4800000004</v>
      </c>
    </row>
    <row r="59" spans="1:8" x14ac:dyDescent="0.2">
      <c r="A59" s="57" t="str">
        <f>IF(C59=0,"","UTILIDAD")</f>
        <v/>
      </c>
      <c r="B59" s="58"/>
      <c r="C59" s="11">
        <f>IF(SUM(-C58+G58)&lt;0,0,SUM(-C58+G58))</f>
        <v>0</v>
      </c>
      <c r="E59" s="57" t="str">
        <f>IF(G59=0,"","PERDIDA")</f>
        <v>PERDIDA</v>
      </c>
      <c r="G59" s="55">
        <f>IF(SUM(-G58+C58)&lt;0,0,SUM(-G58+C58))</f>
        <v>674851.09999999963</v>
      </c>
      <c r="H59" s="9"/>
    </row>
    <row r="60" spans="1:8" ht="13.5" thickBot="1" x14ac:dyDescent="0.25">
      <c r="A60" s="57" t="s">
        <v>139</v>
      </c>
      <c r="B60" s="59" t="s">
        <v>4</v>
      </c>
      <c r="C60" s="60">
        <f>+C58+C59</f>
        <v>2727210.58</v>
      </c>
      <c r="E60" t="s">
        <v>140</v>
      </c>
      <c r="F60" s="20" t="s">
        <v>4</v>
      </c>
      <c r="G60" s="60">
        <f>+G58+G59</f>
        <v>2727210.58</v>
      </c>
      <c r="H60" s="9"/>
    </row>
    <row r="61" spans="1:8" ht="13.5" thickTop="1" x14ac:dyDescent="0.2">
      <c r="H61" s="55"/>
    </row>
    <row r="67" spans="1:7" ht="15.75" x14ac:dyDescent="0.25">
      <c r="C67" s="11"/>
      <c r="D67" s="29"/>
      <c r="G67" s="55"/>
    </row>
    <row r="68" spans="1:7" ht="15.75" x14ac:dyDescent="0.25">
      <c r="D68" s="29"/>
    </row>
    <row r="69" spans="1:7" x14ac:dyDescent="0.2">
      <c r="A69" s="57"/>
      <c r="B69" s="59"/>
      <c r="C69" s="20"/>
      <c r="F69" s="20"/>
      <c r="G69" s="20"/>
    </row>
    <row r="70" spans="1:7" ht="15.75" x14ac:dyDescent="0.25">
      <c r="A70" s="61"/>
      <c r="B70" s="62"/>
      <c r="C70" s="62"/>
      <c r="D70" s="62"/>
      <c r="E70" s="62"/>
      <c r="F70" s="61"/>
      <c r="G70" s="63"/>
    </row>
    <row r="71" spans="1:7" ht="15.75" x14ac:dyDescent="0.25">
      <c r="A71" s="61"/>
      <c r="C71" s="64"/>
      <c r="F71" s="61"/>
      <c r="G71" s="63"/>
    </row>
    <row r="72" spans="1:7" x14ac:dyDescent="0.2">
      <c r="A72" s="63"/>
      <c r="F72" s="63"/>
      <c r="G72" s="63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EST.RESULTAD</vt:lpstr>
      <vt:lpstr>'BALANCE '!Área_de_impresión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2019-06-17T16:20:22Z</cp:lastPrinted>
  <dcterms:created xsi:type="dcterms:W3CDTF">2019-06-17T16:16:25Z</dcterms:created>
  <dcterms:modified xsi:type="dcterms:W3CDTF">2019-06-17T16:21:44Z</dcterms:modified>
</cp:coreProperties>
</file>