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8\2018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BALANCE!$A$1:$G$75</definedName>
    <definedName name="_xlnm.Print_Area" localSheetId="1">EST.RESULTAD!$A$1:$G$72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53" i="2"/>
  <c r="C52" i="2" s="1"/>
  <c r="B49" i="2"/>
  <c r="B48" i="2"/>
  <c r="B47" i="2"/>
  <c r="B46" i="2"/>
  <c r="B45" i="2"/>
  <c r="B44" i="2"/>
  <c r="B43" i="2"/>
  <c r="C41" i="2" s="1"/>
  <c r="B42" i="2"/>
  <c r="B39" i="2"/>
  <c r="B38" i="2"/>
  <c r="F37" i="2"/>
  <c r="B37" i="2"/>
  <c r="G36" i="2"/>
  <c r="C36" i="2"/>
  <c r="B34" i="2"/>
  <c r="F33" i="2"/>
  <c r="B33" i="2"/>
  <c r="C32" i="2" s="1"/>
  <c r="G32" i="2"/>
  <c r="F28" i="2"/>
  <c r="B28" i="2"/>
  <c r="F27" i="2"/>
  <c r="B27" i="2"/>
  <c r="F26" i="2"/>
  <c r="B26" i="2"/>
  <c r="G25" i="2"/>
  <c r="B25" i="2"/>
  <c r="C24" i="2"/>
  <c r="F23" i="2"/>
  <c r="F22" i="2"/>
  <c r="G21" i="2" s="1"/>
  <c r="B20" i="2"/>
  <c r="F19" i="2"/>
  <c r="B19" i="2"/>
  <c r="F18" i="2"/>
  <c r="B18" i="2"/>
  <c r="C17" i="2" s="1"/>
  <c r="G17" i="2"/>
  <c r="F15" i="2"/>
  <c r="F14" i="2"/>
  <c r="F13" i="2"/>
  <c r="G12" i="2" s="1"/>
  <c r="B13" i="2"/>
  <c r="C12" i="2"/>
  <c r="F7" i="2"/>
  <c r="B7" i="2"/>
  <c r="F6" i="2"/>
  <c r="G5" i="2" s="1"/>
  <c r="B6" i="2"/>
  <c r="C5" i="2" s="1"/>
  <c r="A2" i="2"/>
  <c r="B69" i="1"/>
  <c r="A69" i="1"/>
  <c r="F68" i="1"/>
  <c r="G67" i="1" s="1"/>
  <c r="B68" i="1"/>
  <c r="C67" i="1"/>
  <c r="B65" i="1"/>
  <c r="B64" i="1"/>
  <c r="B63" i="1"/>
  <c r="C61" i="1" s="1"/>
  <c r="H60" i="1" s="1"/>
  <c r="A63" i="1"/>
  <c r="F62" i="1"/>
  <c r="B62" i="1"/>
  <c r="G61" i="1"/>
  <c r="F57" i="1"/>
  <c r="E57" i="1"/>
  <c r="F56" i="1"/>
  <c r="E56" i="1"/>
  <c r="F55" i="1"/>
  <c r="E55" i="1"/>
  <c r="G54" i="1"/>
  <c r="E54" i="1"/>
  <c r="F52" i="1"/>
  <c r="G51" i="1"/>
  <c r="F49" i="1"/>
  <c r="G48" i="1"/>
  <c r="G58" i="1" s="1"/>
  <c r="F45" i="1"/>
  <c r="G44" i="1" s="1"/>
  <c r="F43" i="1"/>
  <c r="E43" i="1"/>
  <c r="G42" i="1"/>
  <c r="E42" i="1"/>
  <c r="B42" i="1"/>
  <c r="B41" i="1"/>
  <c r="F40" i="1"/>
  <c r="B40" i="1"/>
  <c r="F39" i="1"/>
  <c r="B39" i="1"/>
  <c r="G38" i="1"/>
  <c r="B38" i="1"/>
  <c r="C37" i="1"/>
  <c r="F36" i="1"/>
  <c r="F35" i="1"/>
  <c r="B35" i="1"/>
  <c r="F34" i="1"/>
  <c r="B34" i="1"/>
  <c r="C33" i="1" s="1"/>
  <c r="G33" i="1"/>
  <c r="F31" i="1"/>
  <c r="E31" i="1"/>
  <c r="B31" i="1"/>
  <c r="A31" i="1"/>
  <c r="G30" i="1"/>
  <c r="E30" i="1"/>
  <c r="B30" i="1"/>
  <c r="C29" i="1" s="1"/>
  <c r="A30" i="1"/>
  <c r="A29" i="1"/>
  <c r="F28" i="1"/>
  <c r="G27" i="1" s="1"/>
  <c r="B27" i="1"/>
  <c r="A27" i="1"/>
  <c r="B26" i="1"/>
  <c r="A26" i="1"/>
  <c r="F25" i="1"/>
  <c r="G23" i="1" s="1"/>
  <c r="E25" i="1"/>
  <c r="B25" i="1"/>
  <c r="F24" i="1"/>
  <c r="B24" i="1"/>
  <c r="C23" i="1"/>
  <c r="F21" i="1"/>
  <c r="B21" i="1"/>
  <c r="A21" i="1"/>
  <c r="F20" i="1"/>
  <c r="G19" i="1" s="1"/>
  <c r="B20" i="1"/>
  <c r="A20" i="1"/>
  <c r="C19" i="1"/>
  <c r="A19" i="1"/>
  <c r="F17" i="1"/>
  <c r="B17" i="1"/>
  <c r="A17" i="1"/>
  <c r="F16" i="1"/>
  <c r="E16" i="1"/>
  <c r="B16" i="1"/>
  <c r="F15" i="1"/>
  <c r="G13" i="1" s="1"/>
  <c r="H13" i="1" s="1"/>
  <c r="E15" i="1"/>
  <c r="B15" i="1"/>
  <c r="F14" i="1"/>
  <c r="B14" i="1"/>
  <c r="C13" i="1" s="1"/>
  <c r="F11" i="1"/>
  <c r="B11" i="1"/>
  <c r="F10" i="1"/>
  <c r="G9" i="1" s="1"/>
  <c r="E10" i="1"/>
  <c r="B10" i="1"/>
  <c r="C9" i="1" s="1"/>
  <c r="C59" i="1" s="1"/>
  <c r="A3" i="1"/>
  <c r="H53" i="1" l="1"/>
  <c r="H10" i="2"/>
  <c r="G58" i="2"/>
  <c r="G46" i="1"/>
  <c r="G59" i="1" s="1"/>
  <c r="H66" i="1"/>
  <c r="C58" i="2"/>
  <c r="G60" i="2" l="1"/>
  <c r="G59" i="2"/>
  <c r="E59" i="2" s="1"/>
  <c r="C59" i="2"/>
  <c r="A59" i="2" s="1"/>
  <c r="C60" i="2"/>
</calcChain>
</file>

<file path=xl/sharedStrings.xml><?xml version="1.0" encoding="utf-8"?>
<sst xmlns="http://schemas.openxmlformats.org/spreadsheetml/2006/main" count="141" uniqueCount="114">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</sst>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1" fillId="0" borderId="0" xfId="3" applyFont="1"/>
    <xf numFmtId="43" fontId="4" fillId="0" borderId="0" xfId="3" applyFont="1" applyBorder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9" fontId="0" fillId="0" borderId="0" xfId="0" applyNumberForma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Dia%20a%20Dia/Informaci&#243;n%20Entidades/BOLSA%20DE%20VALORES/2018/2018%2011%20EF-SSF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TIDAS SEPT  "/>
      <sheetName val="CAJA-DIARIO-MAYO MAYO-05"/>
      <sheetName val="mayor auxiliar"/>
      <sheetName val="CAJA-DIARIO-ABRIL"/>
      <sheetName val="MAYOR AUX oct"/>
      <sheetName val="BALANCE DE COMP"/>
      <sheetName val="MAYOR AUX ABRIL"/>
      <sheetName val="MAYOR ABRIL"/>
      <sheetName val="scoecata"/>
      <sheetName val="ssf acum"/>
      <sheetName val="BALANCE6 "/>
      <sheetName val="EST.RESULT.6 "/>
      <sheetName val="BALANCE4 "/>
      <sheetName val="EST.RESULTAD4 "/>
      <sheetName val="BALANCE4"/>
      <sheetName val="Hoja2"/>
      <sheetName val="EST.RESULTAD4"/>
      <sheetName val="BALANCE6"/>
      <sheetName val="BALANCE6 (2)"/>
      <sheetName val="EST.RESULT.6"/>
      <sheetName val="MAYOR AUX nov"/>
      <sheetName val="MAYOR AUX JULIO "/>
      <sheetName val="MAYOR AUX"/>
      <sheetName val="CAJA-DIARIO-MAYO MAYO-05 (2)"/>
      <sheetName val="VARIACION GASTOS"/>
      <sheetName val="VARIACION 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BALANCE GENERAL AL 30 DE NOVIEMBRE DE 2018</v>
          </cell>
        </row>
        <row r="9">
          <cell r="D9">
            <v>1100.3</v>
          </cell>
          <cell r="G9" t="str">
            <v>OBLIGACIONES POR SINIESTROS</v>
          </cell>
          <cell r="I9">
            <v>65333.45</v>
          </cell>
        </row>
        <row r="13">
          <cell r="H13">
            <v>131808.43</v>
          </cell>
        </row>
        <row r="14">
          <cell r="D14">
            <v>474244.20999999996</v>
          </cell>
        </row>
        <row r="18">
          <cell r="H18">
            <v>21141.21</v>
          </cell>
        </row>
        <row r="19">
          <cell r="D19">
            <v>538752.62</v>
          </cell>
          <cell r="G19" t="str">
            <v>DE RIESGOS EN CURSO DE VIDA COLECTIVO</v>
          </cell>
          <cell r="I19">
            <v>1272942.97</v>
          </cell>
        </row>
        <row r="22">
          <cell r="D22">
            <v>4223347.03</v>
          </cell>
        </row>
        <row r="23">
          <cell r="G23" t="str">
            <v>SALUD Y HOSPITALIZACION</v>
          </cell>
          <cell r="I23">
            <v>2835110.13</v>
          </cell>
        </row>
        <row r="26">
          <cell r="D26">
            <v>59207.270000000004</v>
          </cell>
          <cell r="I26">
            <v>13213.77</v>
          </cell>
        </row>
        <row r="29">
          <cell r="B29" t="str">
            <v>PROVIS. P/DESVALORIZACIONES DE INV.</v>
          </cell>
        </row>
        <row r="30">
          <cell r="C30">
            <v>0</v>
          </cell>
          <cell r="I30">
            <v>2316131.54</v>
          </cell>
        </row>
        <row r="32">
          <cell r="B32" t="str">
            <v>PRESTAMOS</v>
          </cell>
        </row>
        <row r="33">
          <cell r="D33">
            <v>35991.769999999997</v>
          </cell>
        </row>
        <row r="34">
          <cell r="H34">
            <v>73296.009999999995</v>
          </cell>
        </row>
        <row r="35">
          <cell r="H35">
            <v>196728.14</v>
          </cell>
        </row>
        <row r="36">
          <cell r="B36" t="str">
            <v>A MAS DE UN AÑO PLAZO</v>
          </cell>
          <cell r="D36">
            <v>71138.31</v>
          </cell>
        </row>
        <row r="38">
          <cell r="B38" t="str">
            <v>RENDIMIENTOS POR PRESTAMOS</v>
          </cell>
          <cell r="I38">
            <v>3819153.32</v>
          </cell>
        </row>
        <row r="39">
          <cell r="C39">
            <v>0</v>
          </cell>
        </row>
        <row r="40">
          <cell r="G40" t="str">
            <v>OBLIG. EN CTA. CTE. CON SOCIED. P/SEGURO</v>
          </cell>
          <cell r="I40">
            <v>0</v>
          </cell>
        </row>
        <row r="42">
          <cell r="D42">
            <v>4783611.05</v>
          </cell>
        </row>
        <row r="43">
          <cell r="J43">
            <v>2299999.9900000002</v>
          </cell>
        </row>
        <row r="46">
          <cell r="D46">
            <v>2460044.86</v>
          </cell>
        </row>
        <row r="48">
          <cell r="G48" t="str">
            <v>OBLIGACIONES CON INTERMEDIARIOS Y AGENTES</v>
          </cell>
          <cell r="J48">
            <v>17554.62</v>
          </cell>
        </row>
        <row r="49">
          <cell r="G49" t="str">
            <v>OBLIGACIONES CON AGENTES</v>
          </cell>
        </row>
        <row r="50">
          <cell r="B50" t="str">
            <v>PRIMAS VENCIDAS</v>
          </cell>
          <cell r="D50">
            <v>2567927.6700000004</v>
          </cell>
        </row>
        <row r="53">
          <cell r="B53" t="str">
            <v>PROVISION POR PRIMAS POR COBRAR (CR)</v>
          </cell>
          <cell r="D53">
            <v>-804278.57000000007</v>
          </cell>
        </row>
        <row r="55">
          <cell r="I55">
            <v>83550.59</v>
          </cell>
        </row>
        <row r="57">
          <cell r="B57" t="str">
            <v>SOCIEDADES DEUDORAS DE SEGUROS Y FIANZAS</v>
          </cell>
        </row>
        <row r="58">
          <cell r="B58" t="str">
            <v>CUENTA CORRIENTE POR SEGUROS Y FIANZAS</v>
          </cell>
        </row>
        <row r="59">
          <cell r="C59">
            <v>112955.79</v>
          </cell>
          <cell r="I59">
            <v>140750.74</v>
          </cell>
        </row>
        <row r="60">
          <cell r="B60" t="str">
            <v>PRIMAS RETENIDAS POR SEGUROS Y FIANZAS</v>
          </cell>
        </row>
        <row r="61">
          <cell r="C61">
            <v>0</v>
          </cell>
        </row>
        <row r="64">
          <cell r="D64">
            <v>543543</v>
          </cell>
          <cell r="H64">
            <v>8047.99</v>
          </cell>
        </row>
        <row r="65">
          <cell r="H65">
            <v>98619.9</v>
          </cell>
        </row>
        <row r="67">
          <cell r="I67">
            <v>0</v>
          </cell>
        </row>
        <row r="70">
          <cell r="D70">
            <v>-492073.28</v>
          </cell>
          <cell r="G70" t="str">
            <v>PROVISIONES</v>
          </cell>
          <cell r="J70">
            <v>53074.83</v>
          </cell>
        </row>
        <row r="73">
          <cell r="G73" t="str">
            <v>PROVISION POR OBLIGACIONES LABORALES</v>
          </cell>
        </row>
        <row r="74">
          <cell r="D74">
            <v>502042.13</v>
          </cell>
        </row>
        <row r="77">
          <cell r="H77">
            <v>0</v>
          </cell>
        </row>
        <row r="81">
          <cell r="I81">
            <v>5900000</v>
          </cell>
        </row>
        <row r="83">
          <cell r="D83">
            <v>217866.76</v>
          </cell>
        </row>
        <row r="84">
          <cell r="I84">
            <v>0</v>
          </cell>
        </row>
        <row r="87">
          <cell r="G87" t="str">
            <v>RESULTADOS ACUMULADOS</v>
          </cell>
        </row>
        <row r="89">
          <cell r="D89">
            <v>851044.22</v>
          </cell>
        </row>
        <row r="90">
          <cell r="G90" t="str">
            <v>RESERVAS DE CAPITAL</v>
          </cell>
          <cell r="H90">
            <v>6215.41</v>
          </cell>
        </row>
        <row r="91">
          <cell r="G91" t="str">
            <v>UTILIDADES NO DISTRIBUIBLES</v>
          </cell>
          <cell r="H91">
            <v>5428.51</v>
          </cell>
        </row>
        <row r="92">
          <cell r="G92" t="str">
            <v>Pérdida del Ejercicio</v>
          </cell>
          <cell r="H92">
            <v>-3377026.4099999964</v>
          </cell>
        </row>
        <row r="93">
          <cell r="D93">
            <v>0</v>
          </cell>
        </row>
        <row r="95">
          <cell r="D95">
            <v>-165390</v>
          </cell>
        </row>
        <row r="104">
          <cell r="D104">
            <v>1995209899.21</v>
          </cell>
          <cell r="I104">
            <v>2377748974.0900002</v>
          </cell>
        </row>
        <row r="108">
          <cell r="B108" t="str">
            <v>RESPONSAB. POR REASEGURO TOMADO</v>
          </cell>
          <cell r="D108">
            <v>99101620</v>
          </cell>
        </row>
        <row r="109">
          <cell r="I109">
            <v>90843.75</v>
          </cell>
        </row>
        <row r="112">
          <cell r="D112">
            <v>282043299.88</v>
          </cell>
        </row>
        <row r="115">
          <cell r="D115">
            <v>1394155</v>
          </cell>
        </row>
        <row r="120">
          <cell r="C120">
            <v>90843.75</v>
          </cell>
        </row>
        <row r="121">
          <cell r="B121" t="str">
            <v>CUENTAS DE CONTROL DIVERSAS</v>
          </cell>
          <cell r="C121">
            <v>0</v>
          </cell>
        </row>
      </sheetData>
      <sheetData sheetId="12">
        <row r="2">
          <cell r="B2" t="str">
            <v>ESTADO DE PERDIDAS Y GANANCIAS DEL 01 DE ENERO AL 30 DE NOVIEMBRE DE 2018</v>
          </cell>
        </row>
        <row r="6">
          <cell r="D6">
            <v>7225460.4000000004</v>
          </cell>
          <cell r="J6">
            <v>12021951.060000001</v>
          </cell>
        </row>
        <row r="9">
          <cell r="D9">
            <v>8685262.4399999995</v>
          </cell>
          <cell r="J9">
            <v>10460405.189999999</v>
          </cell>
        </row>
        <row r="14">
          <cell r="J14">
            <v>2193766.38</v>
          </cell>
        </row>
        <row r="15">
          <cell r="D15">
            <v>5702761.5</v>
          </cell>
        </row>
        <row r="16">
          <cell r="J16">
            <v>3416640.58</v>
          </cell>
        </row>
        <row r="19">
          <cell r="J19">
            <v>895127.17999999993</v>
          </cell>
        </row>
        <row r="21">
          <cell r="D21">
            <v>2856808.49</v>
          </cell>
        </row>
        <row r="24">
          <cell r="D24">
            <v>2881653.0999999996</v>
          </cell>
          <cell r="J24">
            <v>4457033.62</v>
          </cell>
        </row>
        <row r="27">
          <cell r="D27">
            <v>2111103.3899999997</v>
          </cell>
          <cell r="J27">
            <v>162377.82999999999</v>
          </cell>
        </row>
        <row r="32">
          <cell r="D32">
            <v>806182.33</v>
          </cell>
          <cell r="J32">
            <v>790899.26</v>
          </cell>
        </row>
        <row r="34">
          <cell r="J34">
            <v>11926.46</v>
          </cell>
        </row>
        <row r="36">
          <cell r="D36">
            <v>706108.93</v>
          </cell>
        </row>
        <row r="39">
          <cell r="J39">
            <v>192188.64</v>
          </cell>
        </row>
        <row r="40">
          <cell r="D40">
            <v>10505.81</v>
          </cell>
        </row>
        <row r="42">
          <cell r="J42">
            <v>59704.240000000005</v>
          </cell>
        </row>
        <row r="43">
          <cell r="D43">
            <v>36059.160000000003</v>
          </cell>
        </row>
        <row r="49">
          <cell r="J49">
            <v>16329.38</v>
          </cell>
        </row>
        <row r="53">
          <cell r="D53">
            <v>1926084.2400000002</v>
          </cell>
        </row>
        <row r="54">
          <cell r="J54">
            <v>14547.720000000001</v>
          </cell>
        </row>
        <row r="63">
          <cell r="J63">
            <v>384833.58</v>
          </cell>
        </row>
        <row r="79">
          <cell r="D79">
            <v>340430.05</v>
          </cell>
        </row>
        <row r="81">
          <cell r="D81">
            <v>1126100.5799999998</v>
          </cell>
        </row>
        <row r="86">
          <cell r="D86">
            <v>342634.58</v>
          </cell>
        </row>
        <row r="88">
          <cell r="D88">
            <v>0</v>
          </cell>
        </row>
        <row r="91">
          <cell r="C91">
            <v>969668.57</v>
          </cell>
        </row>
        <row r="96">
          <cell r="D96">
            <v>575355.91</v>
          </cell>
        </row>
        <row r="107">
          <cell r="D107">
            <v>8244.36</v>
          </cell>
        </row>
        <row r="113">
          <cell r="D113">
            <v>1078928.48</v>
          </cell>
        </row>
        <row r="132">
          <cell r="D132">
            <v>26113.65</v>
          </cell>
        </row>
        <row r="135">
          <cell r="D135">
            <v>260648.98</v>
          </cell>
        </row>
        <row r="139">
          <cell r="D139">
            <v>24777.66</v>
          </cell>
        </row>
        <row r="141">
          <cell r="D141">
            <v>0</v>
          </cell>
        </row>
        <row r="143">
          <cell r="D143">
            <v>222202.3</v>
          </cell>
        </row>
        <row r="153">
          <cell r="D153">
            <v>107580.83</v>
          </cell>
        </row>
        <row r="155">
          <cell r="D155">
            <v>424081.79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C74" sqref="C74"/>
      <selection pane="bottomLeft" activeCell="A23" sqref="A23"/>
    </sheetView>
  </sheetViews>
  <sheetFormatPr baseColWidth="10" defaultRowHeight="12.75" x14ac:dyDescent="0.2"/>
  <cols>
    <col min="1" max="1" width="53" customWidth="1"/>
    <col min="2" max="2" width="16.7109375" customWidth="1"/>
    <col min="3" max="3" width="17.5703125" customWidth="1"/>
    <col min="4" max="4" width="0.140625" customWidth="1"/>
    <col min="5" max="5" width="45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tr">
        <f>'[1]BALANCE6 '!B2</f>
        <v>BALANCE GENERAL AL 30 DE NOVIEMBRE DE 2018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475344.50999999995</v>
      </c>
      <c r="D9" s="11"/>
      <c r="E9" s="12" t="s">
        <v>7</v>
      </c>
      <c r="F9" s="13"/>
      <c r="G9" s="14">
        <f>SUM(F11)+F10</f>
        <v>197141.88</v>
      </c>
    </row>
    <row r="10" spans="1:11" s="7" customFormat="1" x14ac:dyDescent="0.2">
      <c r="A10" s="15" t="s">
        <v>8</v>
      </c>
      <c r="B10" s="8">
        <f>'[1]BALANCE6 '!D9</f>
        <v>1100.3</v>
      </c>
      <c r="E10" s="7" t="str">
        <f>+'[1]BALANCE6 '!G9</f>
        <v>OBLIGACIONES POR SINIESTROS</v>
      </c>
      <c r="F10" s="8">
        <f>SUM('[1]BALANCE6 '!I9)</f>
        <v>65333.45</v>
      </c>
    </row>
    <row r="11" spans="1:11" s="7" customFormat="1" ht="15" x14ac:dyDescent="0.35">
      <c r="A11" s="16" t="s">
        <v>9</v>
      </c>
      <c r="B11" s="17">
        <f>'[1]BALANCE6 '!D14</f>
        <v>474244.20999999996</v>
      </c>
      <c r="C11" s="11"/>
      <c r="D11" s="7" t="s">
        <v>3</v>
      </c>
      <c r="E11" s="16" t="s">
        <v>10</v>
      </c>
      <c r="F11" s="18">
        <f>'[1]BALANCE6 '!H13</f>
        <v>131808.43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4821306.92</v>
      </c>
      <c r="E13" s="12" t="s">
        <v>12</v>
      </c>
      <c r="F13" s="13"/>
      <c r="G13" s="14">
        <f>SUM(F14:F17)</f>
        <v>4142408.0799999996</v>
      </c>
      <c r="H13" s="11">
        <f>+G13-F14</f>
        <v>4121266.8699999996</v>
      </c>
    </row>
    <row r="14" spans="1:11" s="7" customFormat="1" x14ac:dyDescent="0.2">
      <c r="A14" s="7" t="s">
        <v>13</v>
      </c>
      <c r="B14" s="10">
        <f>'[1]BALANCE6 '!D19</f>
        <v>538752.62</v>
      </c>
      <c r="E14" s="16" t="s">
        <v>14</v>
      </c>
      <c r="F14" s="20">
        <f>+'[1]BALANCE6 '!H18</f>
        <v>21141.21</v>
      </c>
      <c r="G14" s="14"/>
    </row>
    <row r="15" spans="1:11" s="7" customFormat="1" x14ac:dyDescent="0.2">
      <c r="A15" s="7" t="s">
        <v>15</v>
      </c>
      <c r="B15" s="8">
        <f>'[1]BALANCE6 '!D22</f>
        <v>4223347.03</v>
      </c>
      <c r="D15" s="9"/>
      <c r="E15" s="7" t="str">
        <f>+'[1]BALANCE6 '!G19</f>
        <v>DE RIESGOS EN CURSO DE VIDA COLECTIVO</v>
      </c>
      <c r="F15" s="21">
        <f>+'[1]BALANCE6 '!I19</f>
        <v>1272942.97</v>
      </c>
      <c r="K15" s="21"/>
    </row>
    <row r="16" spans="1:11" s="7" customFormat="1" x14ac:dyDescent="0.2">
      <c r="A16" s="7" t="s">
        <v>16</v>
      </c>
      <c r="B16" s="10">
        <f>'[1]BALANCE6 '!D26</f>
        <v>59207.270000000004</v>
      </c>
      <c r="D16" s="9"/>
      <c r="E16" s="16" t="str">
        <f>+'[1]BALANCE6 '!G23</f>
        <v>SALUD Y HOSPITALIZACION</v>
      </c>
      <c r="F16" s="21">
        <f>+'[1]BALANCE6 '!I23</f>
        <v>2835110.13</v>
      </c>
      <c r="G16" s="14"/>
    </row>
    <row r="17" spans="1:15" s="7" customFormat="1" ht="15" x14ac:dyDescent="0.35">
      <c r="A17" s="22" t="str">
        <f>'[1]BALANCE6 '!B29</f>
        <v>PROVIS. P/DESVALORIZACIONES DE INV.</v>
      </c>
      <c r="B17" s="17">
        <f>'[1]BALANCE6 '!C30</f>
        <v>0</v>
      </c>
      <c r="D17" s="9"/>
      <c r="E17" s="7" t="s">
        <v>17</v>
      </c>
      <c r="F17" s="18">
        <f>+'[1]BALANCE6 '!I26</f>
        <v>13213.77</v>
      </c>
      <c r="K17" s="21"/>
    </row>
    <row r="18" spans="1:15" s="7" customFormat="1" x14ac:dyDescent="0.2">
      <c r="D18" s="9"/>
    </row>
    <row r="19" spans="1:15" s="7" customFormat="1" ht="15" x14ac:dyDescent="0.35">
      <c r="A19" s="12" t="str">
        <f>'[1]BALANCE6 '!B32</f>
        <v>PRESTAMOS</v>
      </c>
      <c r="B19" s="17"/>
      <c r="C19" s="21">
        <f>+B20+B21</f>
        <v>107130.07999999999</v>
      </c>
      <c r="E19" s="12" t="s">
        <v>18</v>
      </c>
      <c r="G19" s="21">
        <f>+F20+F21</f>
        <v>2586155.69</v>
      </c>
    </row>
    <row r="20" spans="1:15" s="7" customFormat="1" x14ac:dyDescent="0.2">
      <c r="A20" s="7" t="str">
        <f>'[1]BALANCE6 '!B36</f>
        <v>A MAS DE UN AÑO PLAZO</v>
      </c>
      <c r="B20" s="10">
        <f>'[1]BALANCE6 '!D36+'[1]BALANCE6 '!D33</f>
        <v>107130.07999999999</v>
      </c>
      <c r="E20" s="16" t="s">
        <v>19</v>
      </c>
      <c r="F20" s="21">
        <f>+'[1]BALANCE6 '!I30</f>
        <v>2316131.54</v>
      </c>
      <c r="H20" s="11"/>
    </row>
    <row r="21" spans="1:15" s="7" customFormat="1" ht="15" x14ac:dyDescent="0.35">
      <c r="A21" s="7" t="str">
        <f>'[1]BALANCE6 '!B38</f>
        <v>RENDIMIENTOS POR PRESTAMOS</v>
      </c>
      <c r="B21" s="17">
        <f>'[1]BALANCE6 '!C39</f>
        <v>0</v>
      </c>
      <c r="E21" s="16" t="s">
        <v>20</v>
      </c>
      <c r="F21" s="18">
        <f>+'[1]BALANCE6 '!H35+'[1]BALANCE6 '!H34</f>
        <v>270024.15000000002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9007305.0099999998</v>
      </c>
      <c r="E23" s="23" t="s">
        <v>22</v>
      </c>
      <c r="F23" s="24"/>
      <c r="G23" s="14">
        <f>SUM(F24)+F25</f>
        <v>3819153.32</v>
      </c>
    </row>
    <row r="24" spans="1:15" s="7" customFormat="1" x14ac:dyDescent="0.2">
      <c r="A24" s="25" t="s">
        <v>23</v>
      </c>
      <c r="B24" s="10">
        <f>'[1]BALANCE6 '!D42</f>
        <v>4783611.05</v>
      </c>
      <c r="E24" s="16" t="s">
        <v>24</v>
      </c>
      <c r="F24" s="21">
        <f>+'[1]BALANCE6 '!I38</f>
        <v>3819153.32</v>
      </c>
      <c r="G24" s="14"/>
    </row>
    <row r="25" spans="1:15" s="7" customFormat="1" ht="15" x14ac:dyDescent="0.35">
      <c r="A25" s="25" t="s">
        <v>25</v>
      </c>
      <c r="B25" s="21">
        <f>+'[1]BALANCE6 '!D46</f>
        <v>2460044.86</v>
      </c>
      <c r="E25" s="7" t="str">
        <f>+'[1]BALANCE6 '!G40</f>
        <v>OBLIG. EN CTA. CTE. CON SOCIED. P/SEGURO</v>
      </c>
      <c r="F25" s="18">
        <f>+'[1]BALANCE6 '!I40</f>
        <v>0</v>
      </c>
    </row>
    <row r="26" spans="1:15" s="7" customFormat="1" x14ac:dyDescent="0.2">
      <c r="A26" s="7" t="str">
        <f>'[1]BALANCE6 '!B50</f>
        <v>PRIMAS VENCIDAS</v>
      </c>
      <c r="B26" s="11">
        <f>'[1]BALANCE6 '!D50</f>
        <v>2567927.6700000004</v>
      </c>
    </row>
    <row r="27" spans="1:15" s="7" customFormat="1" ht="15" x14ac:dyDescent="0.35">
      <c r="A27" s="7" t="str">
        <f>'[1]BALANCE6 '!B53</f>
        <v>PROVISION POR PRIMAS POR COBRAR (CR)</v>
      </c>
      <c r="B27" s="26">
        <f>'[1]BALANCE6 '!D53</f>
        <v>-804278.57000000007</v>
      </c>
      <c r="E27" s="23" t="s">
        <v>26</v>
      </c>
      <c r="F27" s="24"/>
      <c r="G27" s="14">
        <f>SUM(F28)</f>
        <v>2299999.9900000002</v>
      </c>
    </row>
    <row r="28" spans="1:15" s="7" customFormat="1" ht="15" x14ac:dyDescent="0.35">
      <c r="E28" s="16" t="s">
        <v>27</v>
      </c>
      <c r="F28" s="18">
        <f>+'[1]BALANCE6 '!J43</f>
        <v>2299999.9900000002</v>
      </c>
      <c r="G28" s="14"/>
    </row>
    <row r="29" spans="1:15" s="7" customFormat="1" x14ac:dyDescent="0.2">
      <c r="A29" s="9" t="str">
        <f>'[1]BALANCE6 '!B57</f>
        <v>SOCIEDADES DEUDORAS DE SEGUROS Y FIANZAS</v>
      </c>
      <c r="B29" s="8"/>
      <c r="C29" s="21">
        <f>+B30+B31</f>
        <v>112955.79</v>
      </c>
    </row>
    <row r="30" spans="1:15" s="7" customFormat="1" x14ac:dyDescent="0.2">
      <c r="A30" s="7" t="str">
        <f>'[1]BALANCE6 '!B58</f>
        <v>CUENTA CORRIENTE POR SEGUROS Y FIANZAS</v>
      </c>
      <c r="B30" s="21">
        <f>'[1]BALANCE6 '!C59</f>
        <v>112955.79</v>
      </c>
      <c r="E30" s="23" t="str">
        <f>'[1]BALANCE6 '!G48</f>
        <v>OBLIGACIONES CON INTERMEDIARIOS Y AGENTES</v>
      </c>
      <c r="F30" s="24"/>
      <c r="G30" s="14">
        <f>SUM(F31)</f>
        <v>17554.62</v>
      </c>
    </row>
    <row r="31" spans="1:15" s="7" customFormat="1" ht="15" x14ac:dyDescent="0.35">
      <c r="A31" s="7" t="str">
        <f>+'[1]BALANCE6 '!B60</f>
        <v>PRIMAS RETENIDAS POR SEGUROS Y FIANZAS</v>
      </c>
      <c r="B31" s="27">
        <f>+'[1]BALANCE6 '!C61</f>
        <v>0</v>
      </c>
      <c r="E31" s="16" t="str">
        <f>'[1]BALANCE6 '!G49</f>
        <v>OBLIGACIONES CON AGENTES</v>
      </c>
      <c r="F31" s="18">
        <f>+'[1]BALANCE6 '!J48</f>
        <v>17554.62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51469.719999999972</v>
      </c>
      <c r="E33" s="9" t="s">
        <v>29</v>
      </c>
      <c r="F33" s="8"/>
      <c r="G33" s="11">
        <f>SUM(F34+F35+F36)</f>
        <v>224301.33</v>
      </c>
    </row>
    <row r="34" spans="1:11" s="7" customFormat="1" x14ac:dyDescent="0.2">
      <c r="A34" s="7" t="s">
        <v>30</v>
      </c>
      <c r="B34" s="20">
        <f>'[1]BALANCE6 '!D64</f>
        <v>543543</v>
      </c>
      <c r="E34" s="7" t="s">
        <v>31</v>
      </c>
      <c r="F34" s="20">
        <f>+'[1]BALANCE6 '!I55</f>
        <v>83550.59</v>
      </c>
      <c r="I34" s="25"/>
      <c r="K34" s="11"/>
    </row>
    <row r="35" spans="1:11" s="7" customFormat="1" x14ac:dyDescent="0.2">
      <c r="A35" s="7" t="s">
        <v>32</v>
      </c>
      <c r="B35" s="27">
        <f>'[1]BALANCE6 '!D70</f>
        <v>-492073.28</v>
      </c>
      <c r="E35" s="25" t="s">
        <v>33</v>
      </c>
      <c r="F35" s="10">
        <f>+'[1]BALANCE6 '!I59</f>
        <v>140750.74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f>'[1]BALANCE6 '!I67</f>
        <v>0</v>
      </c>
    </row>
    <row r="37" spans="1:11" s="7" customFormat="1" ht="15" x14ac:dyDescent="0.35">
      <c r="A37" s="12" t="s">
        <v>35</v>
      </c>
      <c r="B37" s="8"/>
      <c r="C37" s="11">
        <f>SUM(B38+B39+B40+B41+B42)</f>
        <v>1405563.1099999999</v>
      </c>
      <c r="E37" s="30"/>
      <c r="F37" s="18"/>
    </row>
    <row r="38" spans="1:11" s="7" customFormat="1" ht="15" x14ac:dyDescent="0.35">
      <c r="A38" s="16" t="s">
        <v>36</v>
      </c>
      <c r="B38" s="10">
        <f>'[1]BALANCE6 '!D74</f>
        <v>502042.13</v>
      </c>
      <c r="C38" s="11"/>
      <c r="E38" s="23" t="s">
        <v>37</v>
      </c>
      <c r="F38" s="18"/>
      <c r="G38" s="11">
        <f>SUM(F39:F40)</f>
        <v>106667.89</v>
      </c>
      <c r="K38" s="11"/>
    </row>
    <row r="39" spans="1:11" s="7" customFormat="1" x14ac:dyDescent="0.2">
      <c r="A39" s="16" t="s">
        <v>38</v>
      </c>
      <c r="B39" s="14">
        <f>'[1]BALANCE6 '!D83</f>
        <v>217866.76</v>
      </c>
      <c r="C39" s="11"/>
      <c r="E39" s="30" t="s">
        <v>39</v>
      </c>
      <c r="F39" s="20">
        <f>SUM('[1]BALANCE6 '!H64)</f>
        <v>8047.99</v>
      </c>
      <c r="G39" s="11"/>
    </row>
    <row r="40" spans="1:11" s="7" customFormat="1" ht="15" x14ac:dyDescent="0.35">
      <c r="A40" s="7" t="s">
        <v>40</v>
      </c>
      <c r="B40" s="8">
        <f>'[1]BALANCE6 '!D89</f>
        <v>851044.22</v>
      </c>
      <c r="C40" s="11"/>
      <c r="E40" s="7" t="s">
        <v>41</v>
      </c>
      <c r="F40" s="18">
        <f>SUM('[1]BALANCE6 '!H65)</f>
        <v>98619.9</v>
      </c>
    </row>
    <row r="41" spans="1:11" s="7" customFormat="1" ht="15" x14ac:dyDescent="0.35">
      <c r="A41" s="25" t="s">
        <v>42</v>
      </c>
      <c r="B41" s="20">
        <f>'[1]BALANCE6 '!D93</f>
        <v>0</v>
      </c>
      <c r="C41" s="11"/>
      <c r="E41" s="30"/>
      <c r="F41" s="18"/>
      <c r="G41" s="19"/>
    </row>
    <row r="42" spans="1:11" s="7" customFormat="1" x14ac:dyDescent="0.2">
      <c r="A42" s="7" t="s">
        <v>43</v>
      </c>
      <c r="B42" s="20">
        <f>'[1]BALANCE6 '!D95</f>
        <v>-165390</v>
      </c>
      <c r="E42" s="9" t="str">
        <f>+'[1]BALANCE6 '!G70</f>
        <v>PROVISIONES</v>
      </c>
      <c r="G42" s="21">
        <f>+F43</f>
        <v>53074.83</v>
      </c>
      <c r="H42" s="21"/>
    </row>
    <row r="43" spans="1:11" s="7" customFormat="1" ht="15" x14ac:dyDescent="0.35">
      <c r="E43" s="21" t="str">
        <f>+'[1]BALANCE6 '!G73</f>
        <v>PROVISION POR OBLIGACIONES LABORALES</v>
      </c>
      <c r="F43" s="18">
        <f>+'[1]BALANCE6 '!J70</f>
        <v>53074.83</v>
      </c>
    </row>
    <row r="44" spans="1:11" s="7" customFormat="1" ht="15" x14ac:dyDescent="0.35">
      <c r="E44" s="21" t="s">
        <v>44</v>
      </c>
      <c r="F44" s="18"/>
      <c r="G44" s="11">
        <f>+F45</f>
        <v>0</v>
      </c>
    </row>
    <row r="45" spans="1:11" s="7" customFormat="1" ht="15" x14ac:dyDescent="0.35">
      <c r="E45" s="21" t="s">
        <v>45</v>
      </c>
      <c r="F45" s="18">
        <f>+'[1]BALANCE6 '!H77</f>
        <v>0</v>
      </c>
    </row>
    <row r="46" spans="1:11" s="7" customFormat="1" x14ac:dyDescent="0.2">
      <c r="E46" s="31" t="s">
        <v>46</v>
      </c>
      <c r="F46" s="10" t="s">
        <v>3</v>
      </c>
      <c r="G46" s="32">
        <f>SUM(G8:G44)</f>
        <v>13446457.630000001</v>
      </c>
    </row>
    <row r="47" spans="1:11" s="7" customFormat="1" x14ac:dyDescent="0.2">
      <c r="E47" s="31" t="s">
        <v>47</v>
      </c>
      <c r="F47" s="10" t="s">
        <v>3</v>
      </c>
      <c r="G47" s="11" t="s">
        <v>3</v>
      </c>
      <c r="H47" s="11"/>
      <c r="I47" s="11"/>
    </row>
    <row r="48" spans="1:11" s="7" customFormat="1" x14ac:dyDescent="0.2">
      <c r="E48" s="9" t="s">
        <v>48</v>
      </c>
      <c r="F48" s="8"/>
      <c r="G48" s="11">
        <f>+F49</f>
        <v>5900000</v>
      </c>
    </row>
    <row r="49" spans="1:12" s="7" customFormat="1" x14ac:dyDescent="0.2">
      <c r="E49" s="25" t="s">
        <v>49</v>
      </c>
      <c r="F49" s="27">
        <f>'[1]BALANCE6 '!I81</f>
        <v>5900000</v>
      </c>
      <c r="G49" s="11"/>
    </row>
    <row r="50" spans="1:12" s="7" customFormat="1" hidden="1" x14ac:dyDescent="0.2">
      <c r="E50" s="25"/>
      <c r="F50" s="20"/>
      <c r="G50" s="11"/>
    </row>
    <row r="51" spans="1:12" s="7" customFormat="1" hidden="1" x14ac:dyDescent="0.2">
      <c r="E51" s="9" t="s">
        <v>50</v>
      </c>
      <c r="F51" s="8"/>
      <c r="G51" s="11">
        <f>+F52</f>
        <v>0</v>
      </c>
    </row>
    <row r="52" spans="1:12" s="7" customFormat="1" hidden="1" x14ac:dyDescent="0.2">
      <c r="E52" s="25" t="s">
        <v>49</v>
      </c>
      <c r="F52" s="27">
        <f>'[1]BALANCE6 '!I84</f>
        <v>0</v>
      </c>
      <c r="G52" s="11"/>
    </row>
    <row r="53" spans="1:12" s="7" customFormat="1" x14ac:dyDescent="0.2">
      <c r="H53" s="11">
        <f>+C59-G59</f>
        <v>0</v>
      </c>
      <c r="L53" s="11"/>
    </row>
    <row r="54" spans="1:12" s="7" customFormat="1" x14ac:dyDescent="0.2">
      <c r="E54" s="9" t="str">
        <f>+'[1]BALANCE6 '!G87</f>
        <v>RESULTADOS ACUMULADOS</v>
      </c>
      <c r="G54" s="20">
        <f>+F55+F57+F56</f>
        <v>-3365382.4899999965</v>
      </c>
      <c r="H54" s="11"/>
    </row>
    <row r="55" spans="1:12" s="7" customFormat="1" x14ac:dyDescent="0.2">
      <c r="E55" s="25" t="str">
        <f>+'[1]BALANCE6 '!G90</f>
        <v>RESERVAS DE CAPITAL</v>
      </c>
      <c r="F55" s="20">
        <f>+'[1]BALANCE6 '!H90</f>
        <v>6215.41</v>
      </c>
      <c r="H55" s="11"/>
    </row>
    <row r="56" spans="1:12" s="7" customFormat="1" x14ac:dyDescent="0.2">
      <c r="E56" s="33" t="str">
        <f>+'[1]BALANCE6 '!G91</f>
        <v>UTILIDADES NO DISTRIBUIBLES</v>
      </c>
      <c r="F56" s="20">
        <f>+'[1]BALANCE6 '!H91</f>
        <v>5428.51</v>
      </c>
      <c r="H56" s="34" t="s">
        <v>3</v>
      </c>
    </row>
    <row r="57" spans="1:12" s="7" customFormat="1" ht="15" x14ac:dyDescent="0.35">
      <c r="E57" s="7" t="str">
        <f>+'[1]BALANCE6 '!G92</f>
        <v>Pérdida del Ejercicio</v>
      </c>
      <c r="F57" s="18">
        <f>+'[1]BALANCE6 '!H92</f>
        <v>-3377026.4099999964</v>
      </c>
      <c r="H57" s="11"/>
    </row>
    <row r="58" spans="1:12" s="7" customFormat="1" x14ac:dyDescent="0.2">
      <c r="D58" s="19"/>
      <c r="E58" s="31" t="s">
        <v>51</v>
      </c>
      <c r="F58" s="13"/>
      <c r="G58" s="35">
        <f>+G48+G54+G51</f>
        <v>2534617.5100000035</v>
      </c>
      <c r="I58" s="11"/>
      <c r="K58" s="11"/>
    </row>
    <row r="59" spans="1:12" s="7" customFormat="1" ht="13.5" thickBot="1" x14ac:dyDescent="0.25">
      <c r="A59" s="31" t="s">
        <v>52</v>
      </c>
      <c r="B59" s="34" t="s">
        <v>3</v>
      </c>
      <c r="C59" s="36">
        <f>SUM(C7:C40)</f>
        <v>15981075.139999999</v>
      </c>
      <c r="E59" s="31" t="s">
        <v>53</v>
      </c>
      <c r="F59" s="10"/>
      <c r="G59" s="36">
        <f>G46+G58</f>
        <v>15981075.140000004</v>
      </c>
      <c r="K59" s="11"/>
    </row>
    <row r="60" spans="1:12" s="7" customFormat="1" ht="13.5" thickTop="1" x14ac:dyDescent="0.2">
      <c r="H60" s="11">
        <f>+C61-G61</f>
        <v>0</v>
      </c>
    </row>
    <row r="61" spans="1:12" s="7" customFormat="1" ht="15" x14ac:dyDescent="0.35">
      <c r="A61" s="9" t="s">
        <v>54</v>
      </c>
      <c r="B61" s="34"/>
      <c r="C61" s="37">
        <f>SUM(B62:B65)</f>
        <v>2377748974.0900002</v>
      </c>
      <c r="E61" s="38" t="s">
        <v>55</v>
      </c>
      <c r="F61" s="8"/>
      <c r="G61" s="37">
        <f>SUM(F62)</f>
        <v>2377748974.0900002</v>
      </c>
    </row>
    <row r="62" spans="1:12" ht="15" x14ac:dyDescent="0.35">
      <c r="A62" s="25" t="s">
        <v>56</v>
      </c>
      <c r="B62" s="10">
        <f>'[1]BALANCE6 '!D104</f>
        <v>1995209899.21</v>
      </c>
      <c r="C62" s="34"/>
      <c r="E62" s="25" t="s">
        <v>57</v>
      </c>
      <c r="F62" s="17">
        <f>'[1]BALANCE6 '!I104</f>
        <v>2377748974.0900002</v>
      </c>
      <c r="G62" s="34"/>
      <c r="H62" s="39" t="s">
        <v>0</v>
      </c>
    </row>
    <row r="63" spans="1:12" x14ac:dyDescent="0.2">
      <c r="A63" t="str">
        <f>+'[1]BALANCE6 '!B108</f>
        <v>RESPONSAB. POR REASEGURO TOMADO</v>
      </c>
      <c r="B63" s="40">
        <f>+'[1]BALANCE6 '!D108</f>
        <v>99101620</v>
      </c>
      <c r="C63" s="41"/>
      <c r="D63" s="41"/>
      <c r="E63" s="42"/>
      <c r="F63" s="43"/>
      <c r="G63" s="41"/>
    </row>
    <row r="64" spans="1:12" x14ac:dyDescent="0.2">
      <c r="A64" s="1" t="s">
        <v>58</v>
      </c>
      <c r="B64" s="40">
        <f>'[1]BALANCE6 '!D112</f>
        <v>282043299.88</v>
      </c>
      <c r="C64" s="44"/>
      <c r="D64" s="41"/>
      <c r="E64" s="16"/>
      <c r="F64" s="43"/>
      <c r="G64" s="41"/>
    </row>
    <row r="65" spans="1:8" ht="15" x14ac:dyDescent="0.35">
      <c r="A65" s="16" t="s">
        <v>59</v>
      </c>
      <c r="B65" s="45">
        <f>'[1]BALANCE6 '!D115</f>
        <v>1394155</v>
      </c>
      <c r="C65" s="44"/>
      <c r="D65" s="41"/>
      <c r="E65" s="12"/>
      <c r="F65" s="43"/>
      <c r="G65" s="46"/>
    </row>
    <row r="66" spans="1:8" ht="15" x14ac:dyDescent="0.35">
      <c r="A66" s="16"/>
      <c r="B66" s="46"/>
      <c r="C66" s="41"/>
      <c r="D66" s="41"/>
      <c r="H66" s="39">
        <f>+C67-G67</f>
        <v>0</v>
      </c>
    </row>
    <row r="67" spans="1:8" ht="15" x14ac:dyDescent="0.35">
      <c r="A67" s="47" t="s">
        <v>60</v>
      </c>
      <c r="B67" s="46"/>
      <c r="C67" s="46">
        <f>+B68+B69</f>
        <v>90843.75</v>
      </c>
      <c r="D67" s="41"/>
      <c r="E67" s="12" t="s">
        <v>61</v>
      </c>
      <c r="G67" s="46">
        <f>+F68</f>
        <v>90843.75</v>
      </c>
    </row>
    <row r="68" spans="1:8" x14ac:dyDescent="0.2">
      <c r="A68" s="16" t="s">
        <v>62</v>
      </c>
      <c r="B68" s="48">
        <f>+'[1]BALANCE6 '!C120</f>
        <v>90843.75</v>
      </c>
      <c r="C68" s="41"/>
      <c r="D68" s="41"/>
      <c r="E68" s="16" t="s">
        <v>61</v>
      </c>
      <c r="F68" s="49">
        <f>+'[1]BALANCE6 '!I109</f>
        <v>90843.75</v>
      </c>
    </row>
    <row r="69" spans="1:8" ht="15" x14ac:dyDescent="0.35">
      <c r="A69" s="50" t="str">
        <f>+'[1]BALANCE6 '!B121</f>
        <v>CUENTAS DE CONTROL DIVERSAS</v>
      </c>
      <c r="B69" s="45">
        <f>+'[1]BALANCE6 '!C121</f>
        <v>0</v>
      </c>
      <c r="C69" s="41"/>
      <c r="D69" s="41"/>
      <c r="E69" s="16"/>
      <c r="F69" s="51"/>
    </row>
    <row r="70" spans="1:8" ht="15" x14ac:dyDescent="0.35">
      <c r="A70" s="16"/>
      <c r="B70" s="46"/>
      <c r="C70" s="41"/>
      <c r="D70" s="41"/>
    </row>
    <row r="71" spans="1:8" ht="15" x14ac:dyDescent="0.35">
      <c r="A71" s="16"/>
      <c r="B71" s="46"/>
      <c r="C71" s="41"/>
      <c r="D71" s="41"/>
    </row>
    <row r="72" spans="1:8" ht="15" x14ac:dyDescent="0.35">
      <c r="A72" s="16"/>
      <c r="B72" s="46"/>
      <c r="C72" s="41"/>
    </row>
    <row r="73" spans="1:8" ht="15" x14ac:dyDescent="0.35">
      <c r="A73" s="16"/>
      <c r="B73" s="46"/>
      <c r="C73" s="41"/>
    </row>
    <row r="74" spans="1:8" ht="15.75" x14ac:dyDescent="0.25">
      <c r="A74" s="52"/>
      <c r="C74" s="53"/>
      <c r="F74" s="52"/>
      <c r="G74" s="54"/>
    </row>
    <row r="75" spans="1:8" ht="15.75" x14ac:dyDescent="0.25">
      <c r="A75" s="52"/>
      <c r="C75" s="53"/>
      <c r="F75" s="52"/>
      <c r="G75" s="54"/>
    </row>
    <row r="76" spans="1:8" ht="15.75" x14ac:dyDescent="0.25">
      <c r="F76" s="54"/>
      <c r="G76" s="54"/>
    </row>
    <row r="79" spans="1:8" ht="15.75" x14ac:dyDescent="0.25">
      <c r="D79" s="54"/>
    </row>
    <row r="80" spans="1:8" ht="15.75" x14ac:dyDescent="0.25">
      <c r="D80" s="54"/>
    </row>
    <row r="81" spans="4:4" ht="15.75" x14ac:dyDescent="0.25">
      <c r="D81" s="54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85" zoomScaleSheetLayoutView="85" workbookViewId="0">
      <pane ySplit="4" topLeftCell="A5" activePane="bottomLeft" state="frozen"/>
      <selection activeCell="A23" sqref="A23"/>
      <selection pane="bottomLeft" activeCell="A23" sqref="A23"/>
    </sheetView>
  </sheetViews>
  <sheetFormatPr baseColWidth="10" defaultRowHeight="12.75" x14ac:dyDescent="0.2"/>
  <cols>
    <col min="1" max="1" width="60.85546875" customWidth="1"/>
    <col min="2" max="2" width="12.5703125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55" t="s">
        <v>1</v>
      </c>
      <c r="B1" s="55"/>
      <c r="C1" s="55"/>
      <c r="D1" s="55"/>
      <c r="E1" s="55"/>
      <c r="F1" s="55"/>
      <c r="G1" s="56"/>
      <c r="J1" s="7"/>
      <c r="K1" s="7"/>
    </row>
    <row r="2" spans="1:11" x14ac:dyDescent="0.2">
      <c r="A2" s="57" t="str">
        <f>'[1]EST.RESULT.6 '!B2</f>
        <v>ESTADO DE PERDIDAS Y GANANCIAS DEL 01 DE ENERO AL 30 DE NOVIEMBRE DE 2018</v>
      </c>
      <c r="B2" s="57"/>
      <c r="C2" s="57"/>
      <c r="D2" s="57"/>
      <c r="E2" s="57"/>
      <c r="F2" s="57"/>
      <c r="G2" s="56"/>
      <c r="J2" s="7"/>
      <c r="K2" s="7"/>
    </row>
    <row r="3" spans="1:11" x14ac:dyDescent="0.2">
      <c r="A3" s="58" t="s">
        <v>2</v>
      </c>
      <c r="B3" s="58"/>
      <c r="C3" s="58"/>
      <c r="D3" s="58"/>
      <c r="E3" s="58"/>
      <c r="F3" s="58"/>
      <c r="G3" s="56"/>
      <c r="H3" s="59"/>
      <c r="J3" s="7"/>
      <c r="K3" s="7"/>
    </row>
    <row r="4" spans="1:11" ht="18" customHeight="1" x14ac:dyDescent="0.2">
      <c r="A4" s="60" t="s">
        <v>63</v>
      </c>
      <c r="B4" s="7"/>
      <c r="E4" s="60" t="s">
        <v>64</v>
      </c>
      <c r="G4" s="21"/>
      <c r="H4" s="59"/>
      <c r="I4" s="59"/>
      <c r="J4" s="7"/>
      <c r="K4" s="7"/>
    </row>
    <row r="5" spans="1:11" x14ac:dyDescent="0.2">
      <c r="A5" s="9" t="s">
        <v>65</v>
      </c>
      <c r="B5" s="7"/>
      <c r="C5" s="21">
        <f>+B6+B7</f>
        <v>15910722.84</v>
      </c>
      <c r="D5" s="59"/>
      <c r="E5" s="61" t="s">
        <v>66</v>
      </c>
      <c r="F5" s="62"/>
      <c r="G5" s="62">
        <f>+F6+F7</f>
        <v>22482356.25</v>
      </c>
      <c r="H5" s="59"/>
      <c r="J5" s="7"/>
      <c r="K5" s="7"/>
    </row>
    <row r="6" spans="1:11" x14ac:dyDescent="0.2">
      <c r="A6" s="7" t="s">
        <v>67</v>
      </c>
      <c r="B6" s="21">
        <f>+'[1]EST.RESULT.6 '!D6</f>
        <v>7225460.4000000004</v>
      </c>
      <c r="C6" s="21"/>
      <c r="E6" s="63" t="s">
        <v>67</v>
      </c>
      <c r="F6" s="62">
        <f>+'[1]EST.RESULT.6 '!J6</f>
        <v>12021951.060000001</v>
      </c>
      <c r="G6" s="62"/>
      <c r="H6" s="59"/>
      <c r="J6" s="7"/>
      <c r="K6" s="7"/>
    </row>
    <row r="7" spans="1:11" ht="15" x14ac:dyDescent="0.35">
      <c r="A7" s="7" t="s">
        <v>68</v>
      </c>
      <c r="B7" s="64">
        <f>+'[1]EST.RESULT.6 '!D9</f>
        <v>8685262.4399999995</v>
      </c>
      <c r="E7" s="63" t="s">
        <v>69</v>
      </c>
      <c r="F7" s="18">
        <f>+'[1]EST.RESULT.6 '!J9</f>
        <v>10460405.189999999</v>
      </c>
      <c r="G7" s="62"/>
      <c r="J7" s="7"/>
      <c r="K7" s="7"/>
    </row>
    <row r="8" spans="1:11" hidden="1" x14ac:dyDescent="0.2">
      <c r="A8" s="7"/>
      <c r="B8" s="7"/>
      <c r="C8" s="21"/>
      <c r="E8" s="65"/>
      <c r="F8" s="20"/>
      <c r="G8" s="62"/>
      <c r="J8" s="7"/>
      <c r="K8" s="7"/>
    </row>
    <row r="9" spans="1:11" hidden="1" x14ac:dyDescent="0.2">
      <c r="A9" s="9"/>
      <c r="B9" s="7"/>
      <c r="C9" s="21"/>
      <c r="D9" s="59"/>
      <c r="J9" s="7"/>
      <c r="K9" s="7"/>
    </row>
    <row r="10" spans="1:11" hidden="1" x14ac:dyDescent="0.2">
      <c r="A10" s="7"/>
      <c r="B10" s="7"/>
      <c r="F10" s="21"/>
      <c r="H10" s="21">
        <f>+G5-C32</f>
        <v>21015825.620000001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1" t="s">
        <v>70</v>
      </c>
      <c r="B12" s="62"/>
      <c r="C12" s="62">
        <f>+B13</f>
        <v>5702761.5</v>
      </c>
      <c r="E12" s="9" t="s">
        <v>71</v>
      </c>
      <c r="G12" s="21">
        <f>+F13+F14+F15</f>
        <v>6505534.1399999997</v>
      </c>
      <c r="J12" s="7"/>
      <c r="K12" s="7"/>
    </row>
    <row r="13" spans="1:11" x14ac:dyDescent="0.2">
      <c r="A13" s="63" t="s">
        <v>67</v>
      </c>
      <c r="B13" s="66">
        <f>+'[1]EST.RESULT.6 '!D15</f>
        <v>5702761.5</v>
      </c>
      <c r="C13" s="62"/>
      <c r="D13" s="59"/>
      <c r="E13" s="7" t="s">
        <v>67</v>
      </c>
      <c r="F13" s="21">
        <f>+'[1]EST.RESULT.6 '!J14</f>
        <v>2193766.38</v>
      </c>
      <c r="H13" s="59"/>
      <c r="J13" s="7"/>
      <c r="K13" s="7"/>
    </row>
    <row r="14" spans="1:11" x14ac:dyDescent="0.2">
      <c r="A14" s="63"/>
      <c r="B14" s="21"/>
      <c r="C14" s="62"/>
      <c r="E14" s="7" t="s">
        <v>72</v>
      </c>
      <c r="F14" s="21">
        <f>+'[1]EST.RESULT.6 '!J16</f>
        <v>3416640.58</v>
      </c>
      <c r="J14" s="7"/>
      <c r="K14" s="7"/>
    </row>
    <row r="15" spans="1:11" ht="15" x14ac:dyDescent="0.35">
      <c r="A15" s="63"/>
      <c r="B15" s="18"/>
      <c r="C15" s="62"/>
      <c r="E15" s="7" t="s">
        <v>73</v>
      </c>
      <c r="F15" s="67">
        <f>+'[1]EST.RESULT.6 '!J19</f>
        <v>895127.17999999993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1" t="s">
        <v>74</v>
      </c>
      <c r="B17" s="7"/>
      <c r="C17" s="21">
        <f>+B18+B19+B20</f>
        <v>7849564.9799999995</v>
      </c>
      <c r="E17" s="9" t="s">
        <v>75</v>
      </c>
      <c r="G17" s="21">
        <f>SUM(F18:F19)</f>
        <v>4619411.45</v>
      </c>
      <c r="J17" s="7"/>
      <c r="K17" s="7"/>
    </row>
    <row r="18" spans="1:11" x14ac:dyDescent="0.2">
      <c r="A18" s="63" t="s">
        <v>67</v>
      </c>
      <c r="B18" s="68">
        <f>+'[1]EST.RESULT.6 '!D21</f>
        <v>2856808.49</v>
      </c>
      <c r="E18" s="7" t="s">
        <v>67</v>
      </c>
      <c r="F18" s="69">
        <f>+'[1]EST.RESULT.6 '!J24</f>
        <v>4457033.62</v>
      </c>
      <c r="J18" s="7"/>
      <c r="K18" s="7"/>
    </row>
    <row r="19" spans="1:11" x14ac:dyDescent="0.2">
      <c r="A19" s="63" t="s">
        <v>76</v>
      </c>
      <c r="B19" s="21">
        <f>+'[1]EST.RESULT.6 '!D24</f>
        <v>2881653.0999999996</v>
      </c>
      <c r="C19" s="11"/>
      <c r="E19" s="7" t="s">
        <v>77</v>
      </c>
      <c r="F19" s="70">
        <f>+'[1]EST.RESULT.6 '!J27</f>
        <v>162377.82999999999</v>
      </c>
      <c r="J19" s="7"/>
      <c r="K19" s="7"/>
    </row>
    <row r="20" spans="1:11" x14ac:dyDescent="0.2">
      <c r="A20" s="63" t="s">
        <v>73</v>
      </c>
      <c r="B20" s="71">
        <f>+'[1]EST.RESULT.6 '!D27</f>
        <v>2111103.3899999997</v>
      </c>
      <c r="J20" s="7"/>
      <c r="K20" s="7"/>
    </row>
    <row r="21" spans="1:11" x14ac:dyDescent="0.2">
      <c r="A21" s="63"/>
      <c r="B21" s="21"/>
      <c r="C21" s="21"/>
      <c r="D21" s="59"/>
      <c r="E21" s="23" t="s">
        <v>78</v>
      </c>
      <c r="F21" s="72"/>
      <c r="G21" s="72">
        <f>SUM(F22:F23)</f>
        <v>802825.72</v>
      </c>
      <c r="J21" s="7"/>
      <c r="K21" s="7"/>
    </row>
    <row r="22" spans="1:11" ht="15" x14ac:dyDescent="0.35">
      <c r="A22" s="63"/>
      <c r="B22" s="73"/>
      <c r="D22" s="11"/>
      <c r="E22" s="74" t="s">
        <v>67</v>
      </c>
      <c r="F22" s="11">
        <f>SUM('[1]EST.RESULT.6 '!J32)</f>
        <v>790899.26</v>
      </c>
      <c r="G22" s="72"/>
      <c r="J22" s="7"/>
      <c r="K22" s="7"/>
    </row>
    <row r="23" spans="1:11" x14ac:dyDescent="0.2">
      <c r="A23" s="7"/>
      <c r="B23" s="21"/>
      <c r="E23" s="30" t="s">
        <v>68</v>
      </c>
      <c r="F23" s="75">
        <f>SUM('[1]EST.RESULT.6 '!J34)</f>
        <v>11926.46</v>
      </c>
      <c r="G23" s="25"/>
      <c r="J23" s="7"/>
      <c r="K23" s="7"/>
    </row>
    <row r="24" spans="1:11" x14ac:dyDescent="0.2">
      <c r="A24" s="76" t="s">
        <v>79</v>
      </c>
      <c r="B24" s="21"/>
      <c r="C24" s="21">
        <f>+B25+B26+B27+B28</f>
        <v>3484940.47</v>
      </c>
      <c r="J24" s="7"/>
      <c r="K24" s="7"/>
    </row>
    <row r="25" spans="1:11" ht="18" x14ac:dyDescent="0.25">
      <c r="A25" s="7" t="s">
        <v>80</v>
      </c>
      <c r="B25" s="21">
        <f>+'[1]EST.RESULT.6 '!D32</f>
        <v>806182.33</v>
      </c>
      <c r="E25" s="9" t="s">
        <v>81</v>
      </c>
      <c r="G25" s="8">
        <f>SUM(F26:F29)</f>
        <v>268222.26</v>
      </c>
      <c r="H25" s="77"/>
      <c r="J25" s="7"/>
      <c r="K25" s="7"/>
    </row>
    <row r="26" spans="1:11" ht="18" x14ac:dyDescent="0.25">
      <c r="A26" s="7" t="s">
        <v>82</v>
      </c>
      <c r="B26" s="21">
        <f>+'[1]EST.RESULT.6 '!D36</f>
        <v>706108.93</v>
      </c>
      <c r="C26" s="21"/>
      <c r="E26" s="7" t="s">
        <v>83</v>
      </c>
      <c r="F26" s="10">
        <f>+'[1]EST.RESULT.6 '!J39</f>
        <v>192188.64</v>
      </c>
      <c r="G26" s="11"/>
      <c r="H26" s="77" t="s">
        <v>84</v>
      </c>
      <c r="J26" s="7"/>
      <c r="K26" s="7"/>
    </row>
    <row r="27" spans="1:11" ht="18" x14ac:dyDescent="0.25">
      <c r="A27" s="7" t="s">
        <v>85</v>
      </c>
      <c r="B27" s="21">
        <f>+'[1]EST.RESULT.6 '!D43+'[1]EST.RESULT.6 '!D40</f>
        <v>46564.97</v>
      </c>
      <c r="E27" s="78" t="s">
        <v>86</v>
      </c>
      <c r="F27" s="10">
        <f>+'[1]EST.RESULT.6 '!J42</f>
        <v>59704.240000000005</v>
      </c>
      <c r="H27" s="77"/>
      <c r="J27" s="7"/>
      <c r="K27" s="7"/>
    </row>
    <row r="28" spans="1:11" x14ac:dyDescent="0.2">
      <c r="A28" s="7" t="s">
        <v>87</v>
      </c>
      <c r="B28" s="79">
        <f>+'[1]EST.RESULT.6 '!D53</f>
        <v>1926084.2400000002</v>
      </c>
      <c r="E28" s="7" t="s">
        <v>88</v>
      </c>
      <c r="F28" s="27">
        <f>+'[1]EST.RESULT.6 '!J49</f>
        <v>16329.38</v>
      </c>
      <c r="J28" s="7"/>
      <c r="K28" s="7"/>
    </row>
    <row r="29" spans="1:11" hidden="1" x14ac:dyDescent="0.2">
      <c r="A29" s="7"/>
      <c r="B29" s="7"/>
      <c r="E29" s="78"/>
      <c r="F29" s="20"/>
      <c r="J29" s="7"/>
      <c r="K29" s="7"/>
    </row>
    <row r="30" spans="1:11" x14ac:dyDescent="0.2">
      <c r="A30" s="7"/>
      <c r="B30" s="7"/>
      <c r="E30" s="78"/>
      <c r="F30" s="20"/>
      <c r="J30" s="7"/>
      <c r="K30" s="7"/>
    </row>
    <row r="31" spans="1:11" x14ac:dyDescent="0.2">
      <c r="A31" s="7"/>
      <c r="B31" s="7"/>
      <c r="E31" s="78"/>
      <c r="F31" s="20"/>
      <c r="J31" s="7"/>
      <c r="K31" s="7"/>
    </row>
    <row r="32" spans="1:11" x14ac:dyDescent="0.2">
      <c r="A32" s="61" t="s">
        <v>89</v>
      </c>
      <c r="B32" s="7"/>
      <c r="C32" s="21">
        <f>+B33+B34</f>
        <v>1466530.63</v>
      </c>
      <c r="E32" s="80" t="s">
        <v>90</v>
      </c>
      <c r="F32" s="20"/>
      <c r="G32" s="8">
        <f>+F34+F33</f>
        <v>14547.720000000001</v>
      </c>
      <c r="H32" s="59"/>
      <c r="J32" s="7"/>
      <c r="K32" s="7"/>
    </row>
    <row r="33" spans="1:11" x14ac:dyDescent="0.2">
      <c r="A33" s="63" t="s">
        <v>67</v>
      </c>
      <c r="B33" s="21">
        <f>+'[1]EST.RESULT.6 '!D79</f>
        <v>340430.05</v>
      </c>
      <c r="C33" s="62"/>
      <c r="E33" s="78" t="s">
        <v>91</v>
      </c>
      <c r="F33" s="27">
        <f>+'[1]EST.RESULT.6 '!J54</f>
        <v>14547.720000000001</v>
      </c>
      <c r="J33" s="7"/>
      <c r="K33" s="7"/>
    </row>
    <row r="34" spans="1:11" x14ac:dyDescent="0.2">
      <c r="A34" s="7" t="s">
        <v>77</v>
      </c>
      <c r="B34" s="67">
        <f>+'[1]EST.RESULT.6 '!D81</f>
        <v>1126100.5799999998</v>
      </c>
      <c r="E34" s="19"/>
      <c r="F34" s="19"/>
      <c r="G34" s="19"/>
      <c r="J34" s="7"/>
      <c r="K34" s="7"/>
    </row>
    <row r="35" spans="1:11" ht="15" x14ac:dyDescent="0.35">
      <c r="A35" s="81"/>
      <c r="B35" s="18"/>
      <c r="C35" s="82"/>
      <c r="J35" s="7"/>
      <c r="K35" s="7"/>
    </row>
    <row r="36" spans="1:11" ht="15" x14ac:dyDescent="0.35">
      <c r="A36" s="76" t="s">
        <v>92</v>
      </c>
      <c r="B36" s="83"/>
      <c r="C36" s="83">
        <f>SUM(B37:B39)</f>
        <v>1312303.1499999999</v>
      </c>
      <c r="E36" s="84" t="s">
        <v>93</v>
      </c>
      <c r="F36" s="10"/>
      <c r="G36" s="14">
        <f>+F37</f>
        <v>384833.58</v>
      </c>
      <c r="J36" s="7"/>
      <c r="K36" s="7"/>
    </row>
    <row r="37" spans="1:11" x14ac:dyDescent="0.2">
      <c r="A37" s="81" t="s">
        <v>94</v>
      </c>
      <c r="B37" s="21">
        <f>+'[1]EST.RESULT.6 '!D86</f>
        <v>342634.58</v>
      </c>
      <c r="C37" s="83"/>
      <c r="D37" s="59"/>
      <c r="E37" s="25" t="s">
        <v>95</v>
      </c>
      <c r="F37" s="79">
        <f>+'[1]EST.RESULT.6 '!J63</f>
        <v>384833.58</v>
      </c>
      <c r="G37" s="19"/>
      <c r="H37" s="85"/>
      <c r="J37" s="7"/>
      <c r="K37" s="7"/>
    </row>
    <row r="38" spans="1:11" x14ac:dyDescent="0.2">
      <c r="A38" s="7" t="s">
        <v>96</v>
      </c>
      <c r="B38" s="20">
        <f>+'[1]EST.RESULT.6 '!D88</f>
        <v>0</v>
      </c>
      <c r="H38" s="86"/>
      <c r="J38" s="7"/>
      <c r="K38" s="7"/>
    </row>
    <row r="39" spans="1:11" ht="15" x14ac:dyDescent="0.35">
      <c r="A39" s="7" t="s">
        <v>97</v>
      </c>
      <c r="B39" s="18">
        <f>+'[1]EST.RESULT.6 '!C91</f>
        <v>969668.57</v>
      </c>
      <c r="H39" s="86"/>
      <c r="J39" s="7"/>
      <c r="K39" s="7"/>
    </row>
    <row r="40" spans="1:11" x14ac:dyDescent="0.2">
      <c r="A40" s="7"/>
      <c r="B40" s="7"/>
      <c r="H40" s="11"/>
      <c r="J40" s="7"/>
      <c r="K40" s="7"/>
    </row>
    <row r="41" spans="1:11" x14ac:dyDescent="0.2">
      <c r="A41" s="76" t="s">
        <v>98</v>
      </c>
      <c r="B41" s="83"/>
      <c r="C41" s="21">
        <f>+B42+B43+B44+B45+B46+B47+B48+B49</f>
        <v>2196271.34</v>
      </c>
      <c r="H41" s="59"/>
      <c r="J41" s="7"/>
      <c r="K41" s="7"/>
    </row>
    <row r="42" spans="1:11" x14ac:dyDescent="0.2">
      <c r="A42" s="87" t="s">
        <v>99</v>
      </c>
      <c r="B42" s="83">
        <f>+'[1]EST.RESULT.6 '!D96</f>
        <v>575355.91</v>
      </c>
      <c r="C42" s="21"/>
      <c r="J42" s="7"/>
      <c r="K42" s="7"/>
    </row>
    <row r="43" spans="1:11" x14ac:dyDescent="0.2">
      <c r="A43" s="87" t="s">
        <v>100</v>
      </c>
      <c r="B43" s="21">
        <f>+'[1]EST.RESULT.6 '!D107</f>
        <v>8244.36</v>
      </c>
      <c r="J43" s="7"/>
      <c r="K43" s="7"/>
    </row>
    <row r="44" spans="1:11" x14ac:dyDescent="0.2">
      <c r="A44" s="87" t="s">
        <v>101</v>
      </c>
      <c r="B44" s="83">
        <f>+'[1]EST.RESULT.6 '!D113</f>
        <v>1078928.48</v>
      </c>
      <c r="C44" s="83"/>
      <c r="H44" s="11"/>
      <c r="J44" s="7"/>
      <c r="K44" s="7"/>
    </row>
    <row r="45" spans="1:11" x14ac:dyDescent="0.2">
      <c r="A45" s="25" t="s">
        <v>102</v>
      </c>
      <c r="B45" s="21">
        <f>+'[1]EST.RESULT.6 '!D132</f>
        <v>26113.65</v>
      </c>
      <c r="J45" s="7"/>
      <c r="K45" s="7"/>
    </row>
    <row r="46" spans="1:11" x14ac:dyDescent="0.2">
      <c r="A46" s="87" t="s">
        <v>103</v>
      </c>
      <c r="B46" s="83">
        <f>+'[1]EST.RESULT.6 '!D135</f>
        <v>260648.98</v>
      </c>
      <c r="C46" s="21"/>
      <c r="J46" s="7"/>
      <c r="K46" s="7"/>
    </row>
    <row r="47" spans="1:11" x14ac:dyDescent="0.2">
      <c r="A47" s="87" t="s">
        <v>104</v>
      </c>
      <c r="B47" s="83">
        <f>+'[1]EST.RESULT.6 '!D139</f>
        <v>24777.66</v>
      </c>
      <c r="C47" s="21"/>
      <c r="J47" s="7"/>
      <c r="K47" s="7"/>
    </row>
    <row r="48" spans="1:11" x14ac:dyDescent="0.2">
      <c r="A48" s="87" t="s">
        <v>105</v>
      </c>
      <c r="B48" s="83">
        <f>+'[1]EST.RESULT.6 '!D141</f>
        <v>0</v>
      </c>
      <c r="C48" s="21"/>
      <c r="J48" s="7"/>
      <c r="K48" s="7"/>
    </row>
    <row r="49" spans="1:11" x14ac:dyDescent="0.2">
      <c r="A49" s="81" t="s">
        <v>106</v>
      </c>
      <c r="B49" s="88">
        <f>+'[1]EST.RESULT.6 '!D143</f>
        <v>222202.3</v>
      </c>
      <c r="C49" s="21"/>
      <c r="H49" s="89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59"/>
      <c r="J51" s="7"/>
      <c r="K51" s="7"/>
    </row>
    <row r="52" spans="1:11" ht="16.5" customHeight="1" x14ac:dyDescent="0.2">
      <c r="A52" s="76" t="s">
        <v>107</v>
      </c>
      <c r="B52" s="7"/>
      <c r="C52" s="21">
        <f>+B53+B54</f>
        <v>531662.62</v>
      </c>
      <c r="J52" s="7"/>
      <c r="K52" s="7"/>
    </row>
    <row r="53" spans="1:11" x14ac:dyDescent="0.2">
      <c r="A53" s="7" t="s">
        <v>108</v>
      </c>
      <c r="B53" s="20">
        <f>+'[1]EST.RESULT.6 '!D153</f>
        <v>107580.83</v>
      </c>
      <c r="J53" s="7"/>
      <c r="K53" s="7"/>
    </row>
    <row r="54" spans="1:11" x14ac:dyDescent="0.2">
      <c r="A54" s="7" t="s">
        <v>109</v>
      </c>
      <c r="B54" s="90">
        <f>+'[1]EST.RESULT.6 '!D155</f>
        <v>424081.79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1" t="s">
        <v>110</v>
      </c>
      <c r="B58" s="92"/>
      <c r="C58" s="21">
        <f>SUM(C5:C52)</f>
        <v>38454757.529999994</v>
      </c>
      <c r="E58" s="91" t="s">
        <v>111</v>
      </c>
      <c r="F58" s="10"/>
      <c r="G58" s="21">
        <f>SUM(G5:G52)</f>
        <v>35077731.119999997</v>
      </c>
      <c r="J58" s="7"/>
      <c r="K58" s="7"/>
    </row>
    <row r="59" spans="1:11" x14ac:dyDescent="0.2">
      <c r="A59" s="93" t="str">
        <f>IF(C59=0,"","UTILIDAD")</f>
        <v/>
      </c>
      <c r="B59" s="94"/>
      <c r="C59" s="21">
        <f>IF(SUM(-C58+G58)&lt;0,0,SUM(-C58+G58))</f>
        <v>0</v>
      </c>
      <c r="E59" s="91" t="str">
        <f>IF(G59=0,"","PERDIDA")</f>
        <v>PERDIDA</v>
      </c>
      <c r="G59" s="89">
        <f>IF(SUM(-G58+C58)&lt;0,0,SUM(-G58+C58))</f>
        <v>3377026.4099999964</v>
      </c>
      <c r="H59" s="11"/>
      <c r="J59" s="7"/>
      <c r="K59" s="7"/>
    </row>
    <row r="60" spans="1:11" ht="13.5" thickBot="1" x14ac:dyDescent="0.25">
      <c r="A60" s="93" t="s">
        <v>112</v>
      </c>
      <c r="B60" s="95" t="s">
        <v>3</v>
      </c>
      <c r="C60" s="96">
        <f>+C58+C59</f>
        <v>38454757.529999994</v>
      </c>
      <c r="E60" s="7" t="s">
        <v>113</v>
      </c>
      <c r="F60" s="35" t="s">
        <v>3</v>
      </c>
      <c r="G60" s="96">
        <f>+G58+G59</f>
        <v>38454757.529999994</v>
      </c>
      <c r="H60" s="11"/>
    </row>
    <row r="61" spans="1:11" ht="13.5" thickTop="1" x14ac:dyDescent="0.2">
      <c r="H61" s="89"/>
    </row>
    <row r="67" spans="1:9" ht="15.75" x14ac:dyDescent="0.25">
      <c r="C67" s="21"/>
      <c r="D67" s="54"/>
      <c r="G67" s="89"/>
    </row>
    <row r="68" spans="1:9" ht="15.75" x14ac:dyDescent="0.25">
      <c r="D68" s="54"/>
    </row>
    <row r="69" spans="1:9" x14ac:dyDescent="0.2">
      <c r="A69" s="93"/>
      <c r="B69" s="95"/>
      <c r="C69" s="35"/>
      <c r="F69" s="35"/>
      <c r="G69" s="35"/>
    </row>
    <row r="70" spans="1:9" ht="15.75" x14ac:dyDescent="0.25">
      <c r="A70" s="97"/>
      <c r="B70" s="98"/>
      <c r="C70" s="98"/>
      <c r="D70" s="98"/>
      <c r="E70" s="98"/>
      <c r="F70" s="97"/>
      <c r="G70" s="99"/>
    </row>
    <row r="71" spans="1:9" ht="15.75" x14ac:dyDescent="0.25">
      <c r="A71" s="97"/>
      <c r="C71" s="100"/>
      <c r="E71"/>
      <c r="F71" s="97"/>
      <c r="G71" s="99"/>
      <c r="H71"/>
      <c r="I71"/>
    </row>
    <row r="72" spans="1:9" x14ac:dyDescent="0.2">
      <c r="A72" s="101"/>
      <c r="F72" s="99"/>
      <c r="G72" s="9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2019-06-13T19:05:23Z</cp:lastPrinted>
  <dcterms:created xsi:type="dcterms:W3CDTF">2019-06-13T19:03:59Z</dcterms:created>
  <dcterms:modified xsi:type="dcterms:W3CDTF">2019-06-13T19:05:56Z</dcterms:modified>
</cp:coreProperties>
</file>