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BALANCE!$A$1:$G$75</definedName>
    <definedName name="_xlnm.Print_Area" localSheetId="1">EST.RESULTAD!$A$1:$G$72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G5" i="2"/>
  <c r="C5" i="2"/>
  <c r="G67" i="1"/>
  <c r="C67" i="1"/>
  <c r="H66" i="1" s="1"/>
  <c r="C61" i="1"/>
  <c r="H60" i="1" s="1"/>
  <c r="G61" i="1"/>
  <c r="G54" i="1"/>
  <c r="G51" i="1"/>
  <c r="G48" i="1"/>
  <c r="G58" i="1" s="1"/>
  <c r="G44" i="1"/>
  <c r="G42" i="1"/>
  <c r="C37" i="1"/>
  <c r="G38" i="1"/>
  <c r="C33" i="1"/>
  <c r="G33" i="1"/>
  <c r="G30" i="1"/>
  <c r="C29" i="1"/>
  <c r="G27" i="1"/>
  <c r="G23" i="1"/>
  <c r="C23" i="1"/>
  <c r="G19" i="1"/>
  <c r="C19" i="1"/>
  <c r="G13" i="1"/>
  <c r="H13" i="1" s="1"/>
  <c r="C13" i="1"/>
  <c r="G9" i="1"/>
  <c r="G46" i="1" s="1"/>
  <c r="G59" i="1" s="1"/>
  <c r="C9" i="1"/>
  <c r="H10" i="2" l="1"/>
  <c r="G58" i="2"/>
  <c r="C59" i="1"/>
  <c r="H53" i="1" s="1"/>
  <c r="C58" i="2"/>
  <c r="C59" i="2" l="1"/>
  <c r="A59" i="2" s="1"/>
  <c r="C60" i="2"/>
  <c r="G59" i="2"/>
  <c r="E59" i="2" s="1"/>
  <c r="G60" i="2" l="1"/>
</calcChain>
</file>

<file path=xl/sharedStrings.xml><?xml version="1.0" encoding="utf-8"?>
<sst xmlns="http://schemas.openxmlformats.org/spreadsheetml/2006/main" count="166" uniqueCount="139">
  <si>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</si>
  <si>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</si>
  <si>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</si>
  <si>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</si>
  <si>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</si>
  <si>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</si>
  <si>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</si>
  <si>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</si>
  <si>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</si>
  <si>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</si>
  <si>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</si>
  <si>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</si>
  <si>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</si>
  <si>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</si>
  <si>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</si>
  <si>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</si>
  <si>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</si>
  <si>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</si>
  <si>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</si>
  <si>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</si>
  <si>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</si>
  <si>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</si>
  <si>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</si>
  <si>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</si>
  <si>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</si>
  <si>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</si>
  <si>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</si>
  <si>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</si>
  <si>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</si>
  <si>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</si>
  <si>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</si>
  <si>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</si>
  <si>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</si>
  <si>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</si>
  <si>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</si>
  <si>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</si>
  <si>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</si>
  <si>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</si>
  <si>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</si>
  <si>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</si>
  <si>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</si>
  <si>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</si>
  <si>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</si>
  <si>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</si>
  <si>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 xml:space="preserve">OTROS PASIVOS 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</si>
  <si>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</si>
  <si>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</si>
  <si>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</si>
  <si>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</si>
  <si>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</si>
  <si>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</si>
  <si>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</si>
  <si>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</si>
  <si>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</si>
  <si>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</si>
  <si>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</si>
  <si>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</si>
  <si>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</si>
  <si>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</si>
  <si>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</si>
  <si>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</si>
  <si>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</si>
  <si>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</si>
  <si>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</si>
  <si>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</si>
  <si>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</si>
  <si>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</si>
  <si>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</si>
  <si>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</si>
  <si>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</si>
  <si>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</si>
  <si>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</si>
  <si>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</si>
  <si>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</si>
  <si>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</si>
  <si>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</si>
  <si>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</si>
  <si>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</si>
  <si>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</si>
  <si>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</si>
  <si>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</si>
  <si>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</si>
  <si>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</si>
  <si>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</si>
  <si>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</si>
  <si>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</si>
  <si>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</si>
  <si>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</si>
  <si>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</si>
  <si>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</si>
  <si>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</si>
  <si>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</si>
  <si>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</si>
  <si>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</si>
  <si>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</si>
  <si>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</si>
  <si>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</si>
  <si>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</si>
  <si>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</si>
  <si>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</si>
  <si>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</si>
  <si>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</si>
  <si>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</si>
  <si>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</si>
  <si>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</si>
  <si>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</si>
  <si>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</si>
  <si>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</si>
  <si>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</si>
  <si>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</si>
  <si>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</si>
  <si>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</si>
  <si>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</si>
  <si>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</si>
  <si>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30 DE SEPTIEMBRE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</si>
  <si>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</si>
  <si>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</si>
  <si>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</si>
  <si>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</si>
  <si>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</si>
  <si>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</si>
  <si>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</si>
  <si>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</si>
  <si>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</si>
  <si>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</si>
  <si>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</si>
  <si>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</si>
  <si>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</si>
  <si>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</si>
  <si>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</si>
  <si>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</si>
  <si>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</si>
  <si>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</si>
  <si>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</si>
  <si>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</si>
  <si>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Pérdida del Ejercicio</t>
  </si>
  <si>
    <t>RESPONSAB. POR REASEGURO TOMADO</t>
  </si>
  <si>
    <t>CUENTAS DE CONTROL DIVERSAS</t>
  </si>
  <si>
    <t>ESTADO DE PERDIDAS Y GANANCIAS 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</si>
</sst>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1" fontId="1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0" fillId="0" borderId="0" xfId="0" applyNumberFormat="1"/>
    <xf numFmtId="43" fontId="1" fillId="0" borderId="0" xfId="3" applyFont="1"/>
    <xf numFmtId="43" fontId="4" fillId="0" borderId="0" xfId="3" applyFont="1" applyBorder="1"/>
    <xf numFmtId="43" fontId="1" fillId="0" borderId="0" xfId="0" applyNumberFormat="1" applyFont="1" applyFill="1" applyBorder="1"/>
    <xf numFmtId="43" fontId="1" fillId="0" borderId="0" xfId="3"/>
    <xf numFmtId="0" fontId="0" fillId="0" borderId="0" xfId="0" applyBorder="1"/>
    <xf numFmtId="43" fontId="7" fillId="0" borderId="0" xfId="3" applyFont="1"/>
    <xf numFmtId="43" fontId="8" fillId="0" borderId="0" xfId="3" applyFont="1" applyBorder="1"/>
    <xf numFmtId="0" fontId="6" fillId="0" borderId="0" xfId="0" applyFont="1"/>
    <xf numFmtId="43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0" fontId="0" fillId="0" borderId="0" xfId="0" applyFont="1" applyFill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1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169" fontId="0" fillId="0" borderId="0" xfId="0" applyNumberForma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  <xf numFmtId="0" fontId="12" fillId="0" borderId="0" xfId="0" applyFont="1" applyFill="1"/>
    <xf numFmtId="0" fontId="10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A58" sqref="A58"/>
      <selection pane="bottomLeft" activeCell="B11" sqref="B11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98" t="s">
        <v>1</v>
      </c>
      <c r="B2" s="98"/>
      <c r="C2" s="98"/>
      <c r="D2" s="98"/>
      <c r="E2" s="98"/>
      <c r="F2" s="98"/>
      <c r="G2" s="98"/>
    </row>
    <row r="3" spans="1:11" x14ac:dyDescent="0.2">
      <c r="A3" s="99" t="s">
        <v>114</v>
      </c>
      <c r="B3" s="99"/>
      <c r="C3" s="99"/>
      <c r="D3" s="99"/>
      <c r="E3" s="99"/>
      <c r="F3" s="99"/>
      <c r="G3" s="99"/>
    </row>
    <row r="4" spans="1:11" x14ac:dyDescent="0.2">
      <c r="A4" s="100" t="s">
        <v>2</v>
      </c>
      <c r="B4" s="100"/>
      <c r="C4" s="100"/>
      <c r="D4" s="100"/>
      <c r="E4" s="100"/>
      <c r="F4" s="100"/>
      <c r="G4" s="100"/>
    </row>
    <row r="5" spans="1:11" x14ac:dyDescent="0.2">
      <c r="E5" t="s">
        <v>3</v>
      </c>
    </row>
    <row r="7" spans="1:11" x14ac:dyDescent="0.2">
      <c r="A7" s="3" t="s">
        <v>4</v>
      </c>
      <c r="E7" s="3" t="s">
        <v>5</v>
      </c>
    </row>
    <row r="8" spans="1:11" s="4" customFormat="1" x14ac:dyDescent="0.2">
      <c r="B8" s="5"/>
      <c r="E8" s="6"/>
      <c r="F8" s="7" t="s">
        <v>3</v>
      </c>
      <c r="G8" s="8"/>
    </row>
    <row r="9" spans="1:11" s="4" customFormat="1" x14ac:dyDescent="0.2">
      <c r="A9" s="9" t="s">
        <v>6</v>
      </c>
      <c r="B9" s="7" t="s">
        <v>3</v>
      </c>
      <c r="C9" s="8">
        <f>SUM(+B10+B11)</f>
        <v>1087209.9099999999</v>
      </c>
      <c r="D9" s="8"/>
      <c r="E9" s="9" t="s">
        <v>7</v>
      </c>
      <c r="F9" s="10"/>
      <c r="G9" s="11">
        <f>SUM(F11)+F10</f>
        <v>568368.39</v>
      </c>
    </row>
    <row r="10" spans="1:11" s="4" customFormat="1" x14ac:dyDescent="0.2">
      <c r="A10" s="12" t="s">
        <v>8</v>
      </c>
      <c r="B10" s="5">
        <v>1100</v>
      </c>
      <c r="E10" s="4" t="s">
        <v>115</v>
      </c>
      <c r="F10" s="5">
        <v>339058.92000000004</v>
      </c>
    </row>
    <row r="11" spans="1:11" s="4" customFormat="1" ht="15" x14ac:dyDescent="0.35">
      <c r="A11" s="13" t="s">
        <v>9</v>
      </c>
      <c r="B11" s="14">
        <v>1086109.9099999999</v>
      </c>
      <c r="C11" s="8"/>
      <c r="D11" s="4" t="s">
        <v>3</v>
      </c>
      <c r="E11" s="13" t="s">
        <v>10</v>
      </c>
      <c r="F11" s="15">
        <v>229309.47</v>
      </c>
      <c r="G11" s="16"/>
    </row>
    <row r="12" spans="1:11" s="4" customFormat="1" x14ac:dyDescent="0.2">
      <c r="B12" s="7"/>
    </row>
    <row r="13" spans="1:11" s="4" customFormat="1" x14ac:dyDescent="0.2">
      <c r="A13" s="9" t="s">
        <v>11</v>
      </c>
      <c r="B13" s="7" t="s">
        <v>3</v>
      </c>
      <c r="C13" s="8">
        <f>B14+B15+B16+B17</f>
        <v>6591826.7799999993</v>
      </c>
      <c r="E13" s="9" t="s">
        <v>12</v>
      </c>
      <c r="F13" s="10"/>
      <c r="G13" s="11">
        <f>SUM(F14:F17)</f>
        <v>5270217.24</v>
      </c>
      <c r="H13" s="8">
        <f>+G13-F14</f>
        <v>5249076.03</v>
      </c>
    </row>
    <row r="14" spans="1:11" s="4" customFormat="1" x14ac:dyDescent="0.2">
      <c r="A14" s="4" t="s">
        <v>13</v>
      </c>
      <c r="B14" s="7">
        <v>536153.03</v>
      </c>
      <c r="E14" s="13" t="s">
        <v>14</v>
      </c>
      <c r="F14" s="17">
        <v>21141.21</v>
      </c>
      <c r="G14" s="11"/>
    </row>
    <row r="15" spans="1:11" s="4" customFormat="1" x14ac:dyDescent="0.2">
      <c r="A15" s="4" t="s">
        <v>15</v>
      </c>
      <c r="B15" s="5">
        <v>5979852.1899999995</v>
      </c>
      <c r="D15" s="6"/>
      <c r="E15" s="4" t="s">
        <v>116</v>
      </c>
      <c r="F15" s="18">
        <v>1801854.74</v>
      </c>
      <c r="K15" s="18"/>
    </row>
    <row r="16" spans="1:11" s="4" customFormat="1" x14ac:dyDescent="0.2">
      <c r="A16" s="4" t="s">
        <v>16</v>
      </c>
      <c r="B16" s="7">
        <v>75821.56</v>
      </c>
      <c r="D16" s="6"/>
      <c r="E16" s="13" t="s">
        <v>117</v>
      </c>
      <c r="F16" s="18">
        <v>3433579.58</v>
      </c>
      <c r="G16" s="11"/>
    </row>
    <row r="17" spans="1:15" s="4" customFormat="1" ht="15" x14ac:dyDescent="0.35">
      <c r="A17" s="19" t="s">
        <v>118</v>
      </c>
      <c r="B17" s="14">
        <v>0</v>
      </c>
      <c r="D17" s="6"/>
      <c r="E17" s="4" t="s">
        <v>17</v>
      </c>
      <c r="F17" s="15">
        <v>13641.71</v>
      </c>
      <c r="K17" s="18"/>
    </row>
    <row r="18" spans="1:15" s="4" customFormat="1" x14ac:dyDescent="0.2">
      <c r="D18" s="6"/>
    </row>
    <row r="19" spans="1:15" s="4" customFormat="1" ht="15" x14ac:dyDescent="0.35">
      <c r="A19" s="9" t="s">
        <v>119</v>
      </c>
      <c r="B19" s="14"/>
      <c r="C19" s="18">
        <f>+B20+B21</f>
        <v>108797.59</v>
      </c>
      <c r="E19" s="9" t="s">
        <v>18</v>
      </c>
      <c r="G19" s="18">
        <f>+F20+F21</f>
        <v>2908894.1999999997</v>
      </c>
    </row>
    <row r="20" spans="1:15" s="4" customFormat="1" x14ac:dyDescent="0.2">
      <c r="A20" s="4" t="s">
        <v>120</v>
      </c>
      <c r="B20" s="7">
        <v>108797.59</v>
      </c>
      <c r="E20" s="13" t="s">
        <v>19</v>
      </c>
      <c r="F20" s="18">
        <v>2638870.0499999998</v>
      </c>
      <c r="H20" s="8"/>
    </row>
    <row r="21" spans="1:15" s="4" customFormat="1" ht="15" x14ac:dyDescent="0.35">
      <c r="A21" s="4" t="s">
        <v>121</v>
      </c>
      <c r="B21" s="14">
        <v>0</v>
      </c>
      <c r="E21" s="13" t="s">
        <v>20</v>
      </c>
      <c r="F21" s="15">
        <v>270024.15000000002</v>
      </c>
    </row>
    <row r="22" spans="1:15" s="4" customFormat="1" x14ac:dyDescent="0.2"/>
    <row r="23" spans="1:15" s="4" customFormat="1" x14ac:dyDescent="0.2">
      <c r="A23" s="6" t="s">
        <v>21</v>
      </c>
      <c r="B23" s="5"/>
      <c r="C23" s="8">
        <f>SUM(B24:B27)</f>
        <v>9881073.3499999996</v>
      </c>
      <c r="E23" s="20" t="s">
        <v>22</v>
      </c>
      <c r="F23" s="21"/>
      <c r="G23" s="11">
        <f>SUM(F24)+F25</f>
        <v>4384390.59</v>
      </c>
    </row>
    <row r="24" spans="1:15" s="4" customFormat="1" x14ac:dyDescent="0.2">
      <c r="A24" s="22" t="s">
        <v>23</v>
      </c>
      <c r="B24" s="7">
        <v>6940250.8600000003</v>
      </c>
      <c r="E24" s="13" t="s">
        <v>24</v>
      </c>
      <c r="F24" s="18">
        <v>4384390.59</v>
      </c>
      <c r="G24" s="11"/>
    </row>
    <row r="25" spans="1:15" s="4" customFormat="1" ht="15" x14ac:dyDescent="0.35">
      <c r="A25" s="22" t="s">
        <v>25</v>
      </c>
      <c r="B25" s="18">
        <v>2403770.9600000004</v>
      </c>
      <c r="E25" s="4" t="s">
        <v>122</v>
      </c>
      <c r="F25" s="15">
        <v>0</v>
      </c>
    </row>
    <row r="26" spans="1:15" s="4" customFormat="1" x14ac:dyDescent="0.2">
      <c r="A26" s="4" t="s">
        <v>123</v>
      </c>
      <c r="B26" s="8">
        <v>797367.12</v>
      </c>
    </row>
    <row r="27" spans="1:15" s="4" customFormat="1" ht="15" x14ac:dyDescent="0.35">
      <c r="A27" s="4" t="s">
        <v>124</v>
      </c>
      <c r="B27" s="23">
        <v>-260315.59</v>
      </c>
      <c r="E27" s="20" t="s">
        <v>26</v>
      </c>
      <c r="F27" s="21"/>
      <c r="G27" s="11">
        <f>SUM(F28)</f>
        <v>2299999.9900000002</v>
      </c>
    </row>
    <row r="28" spans="1:15" s="4" customFormat="1" ht="15" x14ac:dyDescent="0.35">
      <c r="E28" s="13" t="s">
        <v>27</v>
      </c>
      <c r="F28" s="15">
        <v>2299999.9900000002</v>
      </c>
      <c r="G28" s="11"/>
    </row>
    <row r="29" spans="1:15" s="4" customFormat="1" x14ac:dyDescent="0.2">
      <c r="A29" s="6" t="s">
        <v>125</v>
      </c>
      <c r="B29" s="5"/>
      <c r="C29" s="18">
        <f>+B30+B31</f>
        <v>276478.56</v>
      </c>
    </row>
    <row r="30" spans="1:15" s="4" customFormat="1" x14ac:dyDescent="0.2">
      <c r="A30" s="4" t="s">
        <v>126</v>
      </c>
      <c r="B30" s="18">
        <v>276478.56</v>
      </c>
      <c r="E30" s="20" t="s">
        <v>127</v>
      </c>
      <c r="F30" s="21"/>
      <c r="G30" s="11">
        <f>SUM(F31)</f>
        <v>128542.61</v>
      </c>
    </row>
    <row r="31" spans="1:15" s="4" customFormat="1" ht="15" x14ac:dyDescent="0.35">
      <c r="A31" s="4" t="s">
        <v>128</v>
      </c>
      <c r="B31" s="24">
        <v>0</v>
      </c>
      <c r="E31" s="13" t="s">
        <v>129</v>
      </c>
      <c r="F31" s="15">
        <v>128542.61</v>
      </c>
      <c r="G31" s="11"/>
      <c r="L31" s="25"/>
      <c r="O31" s="25"/>
    </row>
    <row r="32" spans="1:15" s="4" customFormat="1" x14ac:dyDescent="0.2"/>
    <row r="33" spans="1:11" s="4" customFormat="1" x14ac:dyDescent="0.2">
      <c r="A33" s="9" t="s">
        <v>28</v>
      </c>
      <c r="B33" s="7" t="s">
        <v>3</v>
      </c>
      <c r="C33" s="8">
        <f>+B34+B35</f>
        <v>55650.530000000028</v>
      </c>
      <c r="E33" s="6" t="s">
        <v>29</v>
      </c>
      <c r="F33" s="5"/>
      <c r="G33" s="8">
        <f>SUM(F34+F35+F36)</f>
        <v>169198.34000000003</v>
      </c>
    </row>
    <row r="34" spans="1:11" s="4" customFormat="1" x14ac:dyDescent="0.2">
      <c r="A34" s="4" t="s">
        <v>30</v>
      </c>
      <c r="B34" s="17">
        <v>543543</v>
      </c>
      <c r="E34" s="4" t="s">
        <v>31</v>
      </c>
      <c r="F34" s="17">
        <v>89349.95</v>
      </c>
      <c r="I34" s="22"/>
      <c r="K34" s="8"/>
    </row>
    <row r="35" spans="1:11" s="4" customFormat="1" x14ac:dyDescent="0.2">
      <c r="A35" s="4" t="s">
        <v>32</v>
      </c>
      <c r="B35" s="24">
        <v>-487892.47</v>
      </c>
      <c r="E35" s="22" t="s">
        <v>33</v>
      </c>
      <c r="F35" s="7">
        <v>79848.390000000014</v>
      </c>
      <c r="G35" s="26"/>
      <c r="K35" s="8"/>
    </row>
    <row r="36" spans="1:11" s="4" customFormat="1" ht="14.25" customHeight="1" x14ac:dyDescent="0.35">
      <c r="B36" s="7"/>
      <c r="E36" s="27" t="s">
        <v>34</v>
      </c>
      <c r="F36" s="15">
        <v>0</v>
      </c>
    </row>
    <row r="37" spans="1:11" s="4" customFormat="1" ht="15" x14ac:dyDescent="0.35">
      <c r="A37" s="9" t="s">
        <v>35</v>
      </c>
      <c r="B37" s="5"/>
      <c r="C37" s="8">
        <f>SUM(B38+B39+B40+B41+B42)</f>
        <v>1446612.2</v>
      </c>
      <c r="E37" s="27"/>
      <c r="F37" s="15"/>
    </row>
    <row r="38" spans="1:11" s="4" customFormat="1" ht="15" x14ac:dyDescent="0.35">
      <c r="A38" s="13" t="s">
        <v>36</v>
      </c>
      <c r="B38" s="7">
        <v>360711.24</v>
      </c>
      <c r="C38" s="8"/>
      <c r="E38" s="20" t="s">
        <v>37</v>
      </c>
      <c r="F38" s="15"/>
      <c r="G38" s="8">
        <f>SUM(F39:F40)</f>
        <v>73295.400000000009</v>
      </c>
      <c r="K38" s="8"/>
    </row>
    <row r="39" spans="1:11" s="4" customFormat="1" x14ac:dyDescent="0.2">
      <c r="A39" s="13" t="s">
        <v>38</v>
      </c>
      <c r="B39" s="11">
        <v>334646.15000000002</v>
      </c>
      <c r="C39" s="8"/>
      <c r="E39" s="27" t="s">
        <v>39</v>
      </c>
      <c r="F39" s="17">
        <v>5450.38</v>
      </c>
      <c r="G39" s="8"/>
    </row>
    <row r="40" spans="1:11" s="4" customFormat="1" ht="15" x14ac:dyDescent="0.35">
      <c r="A40" s="4" t="s">
        <v>40</v>
      </c>
      <c r="B40" s="5">
        <v>850429.47</v>
      </c>
      <c r="C40" s="8"/>
      <c r="E40" s="4" t="s">
        <v>41</v>
      </c>
      <c r="F40" s="15">
        <v>67845.02</v>
      </c>
    </row>
    <row r="41" spans="1:11" s="4" customFormat="1" ht="15" x14ac:dyDescent="0.35">
      <c r="A41" s="22" t="s">
        <v>42</v>
      </c>
      <c r="B41" s="17">
        <v>66215.34</v>
      </c>
      <c r="C41" s="8"/>
      <c r="E41" s="27"/>
      <c r="F41" s="15"/>
      <c r="G41" s="16"/>
    </row>
    <row r="42" spans="1:11" s="4" customFormat="1" x14ac:dyDescent="0.2">
      <c r="A42" s="4" t="s">
        <v>43</v>
      </c>
      <c r="B42" s="17">
        <v>-165390</v>
      </c>
      <c r="E42" s="6" t="s">
        <v>130</v>
      </c>
      <c r="G42" s="18">
        <f>+F43</f>
        <v>50318.03</v>
      </c>
      <c r="H42" s="18"/>
    </row>
    <row r="43" spans="1:11" s="4" customFormat="1" ht="15" x14ac:dyDescent="0.35">
      <c r="E43" s="18" t="s">
        <v>131</v>
      </c>
      <c r="F43" s="15">
        <v>50318.03</v>
      </c>
    </row>
    <row r="44" spans="1:11" s="4" customFormat="1" ht="15" x14ac:dyDescent="0.35">
      <c r="E44" s="18" t="s">
        <v>44</v>
      </c>
      <c r="F44" s="15"/>
      <c r="G44" s="8">
        <f>+F45</f>
        <v>0</v>
      </c>
    </row>
    <row r="45" spans="1:11" s="4" customFormat="1" ht="15" x14ac:dyDescent="0.35">
      <c r="E45" s="18" t="s">
        <v>45</v>
      </c>
      <c r="F45" s="15">
        <v>0</v>
      </c>
    </row>
    <row r="46" spans="1:11" s="4" customFormat="1" x14ac:dyDescent="0.2">
      <c r="E46" s="28" t="s">
        <v>46</v>
      </c>
      <c r="F46" s="7" t="s">
        <v>3</v>
      </c>
      <c r="G46" s="29">
        <f>SUM(G8:G44)</f>
        <v>15853224.789999999</v>
      </c>
    </row>
    <row r="47" spans="1:11" s="4" customFormat="1" x14ac:dyDescent="0.2">
      <c r="E47" s="28" t="s">
        <v>47</v>
      </c>
      <c r="F47" s="7" t="s">
        <v>3</v>
      </c>
      <c r="G47" s="8" t="s">
        <v>3</v>
      </c>
      <c r="H47" s="8"/>
      <c r="I47" s="8"/>
    </row>
    <row r="48" spans="1:11" s="4" customFormat="1" x14ac:dyDescent="0.2">
      <c r="E48" s="6" t="s">
        <v>48</v>
      </c>
      <c r="F48" s="5"/>
      <c r="G48" s="8">
        <f>+F49</f>
        <v>5900000</v>
      </c>
    </row>
    <row r="49" spans="1:12" s="4" customFormat="1" x14ac:dyDescent="0.2">
      <c r="E49" s="22" t="s">
        <v>49</v>
      </c>
      <c r="F49" s="24">
        <v>5900000</v>
      </c>
      <c r="G49" s="8"/>
    </row>
    <row r="50" spans="1:12" s="4" customFormat="1" hidden="1" x14ac:dyDescent="0.2">
      <c r="E50" s="22"/>
      <c r="F50" s="17"/>
      <c r="G50" s="8"/>
    </row>
    <row r="51" spans="1:12" s="4" customFormat="1" hidden="1" x14ac:dyDescent="0.2">
      <c r="E51" s="6" t="s">
        <v>50</v>
      </c>
      <c r="F51" s="5"/>
      <c r="G51" s="8">
        <f>+F52</f>
        <v>0</v>
      </c>
    </row>
    <row r="52" spans="1:12" s="4" customFormat="1" hidden="1" x14ac:dyDescent="0.2">
      <c r="E52" s="22" t="s">
        <v>49</v>
      </c>
      <c r="F52" s="24">
        <v>0</v>
      </c>
      <c r="G52" s="8"/>
    </row>
    <row r="53" spans="1:12" s="4" customFormat="1" x14ac:dyDescent="0.2">
      <c r="H53" s="8">
        <f>+C59-G59</f>
        <v>0</v>
      </c>
      <c r="L53" s="8"/>
    </row>
    <row r="54" spans="1:12" s="4" customFormat="1" x14ac:dyDescent="0.2">
      <c r="E54" s="6" t="s">
        <v>132</v>
      </c>
      <c r="G54" s="17">
        <f>+F55+F57+F56</f>
        <v>-2305575.8700000104</v>
      </c>
      <c r="H54" s="8"/>
    </row>
    <row r="55" spans="1:12" s="4" customFormat="1" x14ac:dyDescent="0.2">
      <c r="E55" s="22" t="s">
        <v>133</v>
      </c>
      <c r="F55" s="17">
        <v>6215.41</v>
      </c>
      <c r="H55" s="8"/>
    </row>
    <row r="56" spans="1:12" s="4" customFormat="1" x14ac:dyDescent="0.2">
      <c r="E56" s="30" t="s">
        <v>134</v>
      </c>
      <c r="F56" s="17">
        <v>5428.51</v>
      </c>
      <c r="H56" s="31" t="s">
        <v>3</v>
      </c>
    </row>
    <row r="57" spans="1:12" s="4" customFormat="1" ht="15" x14ac:dyDescent="0.35">
      <c r="E57" s="4" t="s">
        <v>135</v>
      </c>
      <c r="F57" s="15">
        <v>-2317219.7900000103</v>
      </c>
      <c r="H57" s="8"/>
    </row>
    <row r="58" spans="1:12" s="4" customFormat="1" x14ac:dyDescent="0.2">
      <c r="D58" s="16"/>
      <c r="E58" s="28" t="s">
        <v>51</v>
      </c>
      <c r="F58" s="10"/>
      <c r="G58" s="32">
        <f>+G48+G54+G51</f>
        <v>3594424.1299999896</v>
      </c>
      <c r="I58" s="8"/>
      <c r="K58" s="8"/>
    </row>
    <row r="59" spans="1:12" s="4" customFormat="1" ht="13.5" thickBot="1" x14ac:dyDescent="0.25">
      <c r="A59" s="28" t="s">
        <v>52</v>
      </c>
      <c r="B59" s="31" t="s">
        <v>3</v>
      </c>
      <c r="C59" s="33">
        <f>SUM(C7:C40)</f>
        <v>19447648.919999998</v>
      </c>
      <c r="E59" s="28" t="s">
        <v>53</v>
      </c>
      <c r="F59" s="7"/>
      <c r="G59" s="33">
        <f>G46+G58</f>
        <v>19447648.919999987</v>
      </c>
      <c r="K59" s="8"/>
    </row>
    <row r="60" spans="1:12" s="4" customFormat="1" ht="13.5" thickTop="1" x14ac:dyDescent="0.2">
      <c r="H60" s="8">
        <f>+C61-G61</f>
        <v>0</v>
      </c>
    </row>
    <row r="61" spans="1:12" s="4" customFormat="1" ht="15" x14ac:dyDescent="0.35">
      <c r="A61" s="6" t="s">
        <v>54</v>
      </c>
      <c r="B61" s="31"/>
      <c r="C61" s="34">
        <f>SUM(B62:B65)</f>
        <v>2716669811.3699999</v>
      </c>
      <c r="E61" s="35" t="s">
        <v>55</v>
      </c>
      <c r="F61" s="5"/>
      <c r="G61" s="34">
        <f>SUM(F62)</f>
        <v>2716669811.3699999</v>
      </c>
    </row>
    <row r="62" spans="1:12" ht="15" x14ac:dyDescent="0.35">
      <c r="A62" s="22" t="s">
        <v>56</v>
      </c>
      <c r="B62" s="7">
        <v>2028674458.1900001</v>
      </c>
      <c r="C62" s="31"/>
      <c r="E62" s="22" t="s">
        <v>57</v>
      </c>
      <c r="F62" s="14">
        <v>2716669811.3699999</v>
      </c>
      <c r="G62" s="31"/>
      <c r="H62" s="36" t="s">
        <v>0</v>
      </c>
    </row>
    <row r="63" spans="1:12" x14ac:dyDescent="0.2">
      <c r="A63" t="s">
        <v>136</v>
      </c>
      <c r="B63" s="37">
        <v>116280360</v>
      </c>
      <c r="C63" s="38"/>
      <c r="D63" s="38"/>
      <c r="E63" s="39"/>
      <c r="F63" s="40"/>
      <c r="G63" s="38"/>
    </row>
    <row r="64" spans="1:12" x14ac:dyDescent="0.2">
      <c r="A64" s="1" t="s">
        <v>58</v>
      </c>
      <c r="B64" s="37">
        <v>569706063.17999995</v>
      </c>
      <c r="C64" s="41"/>
      <c r="D64" s="38"/>
      <c r="E64" s="13"/>
      <c r="F64" s="40"/>
      <c r="G64" s="38"/>
    </row>
    <row r="65" spans="1:8" ht="15" x14ac:dyDescent="0.35">
      <c r="A65" s="13" t="s">
        <v>59</v>
      </c>
      <c r="B65" s="42">
        <v>2008930</v>
      </c>
      <c r="C65" s="41"/>
      <c r="D65" s="38"/>
      <c r="E65" s="9"/>
      <c r="F65" s="40"/>
      <c r="G65" s="43"/>
    </row>
    <row r="66" spans="1:8" ht="15" x14ac:dyDescent="0.35">
      <c r="A66" s="13"/>
      <c r="B66" s="43"/>
      <c r="C66" s="38"/>
      <c r="D66" s="38"/>
      <c r="H66" s="36">
        <f>+C67-G67</f>
        <v>0</v>
      </c>
    </row>
    <row r="67" spans="1:8" ht="15" x14ac:dyDescent="0.35">
      <c r="A67" s="44" t="s">
        <v>60</v>
      </c>
      <c r="B67" s="43"/>
      <c r="C67" s="43">
        <f>+B68+B69</f>
        <v>90843.75</v>
      </c>
      <c r="D67" s="38"/>
      <c r="E67" s="9" t="s">
        <v>61</v>
      </c>
      <c r="G67" s="43">
        <f>+F68</f>
        <v>90843.75</v>
      </c>
    </row>
    <row r="68" spans="1:8" x14ac:dyDescent="0.2">
      <c r="A68" s="13" t="s">
        <v>62</v>
      </c>
      <c r="B68" s="45">
        <v>90843.75</v>
      </c>
      <c r="C68" s="38"/>
      <c r="D68" s="38"/>
      <c r="E68" s="13" t="s">
        <v>61</v>
      </c>
      <c r="F68" s="46">
        <v>90843.75</v>
      </c>
    </row>
    <row r="69" spans="1:8" ht="15" x14ac:dyDescent="0.35">
      <c r="A69" s="47" t="s">
        <v>137</v>
      </c>
      <c r="B69" s="42">
        <v>0</v>
      </c>
      <c r="C69" s="38"/>
      <c r="D69" s="38"/>
      <c r="E69" s="13"/>
      <c r="F69" s="48"/>
    </row>
    <row r="70" spans="1:8" ht="15" x14ac:dyDescent="0.35">
      <c r="A70" s="13"/>
      <c r="B70" s="43"/>
      <c r="C70" s="38"/>
      <c r="D70" s="38"/>
    </row>
    <row r="71" spans="1:8" ht="15" x14ac:dyDescent="0.35">
      <c r="A71" s="13"/>
      <c r="B71" s="43"/>
      <c r="C71" s="38"/>
      <c r="D71" s="38"/>
    </row>
    <row r="72" spans="1:8" ht="15" hidden="1" x14ac:dyDescent="0.35">
      <c r="A72" s="13"/>
      <c r="B72" s="43"/>
      <c r="C72" s="38"/>
    </row>
    <row r="73" spans="1:8" ht="15" hidden="1" x14ac:dyDescent="0.35">
      <c r="A73" s="13"/>
      <c r="B73" s="43"/>
      <c r="C73" s="38"/>
    </row>
    <row r="74" spans="1:8" ht="15.75" x14ac:dyDescent="0.25">
      <c r="A74" s="49"/>
      <c r="C74" s="50"/>
      <c r="F74" s="49"/>
      <c r="G74" s="51"/>
    </row>
    <row r="75" spans="1:8" ht="15.75" x14ac:dyDescent="0.25">
      <c r="A75" s="49"/>
      <c r="C75" s="50"/>
      <c r="F75" s="49"/>
      <c r="G75" s="51"/>
    </row>
    <row r="76" spans="1:8" ht="15.75" x14ac:dyDescent="0.25">
      <c r="F76" s="51"/>
      <c r="G76" s="51"/>
    </row>
    <row r="79" spans="1:8" ht="15.75" x14ac:dyDescent="0.25">
      <c r="D79" s="51"/>
    </row>
    <row r="80" spans="1:8" ht="15.75" x14ac:dyDescent="0.25">
      <c r="D80" s="51"/>
    </row>
    <row r="81" spans="4:4" ht="15.75" x14ac:dyDescent="0.25">
      <c r="D81" s="51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85" zoomScaleNormal="85" zoomScaleSheetLayoutView="85" workbookViewId="0">
      <pane ySplit="4" topLeftCell="A5" activePane="bottomLeft" state="frozen"/>
      <selection activeCell="A22" sqref="A22"/>
      <selection pane="bottomLeft" activeCell="A22" sqref="A22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4" customWidth="1"/>
    <col min="4" max="4" width="7.5703125" style="4" customWidth="1"/>
    <col min="5" max="5" width="60.7109375" style="4" customWidth="1"/>
    <col min="6" max="6" width="13.7109375" style="4" customWidth="1"/>
    <col min="7" max="7" width="16.85546875" style="4" customWidth="1"/>
    <col min="8" max="8" width="20.28515625" style="4" bestFit="1" customWidth="1"/>
    <col min="9" max="9" width="11.42578125" style="4"/>
  </cols>
  <sheetData>
    <row r="1" spans="1:11" ht="21" customHeight="1" x14ac:dyDescent="0.25">
      <c r="A1" s="52" t="s">
        <v>1</v>
      </c>
      <c r="B1" s="52"/>
      <c r="C1" s="52"/>
      <c r="D1" s="52"/>
      <c r="E1" s="52"/>
      <c r="F1" s="52"/>
      <c r="G1" s="53"/>
      <c r="J1" s="4"/>
      <c r="K1" s="4"/>
    </row>
    <row r="2" spans="1:11" x14ac:dyDescent="0.2">
      <c r="A2" s="54" t="s">
        <v>138</v>
      </c>
      <c r="B2" s="54"/>
      <c r="C2" s="54"/>
      <c r="D2" s="54"/>
      <c r="E2" s="54"/>
      <c r="F2" s="54"/>
      <c r="G2" s="53"/>
      <c r="J2" s="4"/>
      <c r="K2" s="4"/>
    </row>
    <row r="3" spans="1:11" x14ac:dyDescent="0.2">
      <c r="A3" s="55" t="s">
        <v>2</v>
      </c>
      <c r="B3" s="55"/>
      <c r="C3" s="55"/>
      <c r="D3" s="55"/>
      <c r="E3" s="55"/>
      <c r="F3" s="55"/>
      <c r="G3" s="53"/>
      <c r="H3" s="56"/>
      <c r="J3" s="4"/>
      <c r="K3" s="4"/>
    </row>
    <row r="4" spans="1:11" ht="18" customHeight="1" x14ac:dyDescent="0.2">
      <c r="A4" s="57" t="s">
        <v>63</v>
      </c>
      <c r="B4" s="4"/>
      <c r="E4" s="57" t="s">
        <v>64</v>
      </c>
      <c r="G4" s="18"/>
      <c r="H4" s="56"/>
      <c r="I4" s="56"/>
      <c r="J4" s="4"/>
      <c r="K4" s="4"/>
    </row>
    <row r="5" spans="1:11" x14ac:dyDescent="0.2">
      <c r="A5" s="6" t="s">
        <v>65</v>
      </c>
      <c r="B5" s="4"/>
      <c r="C5" s="18">
        <f>+B6+B7</f>
        <v>12768460.58</v>
      </c>
      <c r="D5" s="56"/>
      <c r="E5" s="58" t="s">
        <v>66</v>
      </c>
      <c r="F5" s="59"/>
      <c r="G5" s="59">
        <f>+F6+F7</f>
        <v>20505556.460000001</v>
      </c>
      <c r="H5" s="56"/>
      <c r="J5" s="4"/>
      <c r="K5" s="4"/>
    </row>
    <row r="6" spans="1:11" x14ac:dyDescent="0.2">
      <c r="A6" s="4" t="s">
        <v>67</v>
      </c>
      <c r="B6" s="18">
        <v>5613128.3300000001</v>
      </c>
      <c r="C6" s="18"/>
      <c r="E6" s="60" t="s">
        <v>67</v>
      </c>
      <c r="F6" s="59">
        <v>11284375.559999999</v>
      </c>
      <c r="G6" s="59"/>
      <c r="H6" s="56"/>
      <c r="J6" s="4"/>
      <c r="K6" s="4"/>
    </row>
    <row r="7" spans="1:11" ht="15" x14ac:dyDescent="0.35">
      <c r="A7" s="4" t="s">
        <v>68</v>
      </c>
      <c r="B7" s="61">
        <v>7155332.25</v>
      </c>
      <c r="E7" s="60" t="s">
        <v>69</v>
      </c>
      <c r="F7" s="15">
        <v>9221180.9000000004</v>
      </c>
      <c r="G7" s="59"/>
      <c r="J7" s="4"/>
      <c r="K7" s="4"/>
    </row>
    <row r="8" spans="1:11" hidden="1" x14ac:dyDescent="0.2">
      <c r="A8" s="4"/>
      <c r="B8" s="4"/>
      <c r="C8" s="18"/>
      <c r="E8" s="62"/>
      <c r="F8" s="17"/>
      <c r="G8" s="59"/>
      <c r="J8" s="4"/>
      <c r="K8" s="4"/>
    </row>
    <row r="9" spans="1:11" hidden="1" x14ac:dyDescent="0.2">
      <c r="A9" s="6"/>
      <c r="B9" s="4"/>
      <c r="C9" s="18"/>
      <c r="D9" s="56"/>
      <c r="J9" s="4"/>
      <c r="K9" s="4"/>
    </row>
    <row r="10" spans="1:11" hidden="1" x14ac:dyDescent="0.2">
      <c r="A10" s="4"/>
      <c r="B10" s="4"/>
      <c r="F10" s="18"/>
      <c r="H10" s="18">
        <f>+G5-C32</f>
        <v>19367915.59</v>
      </c>
      <c r="J10" s="4"/>
      <c r="K10" s="4"/>
    </row>
    <row r="11" spans="1:11" x14ac:dyDescent="0.2">
      <c r="A11" s="4"/>
      <c r="B11" s="4"/>
      <c r="F11" s="18"/>
      <c r="J11" s="4"/>
      <c r="K11" s="4"/>
    </row>
    <row r="12" spans="1:11" x14ac:dyDescent="0.2">
      <c r="A12" s="58" t="s">
        <v>70</v>
      </c>
      <c r="B12" s="59"/>
      <c r="C12" s="59">
        <f>+B13</f>
        <v>5193791.4800000004</v>
      </c>
      <c r="E12" s="6" t="s">
        <v>71</v>
      </c>
      <c r="G12" s="18">
        <f>+F13+F14+F15</f>
        <v>5038225.83</v>
      </c>
      <c r="J12" s="4"/>
      <c r="K12" s="4"/>
    </row>
    <row r="13" spans="1:11" x14ac:dyDescent="0.2">
      <c r="A13" s="60" t="s">
        <v>67</v>
      </c>
      <c r="B13" s="63">
        <v>5193791.4800000004</v>
      </c>
      <c r="C13" s="59"/>
      <c r="D13" s="56"/>
      <c r="E13" s="4" t="s">
        <v>67</v>
      </c>
      <c r="F13" s="18">
        <v>1664854.61</v>
      </c>
      <c r="H13" s="56"/>
      <c r="J13" s="4"/>
      <c r="K13" s="4"/>
    </row>
    <row r="14" spans="1:11" x14ac:dyDescent="0.2">
      <c r="A14" s="60"/>
      <c r="B14" s="18"/>
      <c r="C14" s="59"/>
      <c r="E14" s="4" t="s">
        <v>72</v>
      </c>
      <c r="F14" s="18">
        <v>2802203.27</v>
      </c>
      <c r="J14" s="4"/>
      <c r="K14" s="4"/>
    </row>
    <row r="15" spans="1:11" ht="15" x14ac:dyDescent="0.35">
      <c r="A15" s="60"/>
      <c r="B15" s="15"/>
      <c r="C15" s="59"/>
      <c r="E15" s="4" t="s">
        <v>73</v>
      </c>
      <c r="F15" s="64">
        <v>571167.94999999995</v>
      </c>
      <c r="J15" s="4"/>
      <c r="K15" s="4"/>
    </row>
    <row r="16" spans="1:11" x14ac:dyDescent="0.2">
      <c r="A16" s="4"/>
      <c r="B16" s="4"/>
      <c r="F16" s="18"/>
      <c r="J16" s="4"/>
      <c r="K16" s="4"/>
    </row>
    <row r="17" spans="1:11" x14ac:dyDescent="0.2">
      <c r="A17" s="58" t="s">
        <v>74</v>
      </c>
      <c r="B17" s="4"/>
      <c r="C17" s="18">
        <f>+B18+B19+B20</f>
        <v>7832804.3399999999</v>
      </c>
      <c r="E17" s="6" t="s">
        <v>75</v>
      </c>
      <c r="G17" s="18">
        <f>SUM(F18:F19)</f>
        <v>3749567.81</v>
      </c>
      <c r="J17" s="4"/>
      <c r="K17" s="4"/>
    </row>
    <row r="18" spans="1:11" x14ac:dyDescent="0.2">
      <c r="A18" s="60" t="s">
        <v>67</v>
      </c>
      <c r="B18" s="65">
        <v>2856808.49</v>
      </c>
      <c r="E18" s="4" t="s">
        <v>67</v>
      </c>
      <c r="F18" s="66">
        <v>3632117.72</v>
      </c>
      <c r="J18" s="4"/>
      <c r="K18" s="4"/>
    </row>
    <row r="19" spans="1:11" x14ac:dyDescent="0.2">
      <c r="A19" s="60" t="s">
        <v>76</v>
      </c>
      <c r="B19" s="18">
        <v>2866113.1799999997</v>
      </c>
      <c r="C19" s="8"/>
      <c r="E19" s="4" t="s">
        <v>77</v>
      </c>
      <c r="F19" s="67">
        <v>117450.09</v>
      </c>
      <c r="J19" s="4"/>
      <c r="K19" s="4"/>
    </row>
    <row r="20" spans="1:11" x14ac:dyDescent="0.2">
      <c r="A20" s="60" t="s">
        <v>73</v>
      </c>
      <c r="B20" s="68">
        <v>2109882.67</v>
      </c>
      <c r="J20" s="4"/>
      <c r="K20" s="4"/>
    </row>
    <row r="21" spans="1:11" x14ac:dyDescent="0.2">
      <c r="A21" s="60"/>
      <c r="B21" s="18"/>
      <c r="C21" s="18"/>
      <c r="D21" s="56"/>
      <c r="E21" s="20" t="s">
        <v>78</v>
      </c>
      <c r="F21" s="69"/>
      <c r="G21" s="69">
        <f>SUM(F22:F23)</f>
        <v>705221.56</v>
      </c>
      <c r="J21" s="4"/>
      <c r="K21" s="4"/>
    </row>
    <row r="22" spans="1:11" ht="15" x14ac:dyDescent="0.35">
      <c r="A22" s="60"/>
      <c r="B22" s="70"/>
      <c r="D22" s="8"/>
      <c r="E22" s="71" t="s">
        <v>67</v>
      </c>
      <c r="F22" s="8">
        <v>705221.56</v>
      </c>
      <c r="G22" s="69"/>
      <c r="J22" s="4"/>
      <c r="K22" s="4"/>
    </row>
    <row r="23" spans="1:11" x14ac:dyDescent="0.2">
      <c r="A23" s="4"/>
      <c r="B23" s="18"/>
      <c r="E23" s="27" t="s">
        <v>68</v>
      </c>
      <c r="F23" s="72">
        <v>0</v>
      </c>
      <c r="G23" s="22"/>
      <c r="J23" s="4"/>
      <c r="K23" s="4"/>
    </row>
    <row r="24" spans="1:11" x14ac:dyDescent="0.2">
      <c r="A24" s="73" t="s">
        <v>79</v>
      </c>
      <c r="B24" s="18"/>
      <c r="C24" s="18">
        <f>+B25+B26+B27+B28</f>
        <v>3027193.96</v>
      </c>
      <c r="J24" s="4"/>
      <c r="K24" s="4"/>
    </row>
    <row r="25" spans="1:11" ht="18" x14ac:dyDescent="0.25">
      <c r="A25" s="4" t="s">
        <v>80</v>
      </c>
      <c r="B25" s="18">
        <v>762966.96</v>
      </c>
      <c r="E25" s="6" t="s">
        <v>81</v>
      </c>
      <c r="G25" s="5">
        <f>SUM(F26:F29)</f>
        <v>216093.28</v>
      </c>
      <c r="H25" s="74"/>
      <c r="J25" s="4"/>
      <c r="K25" s="4"/>
    </row>
    <row r="26" spans="1:11" ht="18" x14ac:dyDescent="0.25">
      <c r="A26" s="4" t="s">
        <v>82</v>
      </c>
      <c r="B26" s="18">
        <v>664090.49</v>
      </c>
      <c r="C26" s="18"/>
      <c r="E26" s="4" t="s">
        <v>83</v>
      </c>
      <c r="F26" s="7">
        <v>159478.35999999999</v>
      </c>
      <c r="G26" s="8"/>
      <c r="H26" s="74" t="s">
        <v>84</v>
      </c>
      <c r="J26" s="4"/>
      <c r="K26" s="4"/>
    </row>
    <row r="27" spans="1:11" ht="18" x14ac:dyDescent="0.25">
      <c r="A27" s="4" t="s">
        <v>85</v>
      </c>
      <c r="B27" s="18">
        <v>31272.760000000002</v>
      </c>
      <c r="E27" s="75" t="s">
        <v>86</v>
      </c>
      <c r="F27" s="7">
        <v>41122.97</v>
      </c>
      <c r="H27" s="74"/>
      <c r="J27" s="4"/>
      <c r="K27" s="4"/>
    </row>
    <row r="28" spans="1:11" x14ac:dyDescent="0.2">
      <c r="A28" s="4" t="s">
        <v>87</v>
      </c>
      <c r="B28" s="76">
        <v>1568863.75</v>
      </c>
      <c r="E28" s="4" t="s">
        <v>88</v>
      </c>
      <c r="F28" s="24">
        <v>15491.95</v>
      </c>
      <c r="J28" s="4"/>
      <c r="K28" s="4"/>
    </row>
    <row r="29" spans="1:11" hidden="1" x14ac:dyDescent="0.2">
      <c r="A29" s="4"/>
      <c r="B29" s="4"/>
      <c r="E29" s="75"/>
      <c r="F29" s="17"/>
      <c r="J29" s="4"/>
      <c r="K29" s="4"/>
    </row>
    <row r="30" spans="1:11" x14ac:dyDescent="0.2">
      <c r="A30" s="4"/>
      <c r="B30" s="4"/>
      <c r="E30" s="75"/>
      <c r="F30" s="17"/>
      <c r="J30" s="4"/>
      <c r="K30" s="4"/>
    </row>
    <row r="31" spans="1:11" x14ac:dyDescent="0.2">
      <c r="A31" s="4"/>
      <c r="B31" s="4"/>
      <c r="E31" s="75"/>
      <c r="F31" s="17"/>
      <c r="J31" s="4"/>
      <c r="K31" s="4"/>
    </row>
    <row r="32" spans="1:11" x14ac:dyDescent="0.2">
      <c r="A32" s="58" t="s">
        <v>89</v>
      </c>
      <c r="B32" s="4"/>
      <c r="C32" s="18">
        <f>+B33+B34</f>
        <v>1137640.8700000001</v>
      </c>
      <c r="E32" s="77" t="s">
        <v>90</v>
      </c>
      <c r="F32" s="17"/>
      <c r="G32" s="5">
        <f>+F34+F33</f>
        <v>13148.42</v>
      </c>
      <c r="H32" s="56"/>
      <c r="J32" s="4"/>
      <c r="K32" s="4"/>
    </row>
    <row r="33" spans="1:11" x14ac:dyDescent="0.2">
      <c r="A33" s="60" t="s">
        <v>67</v>
      </c>
      <c r="B33" s="18">
        <v>230805.98</v>
      </c>
      <c r="C33" s="59"/>
      <c r="E33" s="75" t="s">
        <v>91</v>
      </c>
      <c r="F33" s="24">
        <v>13148.42</v>
      </c>
      <c r="J33" s="4"/>
      <c r="K33" s="4"/>
    </row>
    <row r="34" spans="1:11" x14ac:dyDescent="0.2">
      <c r="A34" s="4" t="s">
        <v>77</v>
      </c>
      <c r="B34" s="64">
        <v>906834.89</v>
      </c>
      <c r="E34" s="16"/>
      <c r="F34" s="16"/>
      <c r="G34" s="16"/>
      <c r="J34" s="4"/>
      <c r="K34" s="4"/>
    </row>
    <row r="35" spans="1:11" ht="15" x14ac:dyDescent="0.35">
      <c r="A35" s="78"/>
      <c r="B35" s="15"/>
      <c r="C35" s="79"/>
      <c r="J35" s="4"/>
      <c r="K35" s="4"/>
    </row>
    <row r="36" spans="1:11" ht="15" x14ac:dyDescent="0.35">
      <c r="A36" s="73" t="s">
        <v>92</v>
      </c>
      <c r="B36" s="80"/>
      <c r="C36" s="80">
        <f>SUM(B37:B39)</f>
        <v>713235.03</v>
      </c>
      <c r="E36" s="81" t="s">
        <v>93</v>
      </c>
      <c r="F36" s="7"/>
      <c r="G36" s="11">
        <f>+F37</f>
        <v>347604.47999999998</v>
      </c>
      <c r="J36" s="4"/>
      <c r="K36" s="4"/>
    </row>
    <row r="37" spans="1:11" x14ac:dyDescent="0.2">
      <c r="A37" s="78" t="s">
        <v>94</v>
      </c>
      <c r="B37" s="18">
        <v>287529.44</v>
      </c>
      <c r="C37" s="80"/>
      <c r="D37" s="56"/>
      <c r="E37" s="22" t="s">
        <v>95</v>
      </c>
      <c r="F37" s="76">
        <v>347604.47999999998</v>
      </c>
      <c r="G37" s="16"/>
      <c r="H37" s="82"/>
      <c r="J37" s="4"/>
      <c r="K37" s="4"/>
    </row>
    <row r="38" spans="1:11" x14ac:dyDescent="0.2">
      <c r="A38" s="4" t="s">
        <v>96</v>
      </c>
      <c r="B38" s="17">
        <v>0</v>
      </c>
      <c r="H38" s="83"/>
      <c r="J38" s="4"/>
      <c r="K38" s="4"/>
    </row>
    <row r="39" spans="1:11" ht="15" x14ac:dyDescent="0.35">
      <c r="A39" s="4" t="s">
        <v>97</v>
      </c>
      <c r="B39" s="15">
        <v>425705.59</v>
      </c>
      <c r="H39" s="83"/>
      <c r="J39" s="4"/>
      <c r="K39" s="4"/>
    </row>
    <row r="40" spans="1:11" x14ac:dyDescent="0.2">
      <c r="A40" s="4"/>
      <c r="B40" s="4"/>
      <c r="H40" s="8"/>
      <c r="J40" s="4"/>
      <c r="K40" s="4"/>
    </row>
    <row r="41" spans="1:11" x14ac:dyDescent="0.2">
      <c r="A41" s="73" t="s">
        <v>98</v>
      </c>
      <c r="B41" s="80"/>
      <c r="C41" s="18">
        <f>+B42+B43+B44+B45+B46+B47+B48+B49</f>
        <v>1797710.2000000002</v>
      </c>
      <c r="H41" s="56"/>
      <c r="J41" s="4"/>
      <c r="K41" s="4"/>
    </row>
    <row r="42" spans="1:11" x14ac:dyDescent="0.2">
      <c r="A42" s="84" t="s">
        <v>99</v>
      </c>
      <c r="B42" s="80">
        <v>478753.62</v>
      </c>
      <c r="C42" s="18"/>
      <c r="J42" s="4"/>
      <c r="K42" s="4"/>
    </row>
    <row r="43" spans="1:11" x14ac:dyDescent="0.2">
      <c r="A43" s="84" t="s">
        <v>100</v>
      </c>
      <c r="B43" s="18">
        <v>5406.35</v>
      </c>
      <c r="J43" s="4"/>
      <c r="K43" s="4"/>
    </row>
    <row r="44" spans="1:11" x14ac:dyDescent="0.2">
      <c r="A44" s="84" t="s">
        <v>101</v>
      </c>
      <c r="B44" s="80">
        <v>839898.65000000014</v>
      </c>
      <c r="C44" s="80"/>
      <c r="H44" s="8"/>
      <c r="J44" s="4"/>
      <c r="K44" s="4"/>
    </row>
    <row r="45" spans="1:11" x14ac:dyDescent="0.2">
      <c r="A45" s="22" t="s">
        <v>102</v>
      </c>
      <c r="B45" s="18">
        <v>18310.46</v>
      </c>
      <c r="J45" s="4"/>
      <c r="K45" s="4"/>
    </row>
    <row r="46" spans="1:11" x14ac:dyDescent="0.2">
      <c r="A46" s="84" t="s">
        <v>103</v>
      </c>
      <c r="B46" s="80">
        <v>256891.85</v>
      </c>
      <c r="C46" s="18"/>
      <c r="J46" s="4"/>
      <c r="K46" s="4"/>
    </row>
    <row r="47" spans="1:11" x14ac:dyDescent="0.2">
      <c r="A47" s="84" t="s">
        <v>104</v>
      </c>
      <c r="B47" s="80">
        <v>20596.849999999999</v>
      </c>
      <c r="C47" s="18"/>
      <c r="J47" s="4"/>
      <c r="K47" s="4"/>
    </row>
    <row r="48" spans="1:11" x14ac:dyDescent="0.2">
      <c r="A48" s="84" t="s">
        <v>105</v>
      </c>
      <c r="B48" s="80">
        <v>0</v>
      </c>
      <c r="C48" s="18"/>
      <c r="J48" s="4"/>
      <c r="K48" s="4"/>
    </row>
    <row r="49" spans="1:11" x14ac:dyDescent="0.2">
      <c r="A49" s="78" t="s">
        <v>106</v>
      </c>
      <c r="B49" s="85">
        <v>177852.41999999998</v>
      </c>
      <c r="C49" s="18"/>
      <c r="H49" s="86"/>
      <c r="J49" s="4"/>
      <c r="K49" s="4"/>
    </row>
    <row r="50" spans="1:11" x14ac:dyDescent="0.2">
      <c r="A50" s="4"/>
      <c r="B50" s="4"/>
      <c r="J50" s="4"/>
      <c r="K50" s="4"/>
    </row>
    <row r="51" spans="1:11" x14ac:dyDescent="0.2">
      <c r="A51" s="4"/>
      <c r="B51" s="4"/>
      <c r="D51" s="56"/>
      <c r="J51" s="4"/>
      <c r="K51" s="4"/>
    </row>
    <row r="52" spans="1:11" ht="16.5" customHeight="1" x14ac:dyDescent="0.2">
      <c r="A52" s="73" t="s">
        <v>107</v>
      </c>
      <c r="B52" s="4"/>
      <c r="C52" s="18">
        <f>+B53+B54</f>
        <v>421801.17000000004</v>
      </c>
      <c r="J52" s="4"/>
      <c r="K52" s="4"/>
    </row>
    <row r="53" spans="1:11" x14ac:dyDescent="0.2">
      <c r="A53" s="4" t="s">
        <v>108</v>
      </c>
      <c r="B53" s="17">
        <v>75181.41</v>
      </c>
      <c r="J53" s="4"/>
      <c r="K53" s="4"/>
    </row>
    <row r="54" spans="1:11" x14ac:dyDescent="0.2">
      <c r="A54" s="4" t="s">
        <v>109</v>
      </c>
      <c r="B54" s="87">
        <v>346619.76</v>
      </c>
      <c r="J54" s="4"/>
      <c r="K54" s="4"/>
    </row>
    <row r="55" spans="1:11" hidden="1" x14ac:dyDescent="0.2">
      <c r="A55" s="4"/>
      <c r="B55" s="4"/>
      <c r="J55" s="4"/>
      <c r="K55" s="4"/>
    </row>
    <row r="56" spans="1:11" x14ac:dyDescent="0.2">
      <c r="A56" s="4"/>
      <c r="B56" s="4"/>
      <c r="J56" s="4"/>
      <c r="K56" s="4"/>
    </row>
    <row r="57" spans="1:11" x14ac:dyDescent="0.2">
      <c r="A57" s="4"/>
      <c r="B57" s="6"/>
      <c r="J57" s="4"/>
      <c r="K57" s="4"/>
    </row>
    <row r="58" spans="1:11" x14ac:dyDescent="0.2">
      <c r="A58" s="88" t="s">
        <v>110</v>
      </c>
      <c r="B58" s="89"/>
      <c r="C58" s="18">
        <f>SUM(C5:C52)</f>
        <v>32892637.630000006</v>
      </c>
      <c r="E58" s="88" t="s">
        <v>111</v>
      </c>
      <c r="F58" s="7"/>
      <c r="G58" s="18">
        <f>SUM(G5:G52)</f>
        <v>30575417.84</v>
      </c>
      <c r="J58" s="4"/>
      <c r="K58" s="4"/>
    </row>
    <row r="59" spans="1:11" x14ac:dyDescent="0.2">
      <c r="A59" s="90" t="str">
        <f>IF(C59=0,"","UTILIDAD")</f>
        <v/>
      </c>
      <c r="B59" s="91"/>
      <c r="C59" s="18">
        <f>IF(SUM(-C58+G58)&lt;0,0,SUM(-C58+G58))</f>
        <v>0</v>
      </c>
      <c r="E59" s="88" t="str">
        <f>IF(G59=0,"","PERDIDA")</f>
        <v>PERDIDA</v>
      </c>
      <c r="G59" s="86">
        <f>IF(SUM(-G58+C58)&lt;0,0,SUM(-G58+C58))</f>
        <v>2317219.7900000066</v>
      </c>
      <c r="H59" s="8"/>
      <c r="J59" s="4"/>
      <c r="K59" s="4"/>
    </row>
    <row r="60" spans="1:11" ht="13.5" thickBot="1" x14ac:dyDescent="0.25">
      <c r="A60" s="90" t="s">
        <v>112</v>
      </c>
      <c r="B60" s="92" t="s">
        <v>3</v>
      </c>
      <c r="C60" s="93">
        <f>+C58+C59</f>
        <v>32892637.630000006</v>
      </c>
      <c r="E60" s="4" t="s">
        <v>113</v>
      </c>
      <c r="F60" s="32" t="s">
        <v>3</v>
      </c>
      <c r="G60" s="93">
        <f>+G58+G59</f>
        <v>32892637.630000006</v>
      </c>
      <c r="H60" s="8"/>
    </row>
    <row r="61" spans="1:11" ht="13.5" thickTop="1" x14ac:dyDescent="0.2">
      <c r="H61" s="86"/>
    </row>
    <row r="67" spans="1:9" ht="15.75" hidden="1" x14ac:dyDescent="0.25">
      <c r="C67" s="18"/>
      <c r="D67" s="51"/>
      <c r="G67" s="86"/>
    </row>
    <row r="68" spans="1:9" ht="15.75" hidden="1" x14ac:dyDescent="0.25">
      <c r="D68" s="51"/>
    </row>
    <row r="69" spans="1:9" hidden="1" x14ac:dyDescent="0.2">
      <c r="A69" s="90"/>
      <c r="B69" s="92"/>
      <c r="C69" s="32"/>
      <c r="F69" s="32"/>
      <c r="G69" s="32"/>
    </row>
    <row r="70" spans="1:9" ht="15.75" hidden="1" x14ac:dyDescent="0.25">
      <c r="A70" s="94"/>
      <c r="B70" s="101"/>
      <c r="C70" s="101"/>
      <c r="D70" s="101"/>
      <c r="E70" s="101"/>
      <c r="F70" s="94"/>
      <c r="G70" s="95"/>
    </row>
    <row r="71" spans="1:9" ht="15.75" hidden="1" x14ac:dyDescent="0.25">
      <c r="A71" s="94"/>
      <c r="C71" s="96"/>
      <c r="E71"/>
      <c r="F71" s="94"/>
      <c r="G71" s="95"/>
      <c r="H71"/>
      <c r="I71"/>
    </row>
    <row r="72" spans="1:9" x14ac:dyDescent="0.2">
      <c r="A72" s="97"/>
      <c r="F72" s="95"/>
      <c r="G72" s="95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2019-06-13T18:59:40Z</cp:lastPrinted>
  <dcterms:created xsi:type="dcterms:W3CDTF">2019-06-13T18:57:49Z</dcterms:created>
  <dcterms:modified xsi:type="dcterms:W3CDTF">2019-06-13T19:01:24Z</dcterms:modified>
</cp:coreProperties>
</file>