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8\2018-web\"/>
    </mc:Choice>
  </mc:AlternateContent>
  <bookViews>
    <workbookView xWindow="-120" yWindow="-120" windowWidth="20730" windowHeight="11160"/>
  </bookViews>
  <sheets>
    <sheet name="BALANCE" sheetId="1" r:id="rId1"/>
    <sheet name="EST.RESULTAD" sheetId="2" r:id="rId2"/>
  </sheets>
  <definedNames>
    <definedName name="_xlnm.Print_Area" localSheetId="0">BALANCE!$A$1:$G$71</definedName>
    <definedName name="_xlnm.Print_Area" localSheetId="1">EST.RESULTAD!$A$1:$G$71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2" i="2" l="1"/>
  <c r="C41" i="2"/>
  <c r="G36" i="2"/>
  <c r="C36" i="2"/>
  <c r="G32" i="2"/>
  <c r="C32" i="2"/>
  <c r="G25" i="2"/>
  <c r="C24" i="2"/>
  <c r="G21" i="2"/>
  <c r="G17" i="2"/>
  <c r="C17" i="2"/>
  <c r="G12" i="2"/>
  <c r="C12" i="2"/>
  <c r="H10" i="2"/>
  <c r="G5" i="2"/>
  <c r="G58" i="2" s="1"/>
  <c r="C5" i="2"/>
  <c r="C58" i="2" s="1"/>
  <c r="C59" i="2" l="1"/>
  <c r="A59" i="2" s="1"/>
  <c r="C60" i="2"/>
  <c r="G59" i="2"/>
  <c r="E59" i="2" s="1"/>
  <c r="G60" i="2"/>
  <c r="C63" i="1" l="1"/>
  <c r="H63" i="1" s="1"/>
  <c r="G64" i="1"/>
  <c r="C58" i="1"/>
  <c r="H58" i="1" s="1"/>
  <c r="G59" i="1"/>
  <c r="G52" i="1"/>
  <c r="G49" i="1"/>
  <c r="G46" i="1"/>
  <c r="G56" i="1" s="1"/>
  <c r="G42" i="1"/>
  <c r="C37" i="1"/>
  <c r="G38" i="1"/>
  <c r="G33" i="1"/>
  <c r="C33" i="1"/>
  <c r="G30" i="1"/>
  <c r="C29" i="1"/>
  <c r="G27" i="1"/>
  <c r="C23" i="1"/>
  <c r="G23" i="1"/>
  <c r="C19" i="1"/>
  <c r="G19" i="1"/>
  <c r="G13" i="1"/>
  <c r="H13" i="1" s="1"/>
  <c r="C13" i="1"/>
  <c r="C9" i="1"/>
  <c r="G9" i="1"/>
  <c r="G44" i="1" l="1"/>
  <c r="G57" i="1" s="1"/>
  <c r="C56" i="1"/>
  <c r="H51" i="1" s="1"/>
  <c r="K56" i="1" l="1"/>
</calcChain>
</file>

<file path=xl/sharedStrings.xml><?xml version="1.0" encoding="utf-8"?>
<sst xmlns="http://schemas.openxmlformats.org/spreadsheetml/2006/main" count="162" uniqueCount="135">
  <si>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</si>
  <si>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</si>
  <si>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</si>
  <si>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</si>
  <si>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</si>
  <si>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</si>
  <si>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</si>
  <si>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</si>
  <si>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</si>
  <si>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</si>
  <si>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</si>
  <si>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</si>
  <si>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</si>
  <si>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</si>
  <si>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</si>
  <si>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</si>
  <si>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</si>
  <si>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</si>
  <si>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</si>
  <si>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</si>
  <si>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</si>
  <si>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</si>
  <si>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</si>
  <si>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</si>
  <si>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</si>
  <si>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</si>
  <si>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OBLIGACIONES FINANCIERAS</t>
  </si>
  <si>
    <t>OBLIGACIONES CON INSTITUCIONES FINANCIERAS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</si>
  <si>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</si>
  <si>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</si>
  <si>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</si>
  <si>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</si>
  <si>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</si>
  <si>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</si>
  <si>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</si>
  <si>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</si>
  <si>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</si>
  <si>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</si>
  <si>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</si>
  <si>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</si>
  <si>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</si>
  <si>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AGUINALDOS Y BONIFICACIONES</t>
  </si>
  <si>
    <t>CREDITO FISCAL IVA</t>
  </si>
  <si>
    <t>TOTAL PASIVO</t>
  </si>
  <si>
    <t>PATRIMONIO</t>
  </si>
  <si>
    <t>CAPITAL SOCIAL</t>
  </si>
  <si>
    <t>CAPITAL PAGADO</t>
  </si>
  <si>
    <t>CAPITAL PENDIENTE DE FORMALIZAR</t>
  </si>
  <si>
    <t xml:space="preserve">    TOTAL  ACTIVO</t>
  </si>
  <si>
    <t>TOTAL PATRIMONIO</t>
  </si>
  <si>
    <t xml:space="preserve">                    TOTAL  PASIVO  Y  PATRIMONIO</t>
  </si>
  <si>
    <t>CONTINGENTES Y COMPROMISOS DEUDORAS</t>
  </si>
  <si>
    <t>RESPONSABILIDAD POR POLIZAS DE SEGURO EN VIGOR</t>
  </si>
  <si>
    <t>CONTINGENTES Y COMPROMISOS POR CONTRA</t>
  </si>
  <si>
    <t>RESPONSABILIDAD POR CONTRA POR POLIZAS DE SEGURO EN VIGOR</t>
  </si>
  <si>
    <t>RESPONSAB.CEDIDAS A SOC.DE PRIMER ORDEN DEL EXTER.</t>
  </si>
  <si>
    <t>CUENTAS DE CONTROL DEUDORAS</t>
  </si>
  <si>
    <t>VALORES Y BIENES EN CUSTODIA</t>
  </si>
  <si>
    <t>CUENTAS DE CONTROL POR CONTRA</t>
  </si>
  <si>
    <t>BALANCE GENERAL AL 31 DE MARZO DE 2018</t>
  </si>
  <si>
    <t>OBLIGACIONES POR SINIESTROS</t>
  </si>
  <si>
    <t>DE RIESGOS EN CURSO DE VIDA COLECTIVO</t>
  </si>
  <si>
    <t>SALUD Y HOSPITALIZACION</t>
  </si>
  <si>
    <t>PROVIS. P/DESVALORIZACIONES DE INV.</t>
  </si>
  <si>
    <t>PRESTAMOS</t>
  </si>
  <si>
    <t>HASTA UN AÑO PLAZO</t>
  </si>
  <si>
    <t>RENDIMIENTOS POR PRESTAMOS</t>
  </si>
  <si>
    <t>OBLIG. EN CTA. CTE. CON SOCIED. P/SEGURO</t>
  </si>
  <si>
    <t>PRIMAS VENCIDAS</t>
  </si>
  <si>
    <t>PROVISION POR PRIMAS POR COBRAR (CR)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</si>
  <si>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</si>
  <si>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</si>
  <si>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</si>
  <si>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</si>
  <si>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</si>
  <si>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</si>
  <si>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</si>
  <si>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</si>
  <si>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</si>
  <si>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</si>
  <si>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Pérdida del Ejercicio</t>
  </si>
  <si>
    <t>RESPONSAB. POR REASEGURO TOMADO</t>
  </si>
  <si>
    <t>CUENTAS DE CONTROL DIVERSAS</t>
  </si>
  <si>
    <t>ESTADO DE PERDIDAS Y GANANCIAS DEL 01 DE ENERO AL 31 DE MARZO DE 2018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</si>
  <si>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</si>
  <si>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</si>
  <si>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</si>
  <si>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</si>
  <si>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</si>
  <si>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</si>
  <si>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</si>
  <si>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</si>
  <si>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</si>
  <si>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</si>
  <si>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</si>
  <si>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</si>
  <si>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</si>
  <si>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</si>
  <si>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</si>
  <si>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</si>
  <si>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</si>
  <si>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</si>
  <si>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</si>
  <si>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</si>
  <si>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</si>
  <si>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</si>
  <si>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</si>
  <si>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</si>
  <si>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</si>
  <si>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</si>
  <si>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</si>
  <si>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</si>
  <si>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</si>
  <si>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</si>
  <si>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</si>
  <si>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</si>
  <si>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</si>
  <si>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</si>
  <si>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PROVISIONES POR SALDOS A CARGO DE REASEGURADORES Y REAFIANZADORES Y OTRAS CXC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</si>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</sst>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 applyNumberFormat="0" applyFill="0" applyBorder="0" applyAlignment="0" applyProtection="0"/>
  </cellStyleXfs>
  <cellXfs count="77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4" fillId="0" borderId="0" xfId="0" applyFont="1" applyAlignment="1">
      <alignment horizontal="center"/>
    </xf>
    <xf numFmtId="43" fontId="1" fillId="0" borderId="0" xfId="1"/>
    <xf numFmtId="0" fontId="6" fillId="0" borderId="0" xfId="0" applyFont="1"/>
    <xf numFmtId="43" fontId="0" fillId="0" borderId="0" xfId="0" applyNumberFormat="1"/>
    <xf numFmtId="43" fontId="7" fillId="0" borderId="0" xfId="1" applyFont="1"/>
    <xf numFmtId="4" fontId="0" fillId="0" borderId="0" xfId="0" applyNumberFormat="1"/>
    <xf numFmtId="164" fontId="1" fillId="0" borderId="0" xfId="0" applyNumberFormat="1" applyFont="1"/>
    <xf numFmtId="0" fontId="6" fillId="0" borderId="0" xfId="0" applyFont="1" applyAlignment="1">
      <alignment horizontal="left"/>
    </xf>
    <xf numFmtId="164" fontId="0" fillId="0" borderId="0" xfId="0" applyNumberFormat="1"/>
    <xf numFmtId="43" fontId="7" fillId="0" borderId="0" xfId="0" applyNumberFormat="1" applyFont="1"/>
    <xf numFmtId="43" fontId="1" fillId="0" borderId="1" xfId="1" applyBorder="1"/>
    <xf numFmtId="10" fontId="0" fillId="0" borderId="0" xfId="0" applyNumberFormat="1"/>
    <xf numFmtId="43" fontId="1" fillId="0" borderId="0" xfId="0" applyNumberFormat="1" applyFont="1"/>
    <xf numFmtId="0" fontId="1" fillId="0" borderId="0" xfId="0" applyFont="1" applyAlignment="1">
      <alignment horizontal="left"/>
    </xf>
    <xf numFmtId="43" fontId="4" fillId="0" borderId="0" xfId="0" applyNumberFormat="1" applyFont="1"/>
    <xf numFmtId="1" fontId="1" fillId="0" borderId="0" xfId="0" applyNumberFormat="1" applyFont="1"/>
    <xf numFmtId="43" fontId="4" fillId="0" borderId="0" xfId="1" applyFont="1"/>
    <xf numFmtId="43" fontId="4" fillId="0" borderId="2" xfId="1" applyFont="1" applyBorder="1"/>
    <xf numFmtId="43" fontId="8" fillId="0" borderId="0" xfId="1" applyFont="1"/>
    <xf numFmtId="49" fontId="6" fillId="0" borderId="0" xfId="0" applyNumberFormat="1" applyFont="1"/>
    <xf numFmtId="4" fontId="0" fillId="0" borderId="1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2" applyFont="1" applyAlignment="1">
      <alignment horizontal="centerContinuous"/>
    </xf>
    <xf numFmtId="0" fontId="1" fillId="0" borderId="0" xfId="2" applyAlignment="1">
      <alignment horizontal="centerContinuous"/>
    </xf>
    <xf numFmtId="0" fontId="1" fillId="0" borderId="0" xfId="2"/>
    <xf numFmtId="0" fontId="4" fillId="0" borderId="0" xfId="2" applyFont="1" applyAlignment="1">
      <alignment horizontal="centerContinuous"/>
    </xf>
    <xf numFmtId="0" fontId="5" fillId="0" borderId="3" xfId="2" applyFont="1" applyBorder="1" applyAlignment="1">
      <alignment horizontal="centerContinuous"/>
    </xf>
    <xf numFmtId="165" fontId="1" fillId="0" borderId="0" xfId="2" applyNumberFormat="1"/>
    <xf numFmtId="0" fontId="4" fillId="0" borderId="0" xfId="2" applyFont="1" applyAlignment="1">
      <alignment horizontal="center"/>
    </xf>
    <xf numFmtId="0" fontId="4" fillId="0" borderId="0" xfId="2" applyFont="1"/>
    <xf numFmtId="4" fontId="4" fillId="0" borderId="0" xfId="2" applyNumberFormat="1" applyFont="1"/>
    <xf numFmtId="0" fontId="6" fillId="0" borderId="0" xfId="2" applyFont="1"/>
    <xf numFmtId="4" fontId="1" fillId="0" borderId="0" xfId="2" applyNumberFormat="1"/>
    <xf numFmtId="0" fontId="6" fillId="0" borderId="0" xfId="2" applyFont="1" applyAlignment="1">
      <alignment horizontal="left"/>
    </xf>
    <xf numFmtId="39" fontId="1" fillId="0" borderId="0" xfId="2" applyNumberFormat="1"/>
    <xf numFmtId="0" fontId="1" fillId="0" borderId="0" xfId="2" applyFont="1" applyAlignment="1">
      <alignment horizontal="left"/>
    </xf>
    <xf numFmtId="4" fontId="1" fillId="0" borderId="1" xfId="2" applyNumberFormat="1" applyFont="1" applyBorder="1"/>
    <xf numFmtId="0" fontId="1" fillId="0" borderId="0" xfId="2" applyAlignment="1">
      <alignment horizontal="left"/>
    </xf>
    <xf numFmtId="39" fontId="1" fillId="0" borderId="1" xfId="2" applyNumberFormat="1" applyFont="1" applyBorder="1"/>
    <xf numFmtId="4" fontId="6" fillId="0" borderId="0" xfId="2" applyNumberFormat="1" applyFont="1"/>
    <xf numFmtId="4" fontId="1" fillId="0" borderId="0" xfId="1" applyNumberFormat="1"/>
    <xf numFmtId="43" fontId="1" fillId="0" borderId="0" xfId="2" applyNumberFormat="1"/>
    <xf numFmtId="43" fontId="1" fillId="0" borderId="1" xfId="2" applyNumberFormat="1" applyBorder="1"/>
    <xf numFmtId="4" fontId="1" fillId="0" borderId="1" xfId="1" applyNumberFormat="1" applyBorder="1"/>
    <xf numFmtId="43" fontId="1" fillId="0" borderId="0" xfId="3" applyNumberFormat="1"/>
    <xf numFmtId="4" fontId="7" fillId="0" borderId="0" xfId="1" applyNumberFormat="1" applyFont="1"/>
    <xf numFmtId="43" fontId="1" fillId="0" borderId="1" xfId="3" applyNumberFormat="1" applyBorder="1"/>
    <xf numFmtId="0" fontId="1" fillId="0" borderId="0" xfId="2" applyFont="1"/>
    <xf numFmtId="43" fontId="11" fillId="0" borderId="0" xfId="3" applyNumberFormat="1" applyFont="1"/>
    <xf numFmtId="0" fontId="1" fillId="0" borderId="0" xfId="2" applyFont="1" applyAlignment="1">
      <alignment horizontal="left" vertical="center"/>
    </xf>
    <xf numFmtId="4" fontId="1" fillId="0" borderId="1" xfId="2" applyNumberFormat="1" applyBorder="1"/>
    <xf numFmtId="0" fontId="6" fillId="0" borderId="0" xfId="2" applyFont="1" applyAlignment="1">
      <alignment horizontal="left" vertical="center"/>
    </xf>
    <xf numFmtId="4" fontId="1" fillId="0" borderId="0" xfId="4" applyNumberFormat="1"/>
    <xf numFmtId="164" fontId="7" fillId="0" borderId="0" xfId="2" applyNumberFormat="1" applyFont="1" applyAlignment="1">
      <alignment horizontal="left"/>
    </xf>
    <xf numFmtId="167" fontId="1" fillId="0" borderId="0" xfId="2" applyNumberFormat="1"/>
    <xf numFmtId="168" fontId="1" fillId="0" borderId="0" xfId="2" applyNumberFormat="1"/>
    <xf numFmtId="4" fontId="6" fillId="0" borderId="0" xfId="1" applyNumberFormat="1" applyFont="1"/>
    <xf numFmtId="169" fontId="1" fillId="0" borderId="0" xfId="2" applyNumberFormat="1"/>
    <xf numFmtId="43" fontId="6" fillId="0" borderId="0" xfId="2" applyNumberFormat="1" applyFont="1"/>
    <xf numFmtId="0" fontId="1" fillId="0" borderId="0" xfId="2" applyFont="1" applyAlignment="1">
      <alignment horizontal="center"/>
    </xf>
    <xf numFmtId="4" fontId="1" fillId="0" borderId="0" xfId="1" applyNumberFormat="1" applyAlignment="1">
      <alignment horizontal="center"/>
    </xf>
    <xf numFmtId="4" fontId="4" fillId="0" borderId="0" xfId="1" applyNumberFormat="1" applyFont="1"/>
    <xf numFmtId="43" fontId="4" fillId="0" borderId="4" xfId="2" applyNumberFormat="1" applyFont="1" applyBorder="1"/>
    <xf numFmtId="43" fontId="4" fillId="0" borderId="0" xfId="2" applyNumberFormat="1" applyFont="1"/>
    <xf numFmtId="0" fontId="10" fillId="0" borderId="0" xfId="2" applyFont="1" applyAlignment="1">
      <alignment horizontal="center"/>
    </xf>
    <xf numFmtId="43" fontId="9" fillId="0" borderId="0" xfId="2" applyNumberFormat="1" applyFont="1" applyAlignment="1">
      <alignment horizontal="center"/>
    </xf>
    <xf numFmtId="0" fontId="12" fillId="0" borderId="0" xfId="2" applyFont="1"/>
    <xf numFmtId="0" fontId="10" fillId="0" borderId="0" xfId="2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2" applyFont="1" applyAlignment="1">
      <alignment horizontal="left" vertical="center"/>
    </xf>
  </cellXfs>
  <cellStyles count="5">
    <cellStyle name="Millares 2" xfId="4"/>
    <cellStyle name="Millares_BALANCE GENERALA ASOCIADO ENERO 06" xfId="1"/>
    <cellStyle name="Moned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"/>
  <sheetViews>
    <sheetView showGridLines="0" tabSelected="1" view="pageBreakPreview" zoomScale="85" zoomScaleNormal="85" zoomScaleSheetLayoutView="85" workbookViewId="0">
      <pane ySplit="7" topLeftCell="A8" activePane="bottomLeft" state="frozen"/>
      <selection activeCell="C19" sqref="C19"/>
      <selection pane="bottomLeft" activeCell="A8" sqref="A8"/>
    </sheetView>
  </sheetViews>
  <sheetFormatPr baseColWidth="10" defaultRowHeight="12.75" x14ac:dyDescent="0.2"/>
  <cols>
    <col min="1" max="1" width="53" customWidth="1"/>
    <col min="2" max="2" width="16.7109375" customWidth="1"/>
    <col min="3" max="3" width="17.5703125" customWidth="1"/>
    <col min="4" max="4" width="0.140625" customWidth="1"/>
    <col min="5" max="5" width="45.8554687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hidden="1" customHeight="1" x14ac:dyDescent="0.25">
      <c r="A1" s="1" t="s">
        <v>0</v>
      </c>
      <c r="H1" s="2"/>
      <c r="I1" s="2"/>
    </row>
    <row r="2" spans="1:11" ht="15" x14ac:dyDescent="0.25">
      <c r="A2" s="73" t="s">
        <v>1</v>
      </c>
      <c r="B2" s="73"/>
      <c r="C2" s="73"/>
      <c r="D2" s="73"/>
      <c r="E2" s="73"/>
      <c r="F2" s="73"/>
      <c r="G2" s="73"/>
    </row>
    <row r="3" spans="1:11" x14ac:dyDescent="0.2">
      <c r="A3" s="74" t="s">
        <v>59</v>
      </c>
      <c r="B3" s="74"/>
      <c r="C3" s="74"/>
      <c r="D3" s="74"/>
      <c r="E3" s="74"/>
      <c r="F3" s="74"/>
      <c r="G3" s="74"/>
    </row>
    <row r="4" spans="1:11" x14ac:dyDescent="0.2">
      <c r="A4" s="75" t="s">
        <v>2</v>
      </c>
      <c r="B4" s="75"/>
      <c r="C4" s="75"/>
      <c r="D4" s="75"/>
      <c r="E4" s="75"/>
      <c r="F4" s="75"/>
      <c r="G4" s="75"/>
    </row>
    <row r="5" spans="1:11" hidden="1" x14ac:dyDescent="0.2">
      <c r="E5" t="s">
        <v>3</v>
      </c>
    </row>
    <row r="6" spans="1:11" hidden="1" x14ac:dyDescent="0.2"/>
    <row r="7" spans="1:11" x14ac:dyDescent="0.2">
      <c r="A7" s="3" t="s">
        <v>4</v>
      </c>
      <c r="E7" s="3" t="s">
        <v>5</v>
      </c>
    </row>
    <row r="8" spans="1:11" x14ac:dyDescent="0.2">
      <c r="B8" s="4"/>
      <c r="E8" s="5"/>
      <c r="F8" s="4" t="s">
        <v>3</v>
      </c>
      <c r="G8" s="6"/>
    </row>
    <row r="9" spans="1:11" x14ac:dyDescent="0.2">
      <c r="A9" s="5" t="s">
        <v>6</v>
      </c>
      <c r="B9" s="4" t="s">
        <v>3</v>
      </c>
      <c r="C9" s="6">
        <f>SUM(+B10+B11)</f>
        <v>1136716.76</v>
      </c>
      <c r="D9" s="6"/>
      <c r="E9" s="5" t="s">
        <v>7</v>
      </c>
      <c r="F9" s="4"/>
      <c r="G9" s="6">
        <f>SUM(F11)+F10</f>
        <v>1002329.94</v>
      </c>
    </row>
    <row r="10" spans="1:11" x14ac:dyDescent="0.2">
      <c r="A10" t="s">
        <v>8</v>
      </c>
      <c r="B10" s="4">
        <v>1298.5999999999999</v>
      </c>
      <c r="E10" t="s">
        <v>60</v>
      </c>
      <c r="F10" s="4">
        <v>922947.73</v>
      </c>
    </row>
    <row r="11" spans="1:11" ht="15" x14ac:dyDescent="0.35">
      <c r="A11" s="1" t="s">
        <v>9</v>
      </c>
      <c r="B11" s="7">
        <v>1135418.1599999999</v>
      </c>
      <c r="C11" s="6"/>
      <c r="D11" t="s">
        <v>3</v>
      </c>
      <c r="E11" s="1" t="s">
        <v>10</v>
      </c>
      <c r="F11" s="7">
        <v>79382.210000000006</v>
      </c>
    </row>
    <row r="12" spans="1:11" x14ac:dyDescent="0.2">
      <c r="B12" s="4"/>
    </row>
    <row r="13" spans="1:11" x14ac:dyDescent="0.2">
      <c r="A13" s="5" t="s">
        <v>11</v>
      </c>
      <c r="B13" s="4" t="s">
        <v>3</v>
      </c>
      <c r="C13" s="6">
        <f>B14+B15+B16+B17</f>
        <v>3759800.8299999996</v>
      </c>
      <c r="E13" s="5" t="s">
        <v>12</v>
      </c>
      <c r="F13" s="4"/>
      <c r="G13" s="6">
        <f>SUM(F14:F17)</f>
        <v>3109110.8999999994</v>
      </c>
      <c r="H13" s="6">
        <f>+G13-F14</f>
        <v>3087969.6899999995</v>
      </c>
    </row>
    <row r="14" spans="1:11" x14ac:dyDescent="0.2">
      <c r="A14" t="s">
        <v>13</v>
      </c>
      <c r="B14" s="4">
        <v>0</v>
      </c>
      <c r="E14" s="1" t="s">
        <v>14</v>
      </c>
      <c r="F14" s="4">
        <v>21141.21</v>
      </c>
      <c r="G14" s="6"/>
    </row>
    <row r="15" spans="1:11" x14ac:dyDescent="0.2">
      <c r="A15" t="s">
        <v>15</v>
      </c>
      <c r="B15" s="4">
        <v>3666875.05</v>
      </c>
      <c r="D15" s="5"/>
      <c r="E15" t="s">
        <v>61</v>
      </c>
      <c r="F15" s="8">
        <v>521192.4</v>
      </c>
      <c r="K15" s="8"/>
    </row>
    <row r="16" spans="1:11" x14ac:dyDescent="0.2">
      <c r="A16" t="s">
        <v>16</v>
      </c>
      <c r="B16" s="4">
        <v>92925.78</v>
      </c>
      <c r="D16" s="5"/>
      <c r="E16" s="1" t="s">
        <v>62</v>
      </c>
      <c r="F16" s="8">
        <v>2546519.7399999998</v>
      </c>
      <c r="G16" s="6"/>
    </row>
    <row r="17" spans="1:15" ht="15" x14ac:dyDescent="0.35">
      <c r="A17" s="9" t="s">
        <v>63</v>
      </c>
      <c r="B17" s="7">
        <v>0</v>
      </c>
      <c r="D17" s="5"/>
      <c r="E17" t="s">
        <v>17</v>
      </c>
      <c r="F17" s="7">
        <v>20257.55</v>
      </c>
      <c r="K17" s="8"/>
    </row>
    <row r="18" spans="1:15" x14ac:dyDescent="0.2">
      <c r="D18" s="5"/>
    </row>
    <row r="19" spans="1:15" ht="15" x14ac:dyDescent="0.35">
      <c r="A19" s="5" t="s">
        <v>64</v>
      </c>
      <c r="B19" s="7"/>
      <c r="C19" s="8">
        <f>+B20+B21</f>
        <v>755144.24999999988</v>
      </c>
      <c r="E19" s="5" t="s">
        <v>18</v>
      </c>
      <c r="G19" s="8">
        <f>+F20+F21</f>
        <v>1103765.8599999999</v>
      </c>
    </row>
    <row r="20" spans="1:15" x14ac:dyDescent="0.2">
      <c r="A20" t="s">
        <v>65</v>
      </c>
      <c r="B20" s="4">
        <v>755067.91999999993</v>
      </c>
      <c r="E20" s="1" t="s">
        <v>19</v>
      </c>
      <c r="F20" s="8">
        <v>833741.71</v>
      </c>
      <c r="H20" s="6"/>
    </row>
    <row r="21" spans="1:15" ht="15" x14ac:dyDescent="0.35">
      <c r="A21" t="s">
        <v>66</v>
      </c>
      <c r="B21" s="7">
        <v>76.33</v>
      </c>
      <c r="E21" s="1" t="s">
        <v>20</v>
      </c>
      <c r="F21" s="7">
        <v>270024.15000000002</v>
      </c>
    </row>
    <row r="23" spans="1:15" x14ac:dyDescent="0.2">
      <c r="A23" s="5" t="s">
        <v>21</v>
      </c>
      <c r="B23" s="4"/>
      <c r="C23" s="6">
        <f>SUM(B24:B27)</f>
        <v>6323885.3399999999</v>
      </c>
      <c r="E23" s="10" t="s">
        <v>22</v>
      </c>
      <c r="F23" s="11"/>
      <c r="G23" s="6">
        <f>SUM(F24)+F25</f>
        <v>3934978.14</v>
      </c>
    </row>
    <row r="24" spans="1:15" x14ac:dyDescent="0.2">
      <c r="A24" s="1" t="s">
        <v>23</v>
      </c>
      <c r="B24" s="4">
        <v>5471196.1600000001</v>
      </c>
      <c r="E24" s="1" t="s">
        <v>24</v>
      </c>
      <c r="F24" s="8">
        <v>3934978.14</v>
      </c>
      <c r="G24" s="6"/>
    </row>
    <row r="25" spans="1:15" ht="15" x14ac:dyDescent="0.35">
      <c r="A25" s="1" t="s">
        <v>25</v>
      </c>
      <c r="B25" s="8">
        <v>410215.32</v>
      </c>
      <c r="E25" t="s">
        <v>67</v>
      </c>
      <c r="F25" s="7">
        <v>0</v>
      </c>
    </row>
    <row r="26" spans="1:15" x14ac:dyDescent="0.2">
      <c r="A26" t="s">
        <v>68</v>
      </c>
      <c r="B26" s="6">
        <v>515528.64</v>
      </c>
    </row>
    <row r="27" spans="1:15" ht="15" x14ac:dyDescent="0.35">
      <c r="A27" t="s">
        <v>69</v>
      </c>
      <c r="B27" s="12">
        <v>-73054.78</v>
      </c>
      <c r="E27" s="10" t="s">
        <v>26</v>
      </c>
      <c r="F27" s="11"/>
      <c r="G27" s="6">
        <f>SUM(F28)</f>
        <v>1312480.29</v>
      </c>
    </row>
    <row r="28" spans="1:15" ht="15" x14ac:dyDescent="0.35">
      <c r="E28" s="1" t="s">
        <v>27</v>
      </c>
      <c r="F28" s="7">
        <v>1312480.29</v>
      </c>
      <c r="G28" s="6"/>
    </row>
    <row r="29" spans="1:15" x14ac:dyDescent="0.2">
      <c r="A29" s="5" t="s">
        <v>70</v>
      </c>
      <c r="B29" s="4"/>
      <c r="C29" s="8">
        <f>+B30+B31</f>
        <v>839540.04</v>
      </c>
    </row>
    <row r="30" spans="1:15" x14ac:dyDescent="0.2">
      <c r="A30" t="s">
        <v>71</v>
      </c>
      <c r="B30" s="8">
        <v>839540.04</v>
      </c>
      <c r="E30" s="10" t="s">
        <v>72</v>
      </c>
      <c r="F30" s="11"/>
      <c r="G30" s="6">
        <f>SUM(F31)</f>
        <v>119527.98</v>
      </c>
    </row>
    <row r="31" spans="1:15" ht="15" x14ac:dyDescent="0.35">
      <c r="A31" t="s">
        <v>73</v>
      </c>
      <c r="B31" s="13">
        <v>0</v>
      </c>
      <c r="E31" s="1" t="s">
        <v>74</v>
      </c>
      <c r="F31" s="7">
        <v>119527.98</v>
      </c>
      <c r="G31" s="6"/>
      <c r="L31" s="14"/>
      <c r="O31" s="14"/>
    </row>
    <row r="33" spans="1:11" x14ac:dyDescent="0.2">
      <c r="A33" s="5" t="s">
        <v>28</v>
      </c>
      <c r="B33" s="4" t="s">
        <v>3</v>
      </c>
      <c r="C33" s="6">
        <f>+B34+B35</f>
        <v>62182.289999999979</v>
      </c>
      <c r="E33" s="5" t="s">
        <v>29</v>
      </c>
      <c r="F33" s="4"/>
      <c r="G33" s="6">
        <f>SUM(F34+F35+F36)</f>
        <v>335489.38</v>
      </c>
    </row>
    <row r="34" spans="1:11" x14ac:dyDescent="0.2">
      <c r="A34" t="s">
        <v>30</v>
      </c>
      <c r="B34" s="4">
        <v>536534.96</v>
      </c>
      <c r="E34" t="s">
        <v>31</v>
      </c>
      <c r="F34" s="4">
        <v>72394.510000000009</v>
      </c>
      <c r="I34" s="1"/>
      <c r="K34" s="6"/>
    </row>
    <row r="35" spans="1:11" x14ac:dyDescent="0.2">
      <c r="A35" t="s">
        <v>32</v>
      </c>
      <c r="B35" s="13">
        <v>-474352.67</v>
      </c>
      <c r="E35" s="1" t="s">
        <v>33</v>
      </c>
      <c r="F35" s="4">
        <v>263094.87</v>
      </c>
      <c r="G35" s="15"/>
      <c r="K35" s="6"/>
    </row>
    <row r="36" spans="1:11" ht="14.25" customHeight="1" x14ac:dyDescent="0.35">
      <c r="B36" s="4"/>
      <c r="E36" s="16" t="s">
        <v>34</v>
      </c>
      <c r="F36" s="7">
        <v>0</v>
      </c>
    </row>
    <row r="37" spans="1:11" ht="15" x14ac:dyDescent="0.35">
      <c r="A37" s="5" t="s">
        <v>35</v>
      </c>
      <c r="B37" s="4"/>
      <c r="C37" s="6">
        <f>SUM(B38+B39+B40+B41)</f>
        <v>3596380.0799999996</v>
      </c>
      <c r="E37" s="16"/>
      <c r="F37" s="7"/>
    </row>
    <row r="38" spans="1:11" ht="15" x14ac:dyDescent="0.35">
      <c r="A38" s="1" t="s">
        <v>36</v>
      </c>
      <c r="B38" s="4">
        <v>292919.5</v>
      </c>
      <c r="C38" s="6"/>
      <c r="E38" s="10" t="s">
        <v>37</v>
      </c>
      <c r="F38" s="7"/>
      <c r="G38" s="6">
        <f>SUM(F39:F40)</f>
        <v>61446.45</v>
      </c>
      <c r="K38" s="6"/>
    </row>
    <row r="39" spans="1:11" x14ac:dyDescent="0.2">
      <c r="A39" s="1" t="s">
        <v>38</v>
      </c>
      <c r="B39" s="6">
        <v>2427728.5699999998</v>
      </c>
      <c r="C39" s="6"/>
      <c r="E39" s="16" t="s">
        <v>39</v>
      </c>
      <c r="F39" s="4">
        <v>5610.67</v>
      </c>
      <c r="G39" s="6"/>
    </row>
    <row r="40" spans="1:11" ht="15" x14ac:dyDescent="0.35">
      <c r="A40" t="s">
        <v>40</v>
      </c>
      <c r="B40" s="4">
        <v>816088.5</v>
      </c>
      <c r="C40" s="6"/>
      <c r="E40" t="s">
        <v>41</v>
      </c>
      <c r="F40" s="7">
        <v>55835.78</v>
      </c>
    </row>
    <row r="41" spans="1:11" ht="15" x14ac:dyDescent="0.35">
      <c r="A41" s="1" t="s">
        <v>42</v>
      </c>
      <c r="B41" s="7">
        <v>59643.51</v>
      </c>
      <c r="C41" s="6"/>
      <c r="E41" s="16"/>
      <c r="F41" s="7"/>
    </row>
    <row r="42" spans="1:11" x14ac:dyDescent="0.2">
      <c r="E42" s="5" t="s">
        <v>75</v>
      </c>
      <c r="G42" s="8">
        <f>+F43</f>
        <v>47580.04</v>
      </c>
      <c r="H42" s="8"/>
    </row>
    <row r="43" spans="1:11" ht="15" x14ac:dyDescent="0.35">
      <c r="E43" s="8" t="s">
        <v>76</v>
      </c>
      <c r="F43" s="7">
        <v>47580.04</v>
      </c>
    </row>
    <row r="44" spans="1:11" x14ac:dyDescent="0.2">
      <c r="E44" s="3" t="s">
        <v>43</v>
      </c>
      <c r="F44" s="4" t="s">
        <v>3</v>
      </c>
      <c r="G44" s="17">
        <f>SUM(G8:G43)</f>
        <v>11026708.979999999</v>
      </c>
    </row>
    <row r="45" spans="1:11" x14ac:dyDescent="0.2">
      <c r="E45" s="3" t="s">
        <v>44</v>
      </c>
      <c r="F45" s="4" t="s">
        <v>3</v>
      </c>
      <c r="G45" s="6" t="s">
        <v>3</v>
      </c>
      <c r="H45" s="6"/>
      <c r="I45" s="6"/>
    </row>
    <row r="46" spans="1:11" x14ac:dyDescent="0.2">
      <c r="E46" s="5" t="s">
        <v>45</v>
      </c>
      <c r="F46" s="4"/>
      <c r="G46" s="6">
        <f>+F47</f>
        <v>5900000</v>
      </c>
    </row>
    <row r="47" spans="1:11" x14ac:dyDescent="0.2">
      <c r="E47" s="1" t="s">
        <v>46</v>
      </c>
      <c r="F47" s="13">
        <v>5900000</v>
      </c>
      <c r="G47" s="6"/>
    </row>
    <row r="48" spans="1:11" hidden="1" x14ac:dyDescent="0.2">
      <c r="E48" s="1"/>
      <c r="F48" s="4"/>
      <c r="G48" s="6"/>
    </row>
    <row r="49" spans="1:12" hidden="1" x14ac:dyDescent="0.2">
      <c r="E49" s="5" t="s">
        <v>47</v>
      </c>
      <c r="F49" s="4"/>
      <c r="G49" s="6">
        <f>+F50</f>
        <v>0</v>
      </c>
    </row>
    <row r="50" spans="1:12" hidden="1" x14ac:dyDescent="0.2">
      <c r="E50" s="1" t="s">
        <v>46</v>
      </c>
      <c r="F50" s="13">
        <v>0</v>
      </c>
      <c r="G50" s="6"/>
    </row>
    <row r="51" spans="1:12" x14ac:dyDescent="0.2">
      <c r="H51" s="6">
        <f>+C56-G57</f>
        <v>0</v>
      </c>
      <c r="L51" s="6"/>
    </row>
    <row r="52" spans="1:12" x14ac:dyDescent="0.2">
      <c r="E52" s="5" t="s">
        <v>77</v>
      </c>
      <c r="G52" s="4">
        <f>+F53+F55+F54</f>
        <v>-453059.38999999868</v>
      </c>
      <c r="H52" s="6"/>
    </row>
    <row r="53" spans="1:12" x14ac:dyDescent="0.2">
      <c r="E53" s="1" t="s">
        <v>78</v>
      </c>
      <c r="F53" s="4">
        <v>6215.41</v>
      </c>
      <c r="H53" s="6"/>
    </row>
    <row r="54" spans="1:12" x14ac:dyDescent="0.2">
      <c r="E54" s="18" t="s">
        <v>79</v>
      </c>
      <c r="F54" s="4">
        <v>5428.51</v>
      </c>
      <c r="H54" s="19" t="s">
        <v>3</v>
      </c>
    </row>
    <row r="55" spans="1:12" ht="15" x14ac:dyDescent="0.35">
      <c r="E55" t="s">
        <v>80</v>
      </c>
      <c r="F55" s="7">
        <v>-464703.30999999866</v>
      </c>
      <c r="H55" s="6"/>
    </row>
    <row r="56" spans="1:12" ht="13.5" thickBot="1" x14ac:dyDescent="0.25">
      <c r="A56" s="3" t="s">
        <v>48</v>
      </c>
      <c r="B56" s="19" t="s">
        <v>3</v>
      </c>
      <c r="C56" s="20">
        <f>SUM(C7:C40)</f>
        <v>16473649.589999998</v>
      </c>
      <c r="E56" s="3" t="s">
        <v>49</v>
      </c>
      <c r="F56" s="4"/>
      <c r="G56" s="17">
        <f>+G46+G52+G49</f>
        <v>5446940.6100000013</v>
      </c>
      <c r="I56" s="6"/>
      <c r="K56" s="6">
        <f>SUM(G57-C56)</f>
        <v>1.862645149230957E-9</v>
      </c>
    </row>
    <row r="57" spans="1:12" ht="14.25" thickTop="1" thickBot="1" x14ac:dyDescent="0.25">
      <c r="E57" s="3" t="s">
        <v>50</v>
      </c>
      <c r="F57" s="4"/>
      <c r="G57" s="20">
        <f>G44+G56</f>
        <v>16473649.59</v>
      </c>
    </row>
    <row r="58" spans="1:12" ht="15.75" thickTop="1" x14ac:dyDescent="0.35">
      <c r="A58" s="5" t="s">
        <v>51</v>
      </c>
      <c r="B58" s="19"/>
      <c r="C58" s="21">
        <f>SUM(B59:B61)</f>
        <v>2169680106.6099997</v>
      </c>
      <c r="H58" s="6">
        <f>+C58-G59</f>
        <v>0</v>
      </c>
    </row>
    <row r="59" spans="1:12" ht="15" x14ac:dyDescent="0.35">
      <c r="A59" s="1" t="s">
        <v>52</v>
      </c>
      <c r="B59" s="4">
        <v>1948601619.1999998</v>
      </c>
      <c r="C59" s="19"/>
      <c r="E59" s="22" t="s">
        <v>53</v>
      </c>
      <c r="F59" s="4"/>
      <c r="G59" s="21">
        <f>SUM(F60)</f>
        <v>2169680106.6100001</v>
      </c>
    </row>
    <row r="60" spans="1:12" ht="15" x14ac:dyDescent="0.35">
      <c r="A60" t="s">
        <v>81</v>
      </c>
      <c r="B60" s="4">
        <v>220354501.91</v>
      </c>
      <c r="C60" s="19"/>
      <c r="E60" s="1" t="s">
        <v>54</v>
      </c>
      <c r="F60" s="7">
        <v>2169680106.6100001</v>
      </c>
      <c r="G60" s="19"/>
      <c r="H60" s="6" t="s">
        <v>0</v>
      </c>
    </row>
    <row r="61" spans="1:12" ht="15" x14ac:dyDescent="0.35">
      <c r="A61" s="1" t="s">
        <v>55</v>
      </c>
      <c r="B61" s="7">
        <v>723985.5</v>
      </c>
      <c r="D61" s="19"/>
      <c r="E61" s="1"/>
      <c r="F61" s="4"/>
      <c r="G61" s="19"/>
    </row>
    <row r="62" spans="1:12" ht="15" hidden="1" x14ac:dyDescent="0.35">
      <c r="A62" s="1"/>
      <c r="B62" s="21"/>
      <c r="C62" s="19"/>
      <c r="D62" s="19"/>
      <c r="E62" s="5"/>
      <c r="F62" s="4"/>
      <c r="G62" s="21"/>
    </row>
    <row r="63" spans="1:12" ht="15" x14ac:dyDescent="0.35">
      <c r="A63" s="5" t="s">
        <v>56</v>
      </c>
      <c r="B63" s="21"/>
      <c r="C63" s="21">
        <f>+B64+B65</f>
        <v>135843.75</v>
      </c>
      <c r="D63" s="19"/>
      <c r="H63" s="6">
        <f>+C63-G64</f>
        <v>0</v>
      </c>
    </row>
    <row r="64" spans="1:12" ht="15" x14ac:dyDescent="0.35">
      <c r="A64" s="1" t="s">
        <v>57</v>
      </c>
      <c r="B64" s="4">
        <v>90843.75</v>
      </c>
      <c r="C64" s="19"/>
      <c r="D64" s="19"/>
      <c r="E64" s="5" t="s">
        <v>58</v>
      </c>
      <c r="G64" s="21">
        <f>+F65</f>
        <v>135843.75</v>
      </c>
    </row>
    <row r="65" spans="1:7" ht="15" x14ac:dyDescent="0.35">
      <c r="A65" s="18" t="s">
        <v>82</v>
      </c>
      <c r="B65" s="7">
        <v>45000</v>
      </c>
      <c r="C65" s="19"/>
      <c r="D65" s="19"/>
      <c r="E65" s="1" t="s">
        <v>58</v>
      </c>
      <c r="F65" s="23">
        <v>135843.75</v>
      </c>
    </row>
    <row r="66" spans="1:7" ht="15" hidden="1" x14ac:dyDescent="0.35">
      <c r="A66" s="1"/>
      <c r="B66" s="21"/>
      <c r="C66" s="19"/>
      <c r="D66" s="19"/>
      <c r="E66" s="1"/>
      <c r="F66" s="8"/>
    </row>
    <row r="67" spans="1:7" ht="15" hidden="1" x14ac:dyDescent="0.35">
      <c r="A67" s="1"/>
      <c r="B67" s="21"/>
      <c r="C67" s="19"/>
      <c r="D67" s="19"/>
    </row>
    <row r="68" spans="1:7" ht="15" hidden="1" x14ac:dyDescent="0.35">
      <c r="A68" s="1"/>
      <c r="B68" s="21"/>
      <c r="C68" s="19"/>
      <c r="D68" s="19"/>
    </row>
    <row r="69" spans="1:7" ht="15" x14ac:dyDescent="0.35">
      <c r="A69" s="1"/>
      <c r="B69" s="21"/>
      <c r="C69" s="19"/>
    </row>
    <row r="70" spans="1:7" ht="15.75" x14ac:dyDescent="0.25">
      <c r="A70" s="24"/>
      <c r="C70" s="25"/>
    </row>
    <row r="71" spans="1:7" ht="15.75" x14ac:dyDescent="0.25">
      <c r="A71" s="24"/>
      <c r="C71" s="25"/>
      <c r="F71" s="24"/>
      <c r="G71" s="26"/>
    </row>
    <row r="72" spans="1:7" ht="15.75" x14ac:dyDescent="0.25">
      <c r="F72" s="24"/>
      <c r="G72" s="26"/>
    </row>
    <row r="73" spans="1:7" ht="15.75" x14ac:dyDescent="0.25">
      <c r="F73" s="26"/>
      <c r="G73" s="26"/>
    </row>
    <row r="76" spans="1:7" ht="15.75" x14ac:dyDescent="0.25">
      <c r="D76" s="26"/>
    </row>
    <row r="77" spans="1:7" ht="15.75" x14ac:dyDescent="0.25">
      <c r="D77" s="26"/>
    </row>
    <row r="78" spans="1:7" ht="15.75" x14ac:dyDescent="0.25">
      <c r="D78" s="2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view="pageBreakPreview" zoomScale="85" zoomScaleNormal="85" zoomScaleSheetLayoutView="85" workbookViewId="0">
      <pane ySplit="4" topLeftCell="A5" activePane="bottomLeft" state="frozen"/>
      <selection activeCell="A8" sqref="A8"/>
      <selection pane="bottomLeft" activeCell="A8" sqref="A8"/>
    </sheetView>
  </sheetViews>
  <sheetFormatPr baseColWidth="10" defaultRowHeight="12.75" x14ac:dyDescent="0.2"/>
  <cols>
    <col min="1" max="1" width="60.85546875" style="29" customWidth="1"/>
    <col min="2" max="2" width="12.5703125" style="29" customWidth="1"/>
    <col min="3" max="3" width="17.5703125" style="29" customWidth="1"/>
    <col min="4" max="4" width="2.42578125" style="29" customWidth="1"/>
    <col min="5" max="5" width="60.7109375" style="29" customWidth="1"/>
    <col min="6" max="6" width="13.7109375" style="29" customWidth="1"/>
    <col min="7" max="7" width="16.85546875" style="29" customWidth="1"/>
    <col min="8" max="8" width="20.28515625" style="29" bestFit="1" customWidth="1"/>
    <col min="9" max="16384" width="11.42578125" style="29"/>
  </cols>
  <sheetData>
    <row r="1" spans="1:9" ht="21" customHeight="1" x14ac:dyDescent="0.25">
      <c r="A1" s="27" t="s">
        <v>1</v>
      </c>
      <c r="B1" s="27"/>
      <c r="C1" s="27"/>
      <c r="D1" s="27"/>
      <c r="E1" s="27"/>
      <c r="F1" s="27"/>
      <c r="G1" s="28"/>
    </row>
    <row r="2" spans="1:9" x14ac:dyDescent="0.2">
      <c r="A2" s="30" t="s">
        <v>83</v>
      </c>
      <c r="B2" s="30"/>
      <c r="C2" s="30"/>
      <c r="D2" s="30"/>
      <c r="E2" s="30"/>
      <c r="F2" s="30"/>
      <c r="G2" s="28"/>
    </row>
    <row r="3" spans="1:9" x14ac:dyDescent="0.2">
      <c r="A3" s="31" t="s">
        <v>2</v>
      </c>
      <c r="B3" s="31"/>
      <c r="C3" s="31"/>
      <c r="D3" s="31"/>
      <c r="E3" s="31"/>
      <c r="F3" s="31"/>
      <c r="G3" s="31"/>
      <c r="H3" s="32"/>
    </row>
    <row r="4" spans="1:9" ht="18" customHeight="1" x14ac:dyDescent="0.2">
      <c r="A4" s="33" t="s">
        <v>84</v>
      </c>
      <c r="B4" s="34"/>
      <c r="C4" s="34"/>
      <c r="D4" s="34"/>
      <c r="E4" s="33" t="s">
        <v>85</v>
      </c>
      <c r="F4" s="34"/>
      <c r="G4" s="35"/>
      <c r="H4" s="32"/>
      <c r="I4" s="32"/>
    </row>
    <row r="5" spans="1:9" x14ac:dyDescent="0.2">
      <c r="A5" s="36" t="s">
        <v>86</v>
      </c>
      <c r="C5" s="37">
        <f>+B6+B7</f>
        <v>4304334.17</v>
      </c>
      <c r="D5" s="32"/>
      <c r="E5" s="38" t="s">
        <v>87</v>
      </c>
      <c r="F5" s="39"/>
      <c r="G5" s="39">
        <f>+F6+F7</f>
        <v>3024679.13</v>
      </c>
      <c r="H5" s="32"/>
    </row>
    <row r="6" spans="1:9" x14ac:dyDescent="0.2">
      <c r="A6" s="29" t="s">
        <v>88</v>
      </c>
      <c r="B6" s="37">
        <v>1952342.82</v>
      </c>
      <c r="C6" s="37"/>
      <c r="E6" s="40" t="s">
        <v>88</v>
      </c>
      <c r="F6" s="39">
        <v>917724.84</v>
      </c>
      <c r="G6" s="39"/>
      <c r="H6" s="32"/>
    </row>
    <row r="7" spans="1:9" ht="15" x14ac:dyDescent="0.35">
      <c r="A7" s="29" t="s">
        <v>89</v>
      </c>
      <c r="B7" s="41">
        <v>2351991.35</v>
      </c>
      <c r="E7" s="40" t="s">
        <v>90</v>
      </c>
      <c r="F7" s="7">
        <v>2106954.29</v>
      </c>
      <c r="G7" s="39"/>
    </row>
    <row r="8" spans="1:9" hidden="1" x14ac:dyDescent="0.2">
      <c r="C8" s="37"/>
      <c r="E8" s="42"/>
      <c r="F8" s="4"/>
      <c r="G8" s="39"/>
    </row>
    <row r="9" spans="1:9" hidden="1" x14ac:dyDescent="0.2">
      <c r="A9" s="36"/>
      <c r="C9" s="37"/>
      <c r="D9" s="32"/>
    </row>
    <row r="10" spans="1:9" hidden="1" x14ac:dyDescent="0.2">
      <c r="F10" s="37"/>
      <c r="H10" s="37">
        <f>+G5-C32</f>
        <v>2693540.7199999997</v>
      </c>
    </row>
    <row r="11" spans="1:9" x14ac:dyDescent="0.2">
      <c r="F11" s="37"/>
    </row>
    <row r="12" spans="1:9" x14ac:dyDescent="0.2">
      <c r="A12" s="38" t="s">
        <v>91</v>
      </c>
      <c r="B12" s="39"/>
      <c r="C12" s="39">
        <f>+B13</f>
        <v>230264.46000000002</v>
      </c>
      <c r="E12" s="36" t="s">
        <v>92</v>
      </c>
      <c r="G12" s="37">
        <f>+F13+F14+F15</f>
        <v>1227616.55</v>
      </c>
    </row>
    <row r="13" spans="1:9" x14ac:dyDescent="0.2">
      <c r="A13" s="40" t="s">
        <v>88</v>
      </c>
      <c r="B13" s="43">
        <v>230264.46000000002</v>
      </c>
      <c r="C13" s="39"/>
      <c r="D13" s="32"/>
      <c r="E13" s="29" t="s">
        <v>88</v>
      </c>
      <c r="F13" s="37">
        <v>453726.74</v>
      </c>
      <c r="H13" s="32"/>
    </row>
    <row r="14" spans="1:9" x14ac:dyDescent="0.2">
      <c r="A14" s="40"/>
      <c r="B14" s="37"/>
      <c r="C14" s="39"/>
      <c r="E14" s="29" t="s">
        <v>93</v>
      </c>
      <c r="F14" s="37">
        <v>484369.81000000006</v>
      </c>
    </row>
    <row r="15" spans="1:9" ht="15" x14ac:dyDescent="0.35">
      <c r="A15" s="40"/>
      <c r="B15" s="7"/>
      <c r="C15" s="39"/>
      <c r="E15" s="29" t="s">
        <v>94</v>
      </c>
      <c r="F15" s="44">
        <v>289520</v>
      </c>
    </row>
    <row r="16" spans="1:9" x14ac:dyDescent="0.2">
      <c r="F16" s="37"/>
    </row>
    <row r="17" spans="1:8" x14ac:dyDescent="0.2">
      <c r="A17" s="38" t="s">
        <v>95</v>
      </c>
      <c r="C17" s="37">
        <f>+B18+B19+B20</f>
        <v>55960.380000000005</v>
      </c>
      <c r="E17" s="36" t="s">
        <v>96</v>
      </c>
      <c r="G17" s="37">
        <f>SUM(F18:F19)</f>
        <v>1481181.81</v>
      </c>
    </row>
    <row r="18" spans="1:8" x14ac:dyDescent="0.2">
      <c r="A18" s="40" t="s">
        <v>88</v>
      </c>
      <c r="B18" s="45">
        <v>0</v>
      </c>
      <c r="E18" s="29" t="s">
        <v>88</v>
      </c>
      <c r="F18" s="37">
        <v>1466413.49</v>
      </c>
    </row>
    <row r="19" spans="1:8" x14ac:dyDescent="0.2">
      <c r="A19" s="40" t="s">
        <v>97</v>
      </c>
      <c r="B19" s="37">
        <v>32854</v>
      </c>
      <c r="C19" s="46"/>
      <c r="E19" s="29" t="s">
        <v>98</v>
      </c>
      <c r="F19" s="47">
        <v>14768.32</v>
      </c>
    </row>
    <row r="20" spans="1:8" x14ac:dyDescent="0.2">
      <c r="A20" s="40" t="s">
        <v>94</v>
      </c>
      <c r="B20" s="48">
        <v>23106.38</v>
      </c>
    </row>
    <row r="21" spans="1:8" x14ac:dyDescent="0.2">
      <c r="A21" s="40"/>
      <c r="B21" s="37"/>
      <c r="C21" s="37"/>
      <c r="D21" s="32"/>
      <c r="E21" s="38" t="s">
        <v>99</v>
      </c>
      <c r="F21" s="49"/>
      <c r="G21" s="49">
        <f>SUM(F22:F23)</f>
        <v>0</v>
      </c>
    </row>
    <row r="22" spans="1:8" ht="15" x14ac:dyDescent="0.35">
      <c r="A22" s="40"/>
      <c r="B22" s="50"/>
      <c r="D22" s="46"/>
      <c r="E22" s="29" t="s">
        <v>88</v>
      </c>
      <c r="F22" s="46">
        <v>0</v>
      </c>
      <c r="G22" s="49"/>
    </row>
    <row r="23" spans="1:8" x14ac:dyDescent="0.2">
      <c r="B23" s="37"/>
      <c r="E23" s="40" t="s">
        <v>89</v>
      </c>
      <c r="F23" s="51">
        <v>0</v>
      </c>
      <c r="G23" s="52"/>
    </row>
    <row r="24" spans="1:8" x14ac:dyDescent="0.2">
      <c r="A24" s="36" t="s">
        <v>100</v>
      </c>
      <c r="B24" s="37"/>
      <c r="C24" s="37">
        <f>+B25+B26+B27+B28</f>
        <v>802456.0199999999</v>
      </c>
    </row>
    <row r="25" spans="1:8" ht="18" x14ac:dyDescent="0.25">
      <c r="A25" s="29" t="s">
        <v>101</v>
      </c>
      <c r="B25" s="37">
        <v>91498.15</v>
      </c>
      <c r="E25" s="36" t="s">
        <v>102</v>
      </c>
      <c r="G25" s="4">
        <f>SUM(F26:F29)</f>
        <v>81506.37000000001</v>
      </c>
      <c r="H25" s="53"/>
    </row>
    <row r="26" spans="1:8" ht="18" x14ac:dyDescent="0.25">
      <c r="A26" s="29" t="s">
        <v>103</v>
      </c>
      <c r="B26" s="37">
        <v>202887.19999999998</v>
      </c>
      <c r="C26" s="37"/>
      <c r="E26" s="29" t="s">
        <v>104</v>
      </c>
      <c r="F26" s="4">
        <v>54901.26</v>
      </c>
      <c r="G26" s="46"/>
      <c r="H26" s="53" t="s">
        <v>105</v>
      </c>
    </row>
    <row r="27" spans="1:8" ht="18" x14ac:dyDescent="0.25">
      <c r="A27" s="29" t="s">
        <v>106</v>
      </c>
      <c r="B27" s="37">
        <v>10571.66</v>
      </c>
      <c r="E27" s="54" t="s">
        <v>107</v>
      </c>
      <c r="F27" s="4">
        <v>23305.79</v>
      </c>
      <c r="H27" s="53"/>
    </row>
    <row r="28" spans="1:8" x14ac:dyDescent="0.2">
      <c r="A28" s="29" t="s">
        <v>108</v>
      </c>
      <c r="B28" s="55">
        <v>497499.00999999995</v>
      </c>
      <c r="E28" s="29" t="s">
        <v>109</v>
      </c>
      <c r="F28" s="13">
        <v>3299.32</v>
      </c>
    </row>
    <row r="29" spans="1:8" hidden="1" x14ac:dyDescent="0.2">
      <c r="E29" s="54"/>
      <c r="F29" s="4"/>
    </row>
    <row r="30" spans="1:8" x14ac:dyDescent="0.2">
      <c r="E30" s="54"/>
      <c r="F30" s="4"/>
    </row>
    <row r="31" spans="1:8" x14ac:dyDescent="0.2">
      <c r="E31" s="54"/>
      <c r="F31" s="4"/>
    </row>
    <row r="32" spans="1:8" x14ac:dyDescent="0.2">
      <c r="A32" s="38" t="s">
        <v>110</v>
      </c>
      <c r="C32" s="37">
        <f>+B33+B34</f>
        <v>331138.41000000003</v>
      </c>
      <c r="E32" s="56" t="s">
        <v>111</v>
      </c>
      <c r="F32" s="4"/>
      <c r="G32" s="4">
        <f>+F34+F33</f>
        <v>1247.01</v>
      </c>
      <c r="H32" s="32"/>
    </row>
    <row r="33" spans="1:8" x14ac:dyDescent="0.2">
      <c r="A33" s="40" t="s">
        <v>88</v>
      </c>
      <c r="B33" s="37">
        <v>56310.65</v>
      </c>
      <c r="C33" s="39"/>
      <c r="E33" s="54" t="s">
        <v>112</v>
      </c>
      <c r="F33" s="13">
        <v>1247.01</v>
      </c>
    </row>
    <row r="34" spans="1:8" x14ac:dyDescent="0.2">
      <c r="A34" s="29" t="s">
        <v>98</v>
      </c>
      <c r="B34" s="44">
        <v>274827.76</v>
      </c>
    </row>
    <row r="35" spans="1:8" ht="15" x14ac:dyDescent="0.35">
      <c r="A35" s="52"/>
      <c r="B35" s="7"/>
      <c r="C35" s="57"/>
    </row>
    <row r="36" spans="1:8" ht="15" x14ac:dyDescent="0.35">
      <c r="A36" s="36" t="s">
        <v>113</v>
      </c>
      <c r="B36" s="45"/>
      <c r="C36" s="45">
        <f>SUM(B37:B39)</f>
        <v>125760.42</v>
      </c>
      <c r="E36" s="58" t="s">
        <v>114</v>
      </c>
      <c r="F36" s="4"/>
      <c r="G36" s="46">
        <f>+F37</f>
        <v>207866.44</v>
      </c>
    </row>
    <row r="37" spans="1:8" x14ac:dyDescent="0.2">
      <c r="A37" s="52" t="s">
        <v>115</v>
      </c>
      <c r="B37" s="37">
        <v>52705.64</v>
      </c>
      <c r="C37" s="45"/>
      <c r="D37" s="32"/>
      <c r="E37" s="52" t="s">
        <v>116</v>
      </c>
      <c r="F37" s="55">
        <v>207866.44</v>
      </c>
      <c r="H37" s="59"/>
    </row>
    <row r="38" spans="1:8" x14ac:dyDescent="0.2">
      <c r="A38" s="29" t="s">
        <v>117</v>
      </c>
      <c r="B38" s="4">
        <v>0</v>
      </c>
      <c r="H38" s="60"/>
    </row>
    <row r="39" spans="1:8" ht="15" x14ac:dyDescent="0.35">
      <c r="A39" s="29" t="s">
        <v>118</v>
      </c>
      <c r="B39" s="7">
        <v>73054.78</v>
      </c>
      <c r="H39" s="60"/>
    </row>
    <row r="40" spans="1:8" x14ac:dyDescent="0.2">
      <c r="H40" s="46"/>
    </row>
    <row r="41" spans="1:8" x14ac:dyDescent="0.2">
      <c r="A41" s="36" t="s">
        <v>119</v>
      </c>
      <c r="B41" s="45"/>
      <c r="C41" s="37">
        <f>+B42+B43+B44+B45+B46+B47+B48+B49</f>
        <v>556237.75</v>
      </c>
      <c r="H41" s="32"/>
    </row>
    <row r="42" spans="1:8" x14ac:dyDescent="0.2">
      <c r="A42" s="52" t="s">
        <v>120</v>
      </c>
      <c r="B42" s="45">
        <v>151987.52000000002</v>
      </c>
      <c r="C42" s="37"/>
    </row>
    <row r="43" spans="1:8" x14ac:dyDescent="0.2">
      <c r="A43" s="52" t="s">
        <v>121</v>
      </c>
      <c r="B43" s="37">
        <v>2449.0099999999998</v>
      </c>
    </row>
    <row r="44" spans="1:8" x14ac:dyDescent="0.2">
      <c r="A44" s="52" t="s">
        <v>122</v>
      </c>
      <c r="B44" s="45">
        <v>254656.22999999998</v>
      </c>
      <c r="C44" s="45"/>
      <c r="H44" s="46"/>
    </row>
    <row r="45" spans="1:8" x14ac:dyDescent="0.2">
      <c r="A45" s="52" t="s">
        <v>123</v>
      </c>
      <c r="B45" s="37">
        <v>5155.83</v>
      </c>
    </row>
    <row r="46" spans="1:8" x14ac:dyDescent="0.2">
      <c r="A46" s="52" t="s">
        <v>124</v>
      </c>
      <c r="B46" s="45">
        <v>86888.18</v>
      </c>
      <c r="C46" s="37"/>
    </row>
    <row r="47" spans="1:8" x14ac:dyDescent="0.2">
      <c r="A47" s="52" t="s">
        <v>125</v>
      </c>
      <c r="B47" s="45">
        <v>7057.05</v>
      </c>
      <c r="C47" s="37"/>
    </row>
    <row r="48" spans="1:8" x14ac:dyDescent="0.2">
      <c r="A48" s="52" t="s">
        <v>126</v>
      </c>
      <c r="B48" s="45">
        <v>0</v>
      </c>
      <c r="C48" s="37"/>
    </row>
    <row r="49" spans="1:8" x14ac:dyDescent="0.2">
      <c r="A49" s="52" t="s">
        <v>127</v>
      </c>
      <c r="B49" s="61">
        <v>48043.93</v>
      </c>
      <c r="C49" s="37"/>
      <c r="H49" s="62"/>
    </row>
    <row r="50" spans="1:8" hidden="1" x14ac:dyDescent="0.2"/>
    <row r="51" spans="1:8" hidden="1" x14ac:dyDescent="0.2">
      <c r="D51" s="32"/>
    </row>
    <row r="52" spans="1:8" ht="16.5" customHeight="1" x14ac:dyDescent="0.2">
      <c r="A52" s="36" t="s">
        <v>128</v>
      </c>
      <c r="C52" s="37">
        <f>+B53+B54</f>
        <v>82649.009999999995</v>
      </c>
    </row>
    <row r="53" spans="1:8" x14ac:dyDescent="0.2">
      <c r="A53" s="29" t="s">
        <v>129</v>
      </c>
      <c r="B53" s="4">
        <v>22653.87</v>
      </c>
    </row>
    <row r="54" spans="1:8" x14ac:dyDescent="0.2">
      <c r="A54" s="29" t="s">
        <v>130</v>
      </c>
      <c r="B54" s="63">
        <v>59995.14</v>
      </c>
    </row>
    <row r="55" spans="1:8" hidden="1" x14ac:dyDescent="0.2"/>
    <row r="56" spans="1:8" hidden="1" x14ac:dyDescent="0.2"/>
    <row r="57" spans="1:8" hidden="1" x14ac:dyDescent="0.2">
      <c r="B57" s="36"/>
    </row>
    <row r="58" spans="1:8" x14ac:dyDescent="0.2">
      <c r="A58" s="64" t="s">
        <v>131</v>
      </c>
      <c r="B58" s="65"/>
      <c r="C58" s="37">
        <f>SUM(C5:C52)</f>
        <v>6488800.6199999992</v>
      </c>
      <c r="E58" s="64" t="s">
        <v>132</v>
      </c>
      <c r="F58" s="4"/>
      <c r="G58" s="37">
        <f>SUM(G5:G52)</f>
        <v>6024097.3100000005</v>
      </c>
    </row>
    <row r="59" spans="1:8" x14ac:dyDescent="0.2">
      <c r="A59" s="64" t="str">
        <f>IF(C59=0,"","UTILIDAD")</f>
        <v/>
      </c>
      <c r="B59" s="65"/>
      <c r="C59" s="37">
        <f>IF(SUM(-C58+G58)&lt;0,0,SUM(-C58+G58))</f>
        <v>0</v>
      </c>
      <c r="E59" s="64" t="str">
        <f>IF(G59=0,"","PERDIDA")</f>
        <v>PERDIDA</v>
      </c>
      <c r="G59" s="62">
        <f>IF(SUM(-G58+C58)&lt;0,0,SUM(-G58+C58))</f>
        <v>464703.30999999866</v>
      </c>
      <c r="H59" s="46"/>
    </row>
    <row r="60" spans="1:8" ht="13.5" thickBot="1" x14ac:dyDescent="0.25">
      <c r="A60" s="64" t="s">
        <v>133</v>
      </c>
      <c r="B60" s="66" t="s">
        <v>3</v>
      </c>
      <c r="C60" s="67">
        <f>+C58+C59</f>
        <v>6488800.6199999992</v>
      </c>
      <c r="E60" s="29" t="s">
        <v>134</v>
      </c>
      <c r="F60" s="68" t="s">
        <v>3</v>
      </c>
      <c r="G60" s="67">
        <f>+G58+G59</f>
        <v>6488800.6199999992</v>
      </c>
      <c r="H60" s="46"/>
    </row>
    <row r="61" spans="1:8" ht="13.5" thickTop="1" x14ac:dyDescent="0.2">
      <c r="H61" s="62"/>
    </row>
    <row r="62" spans="1:8" hidden="1" x14ac:dyDescent="0.2"/>
    <row r="63" spans="1:8" hidden="1" x14ac:dyDescent="0.2"/>
    <row r="64" spans="1:8" hidden="1" x14ac:dyDescent="0.2"/>
    <row r="65" spans="1:7" hidden="1" x14ac:dyDescent="0.2"/>
    <row r="66" spans="1:7" hidden="1" x14ac:dyDescent="0.2"/>
    <row r="67" spans="1:7" ht="15.75" hidden="1" x14ac:dyDescent="0.25">
      <c r="C67" s="37"/>
      <c r="D67" s="69"/>
      <c r="G67" s="62"/>
    </row>
    <row r="68" spans="1:7" ht="15.75" hidden="1" x14ac:dyDescent="0.25">
      <c r="D68" s="69"/>
    </row>
    <row r="69" spans="1:7" x14ac:dyDescent="0.2">
      <c r="A69" s="64"/>
      <c r="B69" s="66"/>
      <c r="C69" s="68"/>
      <c r="F69" s="68"/>
      <c r="G69" s="68"/>
    </row>
    <row r="70" spans="1:7" ht="15.75" x14ac:dyDescent="0.25">
      <c r="A70" s="70"/>
      <c r="B70" s="76"/>
      <c r="C70" s="76"/>
      <c r="D70" s="76"/>
      <c r="E70" s="76"/>
      <c r="F70" s="70"/>
      <c r="G70" s="71"/>
    </row>
    <row r="71" spans="1:7" ht="15.75" x14ac:dyDescent="0.25">
      <c r="A71" s="70"/>
      <c r="C71" s="72"/>
      <c r="F71" s="70"/>
      <c r="G71" s="71"/>
    </row>
    <row r="72" spans="1:7" x14ac:dyDescent="0.2">
      <c r="A72" s="71"/>
      <c r="F72" s="71"/>
      <c r="G72" s="71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Carlos Bautista Lopez</cp:lastModifiedBy>
  <cp:lastPrinted>2019-06-13T15:57:23Z</cp:lastPrinted>
  <dcterms:created xsi:type="dcterms:W3CDTF">2019-06-11T21:54:31Z</dcterms:created>
  <dcterms:modified xsi:type="dcterms:W3CDTF">2019-06-13T15:57:41Z</dcterms:modified>
</cp:coreProperties>
</file>