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-120" yWindow="-120" windowWidth="20730" windowHeight="11160"/>
  </bookViews>
  <sheets>
    <sheet name="BALANCE" sheetId="1" r:id="rId1"/>
    <sheet name="EST.RESULTAD" sheetId="2" r:id="rId2"/>
  </sheets>
  <definedNames>
    <definedName name="_xlnm.Print_Area" localSheetId="0">BALANCE!$A$1:$G$74</definedName>
    <definedName name="_xlnm.Print_Area" localSheetId="1">EST.RESULTAD!$A$1:$G$71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H10" i="2"/>
  <c r="G5" i="2"/>
  <c r="G58" i="2" s="1"/>
  <c r="C5" i="2"/>
  <c r="C58" i="2" s="1"/>
  <c r="C59" i="2" l="1"/>
  <c r="A59" i="2" s="1"/>
  <c r="G59" i="2"/>
  <c r="E59" i="2" s="1"/>
  <c r="G60" i="2"/>
  <c r="C60" i="2" l="1"/>
  <c r="G66" i="1" l="1"/>
  <c r="C65" i="1"/>
  <c r="H65" i="1" s="1"/>
  <c r="G61" i="1"/>
  <c r="C60" i="1"/>
  <c r="H60" i="1" s="1"/>
  <c r="G54" i="1"/>
  <c r="G51" i="1"/>
  <c r="G48" i="1"/>
  <c r="G44" i="1"/>
  <c r="G42" i="1"/>
  <c r="G38" i="1"/>
  <c r="C37" i="1"/>
  <c r="G33" i="1"/>
  <c r="C33" i="1"/>
  <c r="G30" i="1"/>
  <c r="C29" i="1"/>
  <c r="G27" i="1"/>
  <c r="G23" i="1"/>
  <c r="C23" i="1"/>
  <c r="G19" i="1"/>
  <c r="C19" i="1"/>
  <c r="C13" i="1"/>
  <c r="G13" i="1"/>
  <c r="H13" i="1" s="1"/>
  <c r="G9" i="1"/>
  <c r="C9" i="1"/>
  <c r="G46" i="1" l="1"/>
  <c r="G59" i="1" s="1"/>
  <c r="C58" i="1"/>
  <c r="G58" i="1"/>
  <c r="H53" i="1" l="1"/>
</calcChain>
</file>

<file path=xl/sharedStrings.xml><?xml version="1.0" encoding="utf-8"?>
<sst xmlns="http://schemas.openxmlformats.org/spreadsheetml/2006/main" count="165" uniqueCount="138">
  <si>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</si>
  <si>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</si>
  <si>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</si>
  <si>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</si>
  <si>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</si>
  <si>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</si>
  <si>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</si>
  <si>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</si>
  <si>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</si>
  <si>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</si>
  <si>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</si>
  <si>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</si>
  <si>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</si>
  <si>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</si>
  <si>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</si>
  <si>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</si>
  <si>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</si>
  <si>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</si>
  <si>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</si>
  <si>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</si>
  <si>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</si>
  <si>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</si>
  <si>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</si>
  <si>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</si>
  <si>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</si>
  <si>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</si>
  <si>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</si>
  <si>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</si>
  <si>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</si>
  <si>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</si>
  <si>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</si>
  <si>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</si>
  <si>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</si>
  <si>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</si>
  <si>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</si>
  <si>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</si>
  <si>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</si>
  <si>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</si>
  <si>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</si>
  <si>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</si>
  <si>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</si>
  <si>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</si>
  <si>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</si>
  <si>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</si>
  <si>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</si>
  <si>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</si>
  <si>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</si>
  <si>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</si>
  <si>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</si>
  <si>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</si>
  <si>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</si>
  <si>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 xml:space="preserve">    TOTAL  ACTIVO</t>
  </si>
  <si>
    <t>TOTAL PATRIMONIO</t>
  </si>
  <si>
    <t xml:space="preserve">                    TOTAL  PASIVO  Y  PATRIMONIO</t>
  </si>
  <si>
    <t>CONTINGENTES Y COMPROMISOS DEUDORAS</t>
  </si>
  <si>
    <t>RESPONSABILIDAD POR POLIZAS DE SEGURO EN VIGOR</t>
  </si>
  <si>
    <t>CONTINGENTES Y COMPROMISOS POR CONTRA</t>
  </si>
  <si>
    <t>RESPONSABILIDAD POR CONTRA POR POLIZAS DE SEGURO EN VIGOR</t>
  </si>
  <si>
    <t>RESPONSAB.CEDIDAS A SOC.DE PRIMER ORDEN DEL EXTER.</t>
  </si>
  <si>
    <t>CUENTAS DE CONTROL DEUDORAS</t>
  </si>
  <si>
    <t>VALORES Y BIENES EN CUSTODIA</t>
  </si>
  <si>
    <t>CUENTAS DE CONTROL POR CONTRA</t>
  </si>
  <si>
    <t>BALANCE GENERAL AL 30 DE JUNIO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</si>
  <si>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</si>
  <si>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</si>
  <si>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</si>
  <si>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</si>
  <si>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</si>
  <si>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</si>
  <si>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</si>
  <si>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</si>
  <si>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</si>
  <si>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</si>
  <si>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</si>
  <si>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</si>
  <si>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</si>
  <si>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</si>
  <si>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</si>
  <si>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</si>
  <si>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</si>
  <si>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</si>
  <si>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</si>
  <si>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</si>
  <si>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</si>
  <si>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</si>
  <si>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</si>
  <si>
    <t>ESTADO DE PERDIDAS Y GANANCIAS DEL 01 DE ENERO AL 30 DE JUNIO DE 2018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</si>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</sst>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43" fontId="1" fillId="0" borderId="0" xfId="1"/>
    <xf numFmtId="0" fontId="6" fillId="0" borderId="0" xfId="0" applyFont="1"/>
    <xf numFmtId="43" fontId="0" fillId="0" borderId="0" xfId="0" applyNumberFormat="1"/>
    <xf numFmtId="43" fontId="7" fillId="0" borderId="0" xfId="1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1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1" fontId="1" fillId="0" borderId="0" xfId="0" applyNumberFormat="1" applyFont="1"/>
    <xf numFmtId="43" fontId="4" fillId="0" borderId="0" xfId="1" applyFont="1"/>
    <xf numFmtId="43" fontId="4" fillId="0" borderId="2" xfId="1" applyFont="1" applyBorder="1"/>
    <xf numFmtId="43" fontId="8" fillId="0" borderId="0" xfId="1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4" fillId="0" borderId="0" xfId="2" applyFont="1" applyAlignment="1">
      <alignment horizontal="centerContinuous"/>
    </xf>
    <xf numFmtId="0" fontId="5" fillId="0" borderId="3" xfId="2" applyFont="1" applyBorder="1" applyAlignment="1">
      <alignment horizontal="centerContinuous"/>
    </xf>
    <xf numFmtId="165" fontId="1" fillId="0" borderId="0" xfId="2" applyNumberFormat="1"/>
    <xf numFmtId="0" fontId="1" fillId="0" borderId="0" xfId="2" applyAlignment="1">
      <alignment horizontal="center"/>
    </xf>
    <xf numFmtId="4" fontId="1" fillId="0" borderId="0" xfId="2" applyNumberFormat="1"/>
    <xf numFmtId="0" fontId="6" fillId="0" borderId="0" xfId="2" applyFont="1"/>
    <xf numFmtId="0" fontId="6" fillId="0" borderId="0" xfId="2" applyFont="1" applyAlignment="1">
      <alignment horizontal="left"/>
    </xf>
    <xf numFmtId="39" fontId="1" fillId="0" borderId="0" xfId="2" applyNumberFormat="1"/>
    <xf numFmtId="0" fontId="1" fillId="0" borderId="0" xfId="2" applyFont="1" applyAlignment="1">
      <alignment horizontal="left"/>
    </xf>
    <xf numFmtId="4" fontId="1" fillId="0" borderId="1" xfId="2" applyNumberFormat="1" applyFont="1" applyBorder="1"/>
    <xf numFmtId="0" fontId="1" fillId="0" borderId="0" xfId="2" applyAlignment="1">
      <alignment horizontal="left"/>
    </xf>
    <xf numFmtId="39" fontId="1" fillId="0" borderId="1" xfId="2" applyNumberFormat="1" applyFont="1" applyBorder="1"/>
    <xf numFmtId="4" fontId="6" fillId="0" borderId="0" xfId="2" applyNumberFormat="1" applyFont="1"/>
    <xf numFmtId="4" fontId="1" fillId="0" borderId="0" xfId="1" applyNumberFormat="1"/>
    <xf numFmtId="43" fontId="1" fillId="0" borderId="0" xfId="2" applyNumberFormat="1"/>
    <xf numFmtId="43" fontId="1" fillId="0" borderId="1" xfId="2" applyNumberFormat="1" applyBorder="1"/>
    <xf numFmtId="4" fontId="1" fillId="0" borderId="1" xfId="1" applyNumberFormat="1" applyBorder="1"/>
    <xf numFmtId="43" fontId="1" fillId="0" borderId="0" xfId="3" applyNumberFormat="1"/>
    <xf numFmtId="4" fontId="7" fillId="0" borderId="0" xfId="1" applyNumberFormat="1" applyFont="1"/>
    <xf numFmtId="43" fontId="1" fillId="0" borderId="1" xfId="3" applyNumberFormat="1" applyBorder="1"/>
    <xf numFmtId="0" fontId="1" fillId="0" borderId="0" xfId="2" applyFont="1"/>
    <xf numFmtId="43" fontId="11" fillId="0" borderId="0" xfId="3" applyNumberFormat="1" applyFont="1"/>
    <xf numFmtId="0" fontId="1" fillId="0" borderId="0" xfId="2" applyFont="1" applyAlignment="1">
      <alignment horizontal="left" vertical="center"/>
    </xf>
    <xf numFmtId="4" fontId="1" fillId="0" borderId="1" xfId="2" applyNumberFormat="1" applyBorder="1"/>
    <xf numFmtId="0" fontId="6" fillId="0" borderId="0" xfId="2" applyFont="1" applyAlignment="1">
      <alignment horizontal="left" vertical="center"/>
    </xf>
    <xf numFmtId="4" fontId="1" fillId="0" borderId="0" xfId="4" applyNumberFormat="1"/>
    <xf numFmtId="164" fontId="7" fillId="0" borderId="0" xfId="2" applyNumberFormat="1" applyFont="1" applyAlignment="1">
      <alignment horizontal="left"/>
    </xf>
    <xf numFmtId="167" fontId="1" fillId="0" borderId="0" xfId="2" applyNumberFormat="1"/>
    <xf numFmtId="168" fontId="1" fillId="0" borderId="0" xfId="2" applyNumberFormat="1"/>
    <xf numFmtId="4" fontId="6" fillId="0" borderId="0" xfId="1" applyNumberFormat="1" applyFont="1"/>
    <xf numFmtId="169" fontId="1" fillId="0" borderId="0" xfId="2" applyNumberFormat="1"/>
    <xf numFmtId="43" fontId="6" fillId="0" borderId="0" xfId="2" applyNumberFormat="1" applyFont="1"/>
    <xf numFmtId="0" fontId="1" fillId="0" borderId="0" xfId="2" applyFont="1" applyAlignment="1">
      <alignment horizontal="center"/>
    </xf>
    <xf numFmtId="4" fontId="1" fillId="0" borderId="0" xfId="1" applyNumberForma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1" applyNumberFormat="1" applyFont="1"/>
    <xf numFmtId="43" fontId="4" fillId="0" borderId="4" xfId="2" applyNumberFormat="1" applyFont="1" applyBorder="1"/>
    <xf numFmtId="43" fontId="4" fillId="0" borderId="0" xfId="2" applyNumberFormat="1" applyFont="1"/>
    <xf numFmtId="0" fontId="10" fillId="0" borderId="0" xfId="2" applyFont="1" applyAlignment="1">
      <alignment horizontal="center"/>
    </xf>
    <xf numFmtId="43" fontId="9" fillId="0" borderId="0" xfId="2" applyNumberFormat="1" applyFont="1" applyAlignment="1">
      <alignment horizontal="center"/>
    </xf>
    <xf numFmtId="0" fontId="12" fillId="0" borderId="0" xfId="2" applyFont="1"/>
    <xf numFmtId="0" fontId="10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2" applyFont="1" applyAlignment="1">
      <alignment horizontal="left" vertical="center"/>
    </xf>
  </cellXfs>
  <cellStyles count="5">
    <cellStyle name="Millares 2" xfId="4"/>
    <cellStyle name="Millares_BALANCE GENERALA ASOCIADO ENERO 06" xfId="1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C19" sqref="C19"/>
      <selection pane="bottomLeft" activeCell="A11" sqref="A11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hidden="1" customHeight="1" x14ac:dyDescent="0.25">
      <c r="A1" s="1" t="s">
        <v>0</v>
      </c>
      <c r="H1" s="2"/>
      <c r="I1" s="2"/>
    </row>
    <row r="2" spans="1:11" ht="15" x14ac:dyDescent="0.25">
      <c r="A2" s="72" t="s">
        <v>1</v>
      </c>
      <c r="B2" s="72"/>
      <c r="C2" s="72"/>
      <c r="D2" s="72"/>
      <c r="E2" s="72"/>
      <c r="F2" s="72"/>
      <c r="G2" s="72"/>
    </row>
    <row r="3" spans="1:11" x14ac:dyDescent="0.2">
      <c r="A3" s="73" t="s">
        <v>62</v>
      </c>
      <c r="B3" s="73"/>
      <c r="C3" s="73"/>
      <c r="D3" s="73"/>
      <c r="E3" s="73"/>
      <c r="F3" s="73"/>
      <c r="G3" s="73"/>
    </row>
    <row r="4" spans="1:11" x14ac:dyDescent="0.2">
      <c r="A4" s="74" t="s">
        <v>2</v>
      </c>
      <c r="B4" s="74"/>
      <c r="C4" s="74"/>
      <c r="D4" s="74"/>
      <c r="E4" s="74"/>
      <c r="F4" s="74"/>
      <c r="G4" s="74"/>
    </row>
    <row r="5" spans="1:11" hidden="1" x14ac:dyDescent="0.2">
      <c r="E5" t="s">
        <v>3</v>
      </c>
    </row>
    <row r="6" spans="1:11" hidden="1" x14ac:dyDescent="0.2"/>
    <row r="7" spans="1:11" x14ac:dyDescent="0.2">
      <c r="A7" s="3" t="s">
        <v>4</v>
      </c>
      <c r="E7" s="3" t="s">
        <v>5</v>
      </c>
    </row>
    <row r="8" spans="1:11" hidden="1" x14ac:dyDescent="0.2">
      <c r="B8" s="4"/>
      <c r="E8" s="5"/>
      <c r="F8" s="4" t="s">
        <v>3</v>
      </c>
      <c r="G8" s="6"/>
    </row>
    <row r="9" spans="1:11" x14ac:dyDescent="0.2">
      <c r="A9" s="5" t="s">
        <v>6</v>
      </c>
      <c r="B9" s="4" t="s">
        <v>3</v>
      </c>
      <c r="C9" s="6">
        <f>SUM(+B10+B11)</f>
        <v>1379793.49</v>
      </c>
      <c r="D9" s="6"/>
      <c r="E9" s="5" t="s">
        <v>7</v>
      </c>
      <c r="F9" s="4"/>
      <c r="G9" s="6">
        <f>SUM(F11)+F10</f>
        <v>1014736.44</v>
      </c>
    </row>
    <row r="10" spans="1:11" x14ac:dyDescent="0.2">
      <c r="A10" t="s">
        <v>8</v>
      </c>
      <c r="B10" s="4">
        <v>3296.4</v>
      </c>
      <c r="E10" t="s">
        <v>63</v>
      </c>
      <c r="F10" s="4">
        <v>859687.12</v>
      </c>
    </row>
    <row r="11" spans="1:11" ht="15" x14ac:dyDescent="0.35">
      <c r="A11" s="1" t="s">
        <v>9</v>
      </c>
      <c r="B11" s="7">
        <v>1376497.09</v>
      </c>
      <c r="C11" s="6"/>
      <c r="D11" t="s">
        <v>3</v>
      </c>
      <c r="E11" s="1" t="s">
        <v>10</v>
      </c>
      <c r="F11" s="7">
        <v>155049.32</v>
      </c>
    </row>
    <row r="12" spans="1:11" hidden="1" x14ac:dyDescent="0.2">
      <c r="B12" s="4"/>
    </row>
    <row r="13" spans="1:11" x14ac:dyDescent="0.2">
      <c r="A13" s="5" t="s">
        <v>11</v>
      </c>
      <c r="B13" s="4" t="s">
        <v>3</v>
      </c>
      <c r="C13" s="6">
        <f>B14+B15+B16+B17</f>
        <v>4181964.23</v>
      </c>
      <c r="E13" s="5" t="s">
        <v>12</v>
      </c>
      <c r="F13" s="4"/>
      <c r="G13" s="6">
        <f>SUM(F14:F17)</f>
        <v>5349880.74</v>
      </c>
      <c r="H13" s="6">
        <f>+G13-F14</f>
        <v>5328739.53</v>
      </c>
    </row>
    <row r="14" spans="1:11" x14ac:dyDescent="0.2">
      <c r="A14" t="s">
        <v>13</v>
      </c>
      <c r="B14" s="4">
        <v>200000</v>
      </c>
      <c r="E14" s="1" t="s">
        <v>14</v>
      </c>
      <c r="F14" s="4">
        <v>21141.21</v>
      </c>
      <c r="G14" s="6"/>
    </row>
    <row r="15" spans="1:11" x14ac:dyDescent="0.2">
      <c r="A15" t="s">
        <v>15</v>
      </c>
      <c r="B15" s="4">
        <v>3896948.87</v>
      </c>
      <c r="D15" s="5"/>
      <c r="E15" t="s">
        <v>64</v>
      </c>
      <c r="F15" s="8">
        <v>793669.58</v>
      </c>
      <c r="K15" s="8"/>
    </row>
    <row r="16" spans="1:11" x14ac:dyDescent="0.2">
      <c r="A16" t="s">
        <v>16</v>
      </c>
      <c r="B16" s="4">
        <v>85015.360000000001</v>
      </c>
      <c r="D16" s="5"/>
      <c r="E16" s="1" t="s">
        <v>65</v>
      </c>
      <c r="F16" s="8">
        <v>4524268.95</v>
      </c>
      <c r="G16" s="6"/>
    </row>
    <row r="17" spans="1:15" ht="15" x14ac:dyDescent="0.35">
      <c r="A17" s="9" t="s">
        <v>66</v>
      </c>
      <c r="B17" s="7">
        <v>0</v>
      </c>
      <c r="D17" s="5"/>
      <c r="E17" t="s">
        <v>17</v>
      </c>
      <c r="F17" s="7">
        <v>10801</v>
      </c>
      <c r="K17" s="8"/>
    </row>
    <row r="18" spans="1:15" hidden="1" x14ac:dyDescent="0.2">
      <c r="D18" s="5"/>
    </row>
    <row r="19" spans="1:15" ht="15" x14ac:dyDescent="0.35">
      <c r="A19" s="5" t="s">
        <v>67</v>
      </c>
      <c r="B19" s="7"/>
      <c r="C19" s="8">
        <f>+B20+B21</f>
        <v>662232.84</v>
      </c>
      <c r="E19" s="5" t="s">
        <v>18</v>
      </c>
      <c r="G19" s="8">
        <f>+F20+F21</f>
        <v>1111052.26</v>
      </c>
    </row>
    <row r="20" spans="1:15" x14ac:dyDescent="0.2">
      <c r="A20" t="s">
        <v>68</v>
      </c>
      <c r="B20" s="4">
        <v>661589.92999999993</v>
      </c>
      <c r="E20" s="1" t="s">
        <v>19</v>
      </c>
      <c r="F20" s="8">
        <v>841028.11</v>
      </c>
      <c r="H20" s="6"/>
    </row>
    <row r="21" spans="1:15" ht="15" x14ac:dyDescent="0.35">
      <c r="A21" t="s">
        <v>69</v>
      </c>
      <c r="B21" s="7">
        <v>642.91</v>
      </c>
      <c r="E21" s="1" t="s">
        <v>20</v>
      </c>
      <c r="F21" s="7">
        <v>270024.15000000002</v>
      </c>
    </row>
    <row r="23" spans="1:15" x14ac:dyDescent="0.2">
      <c r="A23" s="5" t="s">
        <v>21</v>
      </c>
      <c r="B23" s="4"/>
      <c r="C23" s="6">
        <f>SUM(B24:B27)</f>
        <v>4082548.31</v>
      </c>
      <c r="E23" s="10" t="s">
        <v>22</v>
      </c>
      <c r="F23" s="11"/>
      <c r="G23" s="6">
        <f>SUM(F24)+F25</f>
        <v>2666385.54</v>
      </c>
    </row>
    <row r="24" spans="1:15" x14ac:dyDescent="0.2">
      <c r="A24" s="1" t="s">
        <v>23</v>
      </c>
      <c r="B24" s="4">
        <v>723485.36</v>
      </c>
      <c r="E24" s="1" t="s">
        <v>24</v>
      </c>
      <c r="F24" s="8">
        <v>2666385.54</v>
      </c>
      <c r="G24" s="6"/>
    </row>
    <row r="25" spans="1:15" ht="15" x14ac:dyDescent="0.35">
      <c r="A25" s="1" t="s">
        <v>25</v>
      </c>
      <c r="B25" s="8">
        <v>3139128.08</v>
      </c>
      <c r="E25" t="s">
        <v>70</v>
      </c>
      <c r="F25" s="7">
        <v>0</v>
      </c>
    </row>
    <row r="26" spans="1:15" x14ac:dyDescent="0.2">
      <c r="A26" t="s">
        <v>71</v>
      </c>
      <c r="B26" s="6">
        <v>397324.51</v>
      </c>
    </row>
    <row r="27" spans="1:15" ht="15" x14ac:dyDescent="0.35">
      <c r="A27" t="s">
        <v>72</v>
      </c>
      <c r="B27" s="12">
        <v>-177389.64</v>
      </c>
      <c r="E27" s="10" t="s">
        <v>26</v>
      </c>
      <c r="F27" s="11"/>
      <c r="G27" s="6">
        <f>SUM(F28)</f>
        <v>3531673.7</v>
      </c>
    </row>
    <row r="28" spans="1:15" ht="15" x14ac:dyDescent="0.35">
      <c r="E28" s="1" t="s">
        <v>27</v>
      </c>
      <c r="F28" s="7">
        <v>3531673.7</v>
      </c>
      <c r="G28" s="6"/>
    </row>
    <row r="29" spans="1:15" x14ac:dyDescent="0.2">
      <c r="A29" s="5" t="s">
        <v>73</v>
      </c>
      <c r="B29" s="4"/>
      <c r="C29" s="8">
        <f>+B30+B31</f>
        <v>255336.1</v>
      </c>
    </row>
    <row r="30" spans="1:15" x14ac:dyDescent="0.2">
      <c r="A30" t="s">
        <v>74</v>
      </c>
      <c r="B30" s="8">
        <v>255336.1</v>
      </c>
      <c r="E30" s="10" t="s">
        <v>75</v>
      </c>
      <c r="F30" s="11"/>
      <c r="G30" s="6">
        <f>SUM(F31)</f>
        <v>252243.30000000002</v>
      </c>
    </row>
    <row r="31" spans="1:15" ht="15" x14ac:dyDescent="0.35">
      <c r="A31" t="s">
        <v>76</v>
      </c>
      <c r="B31" s="13">
        <v>0</v>
      </c>
      <c r="E31" s="1" t="s">
        <v>77</v>
      </c>
      <c r="F31" s="7">
        <v>252243.30000000002</v>
      </c>
      <c r="G31" s="6"/>
      <c r="L31" s="14"/>
      <c r="O31" s="14"/>
    </row>
    <row r="33" spans="1:11" x14ac:dyDescent="0.2">
      <c r="A33" s="5" t="s">
        <v>28</v>
      </c>
      <c r="B33" s="4" t="s">
        <v>3</v>
      </c>
      <c r="C33" s="6">
        <f>+B34+B35</f>
        <v>62408.81</v>
      </c>
      <c r="E33" s="5" t="s">
        <v>29</v>
      </c>
      <c r="F33" s="4"/>
      <c r="G33" s="6">
        <f>SUM(F34+F35+F36)</f>
        <v>296736.46999999997</v>
      </c>
    </row>
    <row r="34" spans="1:11" x14ac:dyDescent="0.2">
      <c r="A34" t="s">
        <v>30</v>
      </c>
      <c r="B34" s="4">
        <v>543543</v>
      </c>
      <c r="E34" t="s">
        <v>31</v>
      </c>
      <c r="F34" s="4">
        <v>145268.37</v>
      </c>
      <c r="I34" s="1"/>
      <c r="K34" s="6"/>
    </row>
    <row r="35" spans="1:11" x14ac:dyDescent="0.2">
      <c r="A35" t="s">
        <v>32</v>
      </c>
      <c r="B35" s="13">
        <v>-481134.19</v>
      </c>
      <c r="E35" s="1" t="s">
        <v>33</v>
      </c>
      <c r="F35" s="4">
        <v>151468.1</v>
      </c>
      <c r="G35" s="15"/>
      <c r="K35" s="6"/>
    </row>
    <row r="36" spans="1:11" ht="14.25" customHeight="1" x14ac:dyDescent="0.35">
      <c r="B36" s="4"/>
      <c r="E36" s="16" t="s">
        <v>34</v>
      </c>
      <c r="F36" s="7">
        <v>0</v>
      </c>
    </row>
    <row r="37" spans="1:11" ht="15" x14ac:dyDescent="0.35">
      <c r="A37" s="5" t="s">
        <v>35</v>
      </c>
      <c r="B37" s="4"/>
      <c r="C37" s="6">
        <f>SUM(B38+B39+B40+B41+B42)</f>
        <v>8987850.0599999987</v>
      </c>
      <c r="E37" s="16"/>
      <c r="F37" s="7"/>
    </row>
    <row r="38" spans="1:11" ht="15" x14ac:dyDescent="0.35">
      <c r="A38" s="1" t="s">
        <v>36</v>
      </c>
      <c r="B38" s="4">
        <v>341995.22</v>
      </c>
      <c r="C38" s="6"/>
      <c r="E38" s="10" t="s">
        <v>37</v>
      </c>
      <c r="F38" s="7"/>
      <c r="G38" s="6">
        <f>SUM(F39:F40)</f>
        <v>32094.42</v>
      </c>
      <c r="K38" s="6"/>
    </row>
    <row r="39" spans="1:11" x14ac:dyDescent="0.2">
      <c r="A39" s="1" t="s">
        <v>38</v>
      </c>
      <c r="B39" s="6">
        <v>7923875.6500000004</v>
      </c>
      <c r="C39" s="6"/>
      <c r="E39" s="16" t="s">
        <v>39</v>
      </c>
      <c r="F39" s="4">
        <v>7836.33</v>
      </c>
      <c r="G39" s="6"/>
    </row>
    <row r="40" spans="1:11" ht="15" x14ac:dyDescent="0.35">
      <c r="A40" t="s">
        <v>40</v>
      </c>
      <c r="B40" s="4">
        <v>825011.83000000007</v>
      </c>
      <c r="C40" s="6"/>
      <c r="E40" t="s">
        <v>41</v>
      </c>
      <c r="F40" s="7">
        <v>24258.09</v>
      </c>
    </row>
    <row r="41" spans="1:11" ht="15" x14ac:dyDescent="0.35">
      <c r="A41" s="1" t="s">
        <v>42</v>
      </c>
      <c r="B41" s="4">
        <v>62357.36</v>
      </c>
      <c r="C41" s="6"/>
      <c r="E41" s="16"/>
      <c r="F41" s="7"/>
    </row>
    <row r="42" spans="1:11" x14ac:dyDescent="0.2">
      <c r="A42" t="s">
        <v>43</v>
      </c>
      <c r="B42" s="4">
        <v>-165390</v>
      </c>
      <c r="E42" s="5" t="s">
        <v>78</v>
      </c>
      <c r="G42" s="8">
        <f>+F43</f>
        <v>47233.91</v>
      </c>
      <c r="H42" s="8"/>
    </row>
    <row r="43" spans="1:11" ht="15" x14ac:dyDescent="0.35">
      <c r="E43" s="8" t="s">
        <v>79</v>
      </c>
      <c r="F43" s="7">
        <v>47233.91</v>
      </c>
    </row>
    <row r="44" spans="1:11" ht="15" x14ac:dyDescent="0.35">
      <c r="E44" s="8" t="s">
        <v>44</v>
      </c>
      <c r="F44" s="7"/>
      <c r="G44" s="6">
        <f>+F45</f>
        <v>0</v>
      </c>
    </row>
    <row r="45" spans="1:11" ht="15" x14ac:dyDescent="0.35">
      <c r="E45" s="8" t="s">
        <v>45</v>
      </c>
      <c r="F45" s="7">
        <v>0</v>
      </c>
    </row>
    <row r="46" spans="1:11" x14ac:dyDescent="0.2">
      <c r="E46" s="3" t="s">
        <v>46</v>
      </c>
      <c r="F46" s="4" t="s">
        <v>3</v>
      </c>
      <c r="G46" s="17">
        <f>SUM(G8:G44)</f>
        <v>14302036.780000001</v>
      </c>
    </row>
    <row r="47" spans="1:11" x14ac:dyDescent="0.2">
      <c r="E47" s="3" t="s">
        <v>47</v>
      </c>
      <c r="F47" s="4" t="s">
        <v>3</v>
      </c>
      <c r="G47" s="6" t="s">
        <v>3</v>
      </c>
      <c r="H47" s="6"/>
      <c r="I47" s="6"/>
    </row>
    <row r="48" spans="1:11" x14ac:dyDescent="0.2">
      <c r="E48" s="5" t="s">
        <v>48</v>
      </c>
      <c r="F48" s="4"/>
      <c r="G48" s="6">
        <f>+F49</f>
        <v>5900000</v>
      </c>
    </row>
    <row r="49" spans="1:12" x14ac:dyDescent="0.2">
      <c r="E49" s="1" t="s">
        <v>49</v>
      </c>
      <c r="F49" s="13">
        <v>5900000</v>
      </c>
      <c r="G49" s="6"/>
    </row>
    <row r="50" spans="1:12" hidden="1" x14ac:dyDescent="0.2">
      <c r="E50" s="1"/>
      <c r="F50" s="4"/>
      <c r="G50" s="6"/>
    </row>
    <row r="51" spans="1:12" hidden="1" x14ac:dyDescent="0.2">
      <c r="E51" s="5" t="s">
        <v>50</v>
      </c>
      <c r="F51" s="4"/>
      <c r="G51" s="6">
        <f>+F52</f>
        <v>0</v>
      </c>
    </row>
    <row r="52" spans="1:12" hidden="1" x14ac:dyDescent="0.2">
      <c r="E52" s="1" t="s">
        <v>49</v>
      </c>
      <c r="F52" s="13">
        <v>0</v>
      </c>
      <c r="G52" s="6"/>
    </row>
    <row r="53" spans="1:12" x14ac:dyDescent="0.2">
      <c r="H53" s="6">
        <f>+C58-G59</f>
        <v>0</v>
      </c>
      <c r="L53" s="6"/>
    </row>
    <row r="54" spans="1:12" x14ac:dyDescent="0.2">
      <c r="E54" s="5" t="s">
        <v>80</v>
      </c>
      <c r="G54" s="4">
        <f>+F55+F57+F56</f>
        <v>-589902.94000000309</v>
      </c>
      <c r="H54" s="6"/>
    </row>
    <row r="55" spans="1:12" x14ac:dyDescent="0.2">
      <c r="E55" s="1" t="s">
        <v>81</v>
      </c>
      <c r="F55" s="4">
        <v>6215.41</v>
      </c>
      <c r="H55" s="6"/>
    </row>
    <row r="56" spans="1:12" x14ac:dyDescent="0.2">
      <c r="E56" s="18" t="s">
        <v>82</v>
      </c>
      <c r="F56" s="4">
        <v>5428.51</v>
      </c>
      <c r="H56" s="19" t="s">
        <v>3</v>
      </c>
    </row>
    <row r="57" spans="1:12" ht="15" x14ac:dyDescent="0.35">
      <c r="E57" t="s">
        <v>83</v>
      </c>
      <c r="F57" s="7">
        <v>-601546.86000000313</v>
      </c>
      <c r="H57" s="6"/>
    </row>
    <row r="58" spans="1:12" ht="13.5" thickBot="1" x14ac:dyDescent="0.25">
      <c r="A58" s="3" t="s">
        <v>51</v>
      </c>
      <c r="B58" s="19" t="s">
        <v>3</v>
      </c>
      <c r="C58" s="20">
        <f>SUM(C7:C40)</f>
        <v>19612133.839999996</v>
      </c>
      <c r="E58" s="3" t="s">
        <v>52</v>
      </c>
      <c r="F58" s="4"/>
      <c r="G58" s="17">
        <f>+G48+G54+G51</f>
        <v>5310097.0599999968</v>
      </c>
      <c r="I58" s="6"/>
      <c r="K58" s="6"/>
    </row>
    <row r="59" spans="1:12" ht="14.25" thickTop="1" thickBot="1" x14ac:dyDescent="0.25">
      <c r="E59" s="3" t="s">
        <v>53</v>
      </c>
      <c r="F59" s="4"/>
      <c r="G59" s="20">
        <f>G46+G58</f>
        <v>19612133.839999996</v>
      </c>
      <c r="K59" s="6"/>
    </row>
    <row r="60" spans="1:12" ht="15.75" thickTop="1" x14ac:dyDescent="0.35">
      <c r="A60" s="5" t="s">
        <v>54</v>
      </c>
      <c r="B60" s="19"/>
      <c r="C60" s="21">
        <f>SUM(B61:B63)</f>
        <v>2686213106.4400001</v>
      </c>
      <c r="H60" s="6">
        <f>+C60-G61</f>
        <v>0</v>
      </c>
    </row>
    <row r="61" spans="1:12" ht="15" x14ac:dyDescent="0.35">
      <c r="A61" s="1" t="s">
        <v>55</v>
      </c>
      <c r="B61" s="4">
        <v>2017848151.3699999</v>
      </c>
      <c r="C61" s="19"/>
      <c r="E61" s="22" t="s">
        <v>56</v>
      </c>
      <c r="F61" s="4"/>
      <c r="G61" s="21">
        <f>SUM(F62)</f>
        <v>2686213106.4400001</v>
      </c>
    </row>
    <row r="62" spans="1:12" ht="15" x14ac:dyDescent="0.35">
      <c r="A62" t="s">
        <v>84</v>
      </c>
      <c r="B62" s="4">
        <v>91360666</v>
      </c>
      <c r="C62" s="19"/>
      <c r="E62" s="1" t="s">
        <v>57</v>
      </c>
      <c r="F62" s="7">
        <v>2686213106.4400001</v>
      </c>
      <c r="G62" s="19"/>
      <c r="H62" s="6" t="s">
        <v>0</v>
      </c>
    </row>
    <row r="63" spans="1:12" ht="15" x14ac:dyDescent="0.35">
      <c r="A63" s="1" t="s">
        <v>58</v>
      </c>
      <c r="B63" s="7">
        <v>577004289.07000005</v>
      </c>
      <c r="D63" s="19"/>
      <c r="E63" s="1"/>
      <c r="F63" s="4"/>
      <c r="G63" s="19"/>
    </row>
    <row r="64" spans="1:12" ht="15" hidden="1" x14ac:dyDescent="0.35">
      <c r="A64" s="1"/>
      <c r="B64" s="21"/>
      <c r="C64" s="19"/>
      <c r="D64" s="19"/>
      <c r="E64" s="5"/>
      <c r="F64" s="4"/>
      <c r="G64" s="21"/>
    </row>
    <row r="65" spans="1:8" ht="15" x14ac:dyDescent="0.35">
      <c r="A65" s="5" t="s">
        <v>59</v>
      </c>
      <c r="B65" s="21"/>
      <c r="C65" s="21">
        <f>+B66+B67</f>
        <v>135843.75</v>
      </c>
      <c r="D65" s="19"/>
      <c r="H65" s="6">
        <f>+C65-G66</f>
        <v>0</v>
      </c>
    </row>
    <row r="66" spans="1:8" ht="15" x14ac:dyDescent="0.35">
      <c r="A66" s="1" t="s">
        <v>60</v>
      </c>
      <c r="B66" s="4">
        <v>90843.75</v>
      </c>
      <c r="C66" s="19"/>
      <c r="D66" s="19"/>
      <c r="E66" s="5" t="s">
        <v>61</v>
      </c>
      <c r="G66" s="21">
        <f>+F67</f>
        <v>135843.75</v>
      </c>
    </row>
    <row r="67" spans="1:8" ht="15" x14ac:dyDescent="0.35">
      <c r="A67" s="18" t="s">
        <v>85</v>
      </c>
      <c r="B67" s="7">
        <v>45000</v>
      </c>
      <c r="C67" s="19"/>
      <c r="D67" s="19"/>
      <c r="E67" s="1" t="s">
        <v>61</v>
      </c>
      <c r="F67" s="23">
        <v>135843.75</v>
      </c>
    </row>
    <row r="68" spans="1:8" ht="15" x14ac:dyDescent="0.35">
      <c r="A68" s="1"/>
      <c r="B68" s="21"/>
      <c r="C68" s="19"/>
      <c r="D68" s="19"/>
      <c r="E68" s="1"/>
      <c r="F68" s="8"/>
    </row>
    <row r="69" spans="1:8" ht="15" hidden="1" x14ac:dyDescent="0.35">
      <c r="A69" s="1"/>
      <c r="B69" s="21"/>
      <c r="C69" s="19"/>
      <c r="D69" s="19"/>
    </row>
    <row r="70" spans="1:8" ht="15" hidden="1" x14ac:dyDescent="0.35">
      <c r="A70" s="1"/>
      <c r="B70" s="21"/>
      <c r="C70" s="19"/>
      <c r="D70" s="19"/>
    </row>
    <row r="71" spans="1:8" ht="15" hidden="1" x14ac:dyDescent="0.35">
      <c r="A71" s="1"/>
      <c r="B71" s="21"/>
      <c r="C71" s="19"/>
    </row>
    <row r="72" spans="1:8" ht="15.75" x14ac:dyDescent="0.25">
      <c r="A72" s="24"/>
      <c r="C72" s="25"/>
    </row>
    <row r="73" spans="1:8" ht="15.75" x14ac:dyDescent="0.25">
      <c r="A73" s="24"/>
      <c r="C73" s="25"/>
      <c r="F73" s="24"/>
      <c r="G73" s="26"/>
    </row>
    <row r="74" spans="1:8" ht="15.75" x14ac:dyDescent="0.25">
      <c r="F74" s="24"/>
      <c r="G74" s="26"/>
    </row>
    <row r="75" spans="1:8" ht="15.75" x14ac:dyDescent="0.25">
      <c r="F75" s="26"/>
      <c r="G75" s="26"/>
    </row>
    <row r="78" spans="1:8" ht="15.75" x14ac:dyDescent="0.25">
      <c r="D78" s="26"/>
    </row>
    <row r="79" spans="1:8" ht="15.75" x14ac:dyDescent="0.25">
      <c r="D79" s="26"/>
    </row>
    <row r="80" spans="1:8" ht="15.75" x14ac:dyDescent="0.25">
      <c r="D80" s="2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view="pageBreakPreview" zoomScale="85" zoomScaleNormal="85" zoomScaleSheetLayoutView="85" workbookViewId="0">
      <pane ySplit="4" topLeftCell="A5" activePane="bottomLeft" state="frozen"/>
      <selection activeCell="A11" sqref="A11"/>
      <selection pane="bottomLeft" activeCell="A11" sqref="A11"/>
    </sheetView>
  </sheetViews>
  <sheetFormatPr baseColWidth="10" defaultRowHeight="12.75" x14ac:dyDescent="0.2"/>
  <cols>
    <col min="1" max="1" width="60.85546875" style="29" customWidth="1"/>
    <col min="2" max="2" width="12.5703125" style="29" customWidth="1"/>
    <col min="3" max="3" width="17.5703125" style="29" customWidth="1"/>
    <col min="4" max="4" width="1.28515625" style="29" customWidth="1"/>
    <col min="5" max="5" width="60.7109375" style="29" customWidth="1"/>
    <col min="6" max="6" width="13.7109375" style="29" customWidth="1"/>
    <col min="7" max="7" width="16.28515625" style="29" customWidth="1"/>
    <col min="8" max="8" width="20.28515625" style="29" bestFit="1" customWidth="1"/>
    <col min="9" max="16384" width="11.42578125" style="29"/>
  </cols>
  <sheetData>
    <row r="1" spans="1:9" ht="21" customHeight="1" x14ac:dyDescent="0.25">
      <c r="A1" s="27" t="s">
        <v>1</v>
      </c>
      <c r="B1" s="27"/>
      <c r="C1" s="27"/>
      <c r="D1" s="27"/>
      <c r="E1" s="27"/>
      <c r="F1" s="27"/>
      <c r="G1" s="28"/>
    </row>
    <row r="2" spans="1:9" x14ac:dyDescent="0.2">
      <c r="A2" s="30" t="s">
        <v>86</v>
      </c>
      <c r="B2" s="30"/>
      <c r="C2" s="30"/>
      <c r="D2" s="30"/>
      <c r="E2" s="30"/>
      <c r="F2" s="30"/>
      <c r="G2" s="28"/>
    </row>
    <row r="3" spans="1:9" x14ac:dyDescent="0.2">
      <c r="A3" s="31" t="s">
        <v>2</v>
      </c>
      <c r="B3" s="31"/>
      <c r="C3" s="31"/>
      <c r="D3" s="31"/>
      <c r="E3" s="31"/>
      <c r="F3" s="31"/>
      <c r="G3" s="31"/>
      <c r="H3" s="32"/>
    </row>
    <row r="4" spans="1:9" ht="18" customHeight="1" x14ac:dyDescent="0.2">
      <c r="A4" s="33" t="s">
        <v>87</v>
      </c>
      <c r="E4" s="33" t="s">
        <v>88</v>
      </c>
      <c r="G4" s="34"/>
      <c r="H4" s="32"/>
      <c r="I4" s="32"/>
    </row>
    <row r="5" spans="1:9" x14ac:dyDescent="0.2">
      <c r="A5" s="35" t="s">
        <v>89</v>
      </c>
      <c r="C5" s="34">
        <f>+B6+B7</f>
        <v>8812729.5700000003</v>
      </c>
      <c r="D5" s="32"/>
      <c r="E5" s="36" t="s">
        <v>90</v>
      </c>
      <c r="F5" s="37"/>
      <c r="G5" s="37">
        <f>+F6+F7</f>
        <v>11865628.560000001</v>
      </c>
      <c r="H5" s="32"/>
    </row>
    <row r="6" spans="1:9" x14ac:dyDescent="0.2">
      <c r="A6" s="29" t="s">
        <v>91</v>
      </c>
      <c r="B6" s="34">
        <v>3837054.14</v>
      </c>
      <c r="C6" s="34"/>
      <c r="E6" s="38" t="s">
        <v>91</v>
      </c>
      <c r="F6" s="37">
        <v>3908192.29</v>
      </c>
      <c r="G6" s="37"/>
      <c r="H6" s="32"/>
    </row>
    <row r="7" spans="1:9" ht="15" x14ac:dyDescent="0.35">
      <c r="A7" s="29" t="s">
        <v>92</v>
      </c>
      <c r="B7" s="39">
        <v>4975675.43</v>
      </c>
      <c r="E7" s="38" t="s">
        <v>93</v>
      </c>
      <c r="F7" s="7">
        <v>7957436.2700000005</v>
      </c>
      <c r="G7" s="37"/>
    </row>
    <row r="8" spans="1:9" hidden="1" x14ac:dyDescent="0.2">
      <c r="C8" s="34"/>
      <c r="E8" s="40"/>
      <c r="F8" s="4"/>
      <c r="G8" s="37"/>
    </row>
    <row r="9" spans="1:9" hidden="1" x14ac:dyDescent="0.2">
      <c r="A9" s="35"/>
      <c r="C9" s="34"/>
      <c r="D9" s="32"/>
    </row>
    <row r="10" spans="1:9" hidden="1" x14ac:dyDescent="0.2">
      <c r="F10" s="34"/>
      <c r="H10" s="34">
        <f>+G5-C32</f>
        <v>11238750.32</v>
      </c>
    </row>
    <row r="11" spans="1:9" ht="6.75" customHeight="1" x14ac:dyDescent="0.2">
      <c r="F11" s="34"/>
    </row>
    <row r="12" spans="1:9" x14ac:dyDescent="0.2">
      <c r="A12" s="36" t="s">
        <v>94</v>
      </c>
      <c r="B12" s="37"/>
      <c r="C12" s="37">
        <f>+B13</f>
        <v>1528609.3</v>
      </c>
      <c r="E12" s="35" t="s">
        <v>95</v>
      </c>
      <c r="G12" s="34">
        <f>+F13+F14+F15</f>
        <v>2571494.5</v>
      </c>
    </row>
    <row r="13" spans="1:9" x14ac:dyDescent="0.2">
      <c r="A13" s="38" t="s">
        <v>91</v>
      </c>
      <c r="B13" s="41">
        <v>1528609.3</v>
      </c>
      <c r="C13" s="37"/>
      <c r="D13" s="32"/>
      <c r="E13" s="29" t="s">
        <v>91</v>
      </c>
      <c r="F13" s="34">
        <v>936690.31</v>
      </c>
      <c r="H13" s="32"/>
    </row>
    <row r="14" spans="1:9" x14ac:dyDescent="0.2">
      <c r="A14" s="38"/>
      <c r="B14" s="34"/>
      <c r="C14" s="37"/>
      <c r="E14" s="29" t="s">
        <v>96</v>
      </c>
      <c r="F14" s="34">
        <v>1345284.1900000002</v>
      </c>
    </row>
    <row r="15" spans="1:9" ht="15" x14ac:dyDescent="0.35">
      <c r="A15" s="38"/>
      <c r="B15" s="7"/>
      <c r="C15" s="37"/>
      <c r="E15" s="29" t="s">
        <v>97</v>
      </c>
      <c r="F15" s="42">
        <v>289520</v>
      </c>
    </row>
    <row r="16" spans="1:9" hidden="1" x14ac:dyDescent="0.2">
      <c r="F16" s="34"/>
    </row>
    <row r="17" spans="1:8" x14ac:dyDescent="0.2">
      <c r="A17" s="36" t="s">
        <v>98</v>
      </c>
      <c r="C17" s="34">
        <f>+B18+B19+B20</f>
        <v>3647894.57</v>
      </c>
      <c r="E17" s="35" t="s">
        <v>99</v>
      </c>
      <c r="G17" s="34">
        <f>SUM(F18:F19)</f>
        <v>2784064.34</v>
      </c>
    </row>
    <row r="18" spans="1:8" x14ac:dyDescent="0.2">
      <c r="A18" s="38" t="s">
        <v>91</v>
      </c>
      <c r="B18" s="43">
        <v>755440.75</v>
      </c>
      <c r="E18" s="29" t="s">
        <v>91</v>
      </c>
      <c r="F18" s="34">
        <v>2684271.11</v>
      </c>
    </row>
    <row r="19" spans="1:8" x14ac:dyDescent="0.2">
      <c r="A19" s="38" t="s">
        <v>100</v>
      </c>
      <c r="B19" s="34">
        <v>2862061.04</v>
      </c>
      <c r="C19" s="44"/>
      <c r="E19" s="29" t="s">
        <v>101</v>
      </c>
      <c r="F19" s="45">
        <v>99793.23</v>
      </c>
    </row>
    <row r="20" spans="1:8" x14ac:dyDescent="0.2">
      <c r="A20" s="38" t="s">
        <v>97</v>
      </c>
      <c r="B20" s="46">
        <v>30392.78</v>
      </c>
    </row>
    <row r="21" spans="1:8" x14ac:dyDescent="0.2">
      <c r="A21" s="38"/>
      <c r="B21" s="34"/>
      <c r="C21" s="34"/>
      <c r="D21" s="32"/>
      <c r="E21" s="36" t="s">
        <v>102</v>
      </c>
      <c r="F21" s="47"/>
      <c r="G21" s="47">
        <f>SUM(F22:F23)</f>
        <v>230101.58</v>
      </c>
    </row>
    <row r="22" spans="1:8" ht="15" x14ac:dyDescent="0.35">
      <c r="A22" s="38"/>
      <c r="B22" s="48"/>
      <c r="D22" s="44"/>
      <c r="E22" s="29" t="s">
        <v>91</v>
      </c>
      <c r="F22" s="44">
        <v>230101.58</v>
      </c>
      <c r="G22" s="47"/>
    </row>
    <row r="23" spans="1:8" x14ac:dyDescent="0.2">
      <c r="B23" s="34"/>
      <c r="E23" s="38" t="s">
        <v>92</v>
      </c>
      <c r="F23" s="49">
        <v>0</v>
      </c>
      <c r="G23" s="50"/>
    </row>
    <row r="24" spans="1:8" x14ac:dyDescent="0.2">
      <c r="A24" s="35" t="s">
        <v>103</v>
      </c>
      <c r="B24" s="34"/>
      <c r="C24" s="34">
        <f>+B25+B26+B27+B28</f>
        <v>1869874.19</v>
      </c>
    </row>
    <row r="25" spans="1:8" ht="18" x14ac:dyDescent="0.25">
      <c r="A25" s="29" t="s">
        <v>104</v>
      </c>
      <c r="B25" s="34">
        <v>278181.71000000002</v>
      </c>
      <c r="E25" s="35" t="s">
        <v>105</v>
      </c>
      <c r="G25" s="4">
        <f>SUM(F26:F29)</f>
        <v>142150.98000000001</v>
      </c>
      <c r="H25" s="51"/>
    </row>
    <row r="26" spans="1:8" ht="18" x14ac:dyDescent="0.25">
      <c r="A26" s="29" t="s">
        <v>106</v>
      </c>
      <c r="B26" s="34">
        <v>567358.77</v>
      </c>
      <c r="C26" s="34"/>
      <c r="E26" s="29" t="s">
        <v>107</v>
      </c>
      <c r="F26" s="4">
        <v>98113.13</v>
      </c>
      <c r="G26" s="44"/>
      <c r="H26" s="51" t="s">
        <v>108</v>
      </c>
    </row>
    <row r="27" spans="1:8" ht="18" x14ac:dyDescent="0.25">
      <c r="A27" s="29" t="s">
        <v>109</v>
      </c>
      <c r="B27" s="34">
        <v>18598.39</v>
      </c>
      <c r="E27" s="52" t="s">
        <v>110</v>
      </c>
      <c r="F27" s="4">
        <v>29842.5</v>
      </c>
      <c r="H27" s="51"/>
    </row>
    <row r="28" spans="1:8" x14ac:dyDescent="0.2">
      <c r="A28" s="29" t="s">
        <v>111</v>
      </c>
      <c r="B28" s="53">
        <v>1005735.3200000001</v>
      </c>
      <c r="E28" s="29" t="s">
        <v>112</v>
      </c>
      <c r="F28" s="13">
        <v>14195.35</v>
      </c>
    </row>
    <row r="29" spans="1:8" hidden="1" x14ac:dyDescent="0.2">
      <c r="E29" s="52"/>
      <c r="F29" s="4"/>
    </row>
    <row r="30" spans="1:8" x14ac:dyDescent="0.2">
      <c r="E30" s="52"/>
      <c r="F30" s="4"/>
    </row>
    <row r="31" spans="1:8" hidden="1" x14ac:dyDescent="0.2">
      <c r="E31" s="52"/>
      <c r="F31" s="4"/>
    </row>
    <row r="32" spans="1:8" x14ac:dyDescent="0.2">
      <c r="A32" s="36" t="s">
        <v>113</v>
      </c>
      <c r="C32" s="34">
        <f>+B33+B34</f>
        <v>626878.24</v>
      </c>
      <c r="E32" s="54" t="s">
        <v>114</v>
      </c>
      <c r="F32" s="4"/>
      <c r="G32" s="4">
        <f>+F34+F33</f>
        <v>6448.14</v>
      </c>
      <c r="H32" s="32"/>
    </row>
    <row r="33" spans="1:8" x14ac:dyDescent="0.2">
      <c r="A33" s="38" t="s">
        <v>91</v>
      </c>
      <c r="B33" s="34">
        <v>105733.19</v>
      </c>
      <c r="C33" s="37"/>
      <c r="E33" s="52" t="s">
        <v>115</v>
      </c>
      <c r="F33" s="13">
        <v>6448.14</v>
      </c>
    </row>
    <row r="34" spans="1:8" x14ac:dyDescent="0.2">
      <c r="A34" s="29" t="s">
        <v>101</v>
      </c>
      <c r="B34" s="42">
        <v>521145.05</v>
      </c>
    </row>
    <row r="35" spans="1:8" ht="15" x14ac:dyDescent="0.35">
      <c r="A35" s="50"/>
      <c r="B35" s="7"/>
      <c r="C35" s="55"/>
    </row>
    <row r="36" spans="1:8" ht="15" x14ac:dyDescent="0.35">
      <c r="A36" s="35" t="s">
        <v>116</v>
      </c>
      <c r="B36" s="43"/>
      <c r="C36" s="43">
        <f>SUM(B37:B39)</f>
        <v>521716.44000000006</v>
      </c>
      <c r="E36" s="56" t="s">
        <v>117</v>
      </c>
      <c r="F36" s="4"/>
      <c r="G36" s="44">
        <f>+F37</f>
        <v>346566.08999999997</v>
      </c>
    </row>
    <row r="37" spans="1:8" x14ac:dyDescent="0.2">
      <c r="A37" s="50" t="s">
        <v>118</v>
      </c>
      <c r="B37" s="34">
        <v>159311.73000000001</v>
      </c>
      <c r="C37" s="43"/>
      <c r="D37" s="32"/>
      <c r="E37" s="50" t="s">
        <v>119</v>
      </c>
      <c r="F37" s="53">
        <v>346566.08999999997</v>
      </c>
      <c r="H37" s="57"/>
    </row>
    <row r="38" spans="1:8" x14ac:dyDescent="0.2">
      <c r="A38" s="29" t="s">
        <v>120</v>
      </c>
      <c r="B38" s="4">
        <v>0</v>
      </c>
      <c r="H38" s="58"/>
    </row>
    <row r="39" spans="1:8" ht="15" x14ac:dyDescent="0.35">
      <c r="A39" s="29" t="s">
        <v>121</v>
      </c>
      <c r="B39" s="7">
        <v>362404.71</v>
      </c>
      <c r="H39" s="58"/>
    </row>
    <row r="40" spans="1:8" ht="6.75" customHeight="1" x14ac:dyDescent="0.2">
      <c r="H40" s="44"/>
    </row>
    <row r="41" spans="1:8" x14ac:dyDescent="0.2">
      <c r="A41" s="35" t="s">
        <v>122</v>
      </c>
      <c r="B41" s="43"/>
      <c r="C41" s="34">
        <f>+B42+B43+B44+B45+B46+B47+B48+B49</f>
        <v>1169093.1499999999</v>
      </c>
      <c r="H41" s="32"/>
    </row>
    <row r="42" spans="1:8" x14ac:dyDescent="0.2">
      <c r="A42" s="50" t="s">
        <v>123</v>
      </c>
      <c r="B42" s="43">
        <v>317727.49999999988</v>
      </c>
      <c r="C42" s="34"/>
    </row>
    <row r="43" spans="1:8" x14ac:dyDescent="0.2">
      <c r="A43" s="50" t="s">
        <v>124</v>
      </c>
      <c r="B43" s="34">
        <v>3700.21</v>
      </c>
    </row>
    <row r="44" spans="1:8" x14ac:dyDescent="0.2">
      <c r="A44" s="50" t="s">
        <v>125</v>
      </c>
      <c r="B44" s="43">
        <v>526458.53999999992</v>
      </c>
      <c r="C44" s="43"/>
      <c r="H44" s="44"/>
    </row>
    <row r="45" spans="1:8" x14ac:dyDescent="0.2">
      <c r="A45" s="50" t="s">
        <v>126</v>
      </c>
      <c r="B45" s="34">
        <v>12674.73</v>
      </c>
    </row>
    <row r="46" spans="1:8" x14ac:dyDescent="0.2">
      <c r="A46" s="50" t="s">
        <v>127</v>
      </c>
      <c r="B46" s="43">
        <v>177811.82</v>
      </c>
      <c r="C46" s="34"/>
    </row>
    <row r="47" spans="1:8" x14ac:dyDescent="0.2">
      <c r="A47" s="50" t="s">
        <v>128</v>
      </c>
      <c r="B47" s="43">
        <v>13838.57</v>
      </c>
      <c r="C47" s="34"/>
    </row>
    <row r="48" spans="1:8" x14ac:dyDescent="0.2">
      <c r="A48" s="50" t="s">
        <v>129</v>
      </c>
      <c r="B48" s="43">
        <v>0</v>
      </c>
      <c r="C48" s="34"/>
    </row>
    <row r="49" spans="1:8" x14ac:dyDescent="0.2">
      <c r="A49" s="50" t="s">
        <v>130</v>
      </c>
      <c r="B49" s="59">
        <v>116881.78</v>
      </c>
      <c r="C49" s="34"/>
      <c r="H49" s="60"/>
    </row>
    <row r="50" spans="1:8" hidden="1" x14ac:dyDescent="0.2"/>
    <row r="51" spans="1:8" hidden="1" x14ac:dyDescent="0.2">
      <c r="D51" s="32"/>
    </row>
    <row r="52" spans="1:8" ht="16.5" customHeight="1" x14ac:dyDescent="0.2">
      <c r="A52" s="35" t="s">
        <v>131</v>
      </c>
      <c r="C52" s="34">
        <f>+B53+B54</f>
        <v>371205.59</v>
      </c>
    </row>
    <row r="53" spans="1:8" x14ac:dyDescent="0.2">
      <c r="A53" s="29" t="s">
        <v>132</v>
      </c>
      <c r="B53" s="4">
        <v>32590.76</v>
      </c>
    </row>
    <row r="54" spans="1:8" x14ac:dyDescent="0.2">
      <c r="A54" s="29" t="s">
        <v>133</v>
      </c>
      <c r="B54" s="61">
        <v>338614.83</v>
      </c>
    </row>
    <row r="55" spans="1:8" hidden="1" x14ac:dyDescent="0.2"/>
    <row r="57" spans="1:8" hidden="1" x14ac:dyDescent="0.2">
      <c r="B57" s="35"/>
    </row>
    <row r="58" spans="1:8" x14ac:dyDescent="0.2">
      <c r="A58" s="62" t="s">
        <v>134</v>
      </c>
      <c r="B58" s="63"/>
      <c r="C58" s="34">
        <f>SUM(C5:C52)</f>
        <v>18548001.050000001</v>
      </c>
      <c r="E58" s="62" t="s">
        <v>135</v>
      </c>
      <c r="F58" s="4"/>
      <c r="G58" s="34">
        <f>SUM(G5:G52)</f>
        <v>17946454.189999998</v>
      </c>
    </row>
    <row r="59" spans="1:8" x14ac:dyDescent="0.2">
      <c r="A59" s="62" t="str">
        <f>IF(C59=0,"","UTILIDAD")</f>
        <v/>
      </c>
      <c r="B59" s="63"/>
      <c r="C59" s="34">
        <f>IF(SUM(-C58+G58)&lt;0,0,SUM(-C58+G58))</f>
        <v>0</v>
      </c>
      <c r="E59" s="64" t="str">
        <f>IF(G59=0,"","PERDIDA")</f>
        <v>PERDIDA</v>
      </c>
      <c r="G59" s="60">
        <f>IF(SUM(-G58+C58)&lt;0,0,SUM(-G58+C58))</f>
        <v>601546.86000000313</v>
      </c>
      <c r="H59" s="44"/>
    </row>
    <row r="60" spans="1:8" ht="13.5" thickBot="1" x14ac:dyDescent="0.25">
      <c r="A60" s="62" t="s">
        <v>136</v>
      </c>
      <c r="B60" s="65" t="s">
        <v>3</v>
      </c>
      <c r="C60" s="66">
        <f>+C58+C59</f>
        <v>18548001.050000001</v>
      </c>
      <c r="E60" s="29" t="s">
        <v>137</v>
      </c>
      <c r="F60" s="67" t="s">
        <v>3</v>
      </c>
      <c r="G60" s="66">
        <f>+G58+G59</f>
        <v>18548001.050000001</v>
      </c>
      <c r="H60" s="44"/>
    </row>
    <row r="61" spans="1:8" ht="13.5" thickTop="1" x14ac:dyDescent="0.2">
      <c r="H61" s="60"/>
    </row>
    <row r="62" spans="1:8" hidden="1" x14ac:dyDescent="0.2"/>
    <row r="64" spans="1:8" hidden="1" x14ac:dyDescent="0.2"/>
    <row r="65" spans="1:7" hidden="1" x14ac:dyDescent="0.2"/>
    <row r="66" spans="1:7" hidden="1" x14ac:dyDescent="0.2"/>
    <row r="67" spans="1:7" ht="15.75" hidden="1" x14ac:dyDescent="0.25">
      <c r="C67" s="34"/>
      <c r="D67" s="68"/>
      <c r="G67" s="60"/>
    </row>
    <row r="68" spans="1:7" ht="15.75" hidden="1" x14ac:dyDescent="0.25">
      <c r="D68" s="68"/>
    </row>
    <row r="69" spans="1:7" hidden="1" x14ac:dyDescent="0.2">
      <c r="A69" s="62"/>
      <c r="B69" s="65"/>
      <c r="C69" s="67"/>
      <c r="F69" s="67"/>
      <c r="G69" s="67"/>
    </row>
    <row r="70" spans="1:7" ht="15.75" x14ac:dyDescent="0.25">
      <c r="A70" s="69"/>
      <c r="B70" s="75"/>
      <c r="C70" s="75"/>
      <c r="D70" s="75"/>
      <c r="E70" s="75"/>
      <c r="F70" s="69"/>
      <c r="G70" s="70"/>
    </row>
    <row r="71" spans="1:7" ht="15.75" x14ac:dyDescent="0.25">
      <c r="A71" s="69"/>
      <c r="C71" s="71"/>
      <c r="F71" s="69"/>
      <c r="G71" s="70"/>
    </row>
    <row r="72" spans="1:7" x14ac:dyDescent="0.2">
      <c r="A72" s="70"/>
      <c r="F72" s="70"/>
      <c r="G72" s="70"/>
    </row>
  </sheetData>
  <mergeCells count="1">
    <mergeCell ref="B70:E70"/>
  </mergeCells>
  <printOptions horizontalCentered="1"/>
  <pageMargins left="0.19685039370078741" right="3.937007874015748E-2" top="0.62992125984251968" bottom="0.19685039370078741" header="0" footer="0"/>
  <pageSetup scale="71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Carlos Bautista Lopez</cp:lastModifiedBy>
  <cp:lastPrinted>2019-06-13T16:03:04Z</cp:lastPrinted>
  <dcterms:created xsi:type="dcterms:W3CDTF">2019-06-11T22:58:28Z</dcterms:created>
  <dcterms:modified xsi:type="dcterms:W3CDTF">2019-06-13T16:03:15Z</dcterms:modified>
</cp:coreProperties>
</file>