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8\2018-web\"/>
    </mc:Choice>
  </mc:AlternateContent>
  <bookViews>
    <workbookView xWindow="-120" yWindow="-120" windowWidth="20730" windowHeight="11160"/>
  </bookViews>
  <sheets>
    <sheet name="BALANCE" sheetId="1" r:id="rId1"/>
    <sheet name="EST.RESULTAD" sheetId="2" r:id="rId2"/>
  </sheets>
  <definedNames>
    <definedName name="_xlnm.Print_Area" localSheetId="0">BALANCE!$A$1:$G$63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1" i="2" l="1"/>
  <c r="C40" i="2"/>
  <c r="G36" i="2"/>
  <c r="C36" i="2"/>
  <c r="G32" i="2"/>
  <c r="C32" i="2"/>
  <c r="G25" i="2"/>
  <c r="C24" i="2"/>
  <c r="G21" i="2"/>
  <c r="G17" i="2"/>
  <c r="C17" i="2"/>
  <c r="G12" i="2"/>
  <c r="C12" i="2"/>
  <c r="G5" i="2"/>
  <c r="H10" i="2" s="1"/>
  <c r="C5" i="2"/>
  <c r="C57" i="2" s="1"/>
  <c r="G57" i="2" l="1"/>
  <c r="G58" i="2" l="1"/>
  <c r="E58" i="2" s="1"/>
  <c r="C58" i="2"/>
  <c r="A58" i="2" l="1"/>
  <c r="C59" i="2"/>
  <c r="G59" i="2"/>
  <c r="G58" i="1" l="1"/>
  <c r="G54" i="1"/>
  <c r="G44" i="1"/>
  <c r="G41" i="1"/>
  <c r="G37" i="1"/>
  <c r="G34" i="1"/>
  <c r="G26" i="1"/>
  <c r="C25" i="1"/>
  <c r="G23" i="1"/>
  <c r="C19" i="1"/>
  <c r="C29" i="1" l="1"/>
  <c r="C58" i="1"/>
  <c r="H58" i="1" s="1"/>
  <c r="G19" i="1"/>
  <c r="C54" i="1"/>
  <c r="H54" i="1" s="1"/>
  <c r="C33" i="1"/>
  <c r="C15" i="1"/>
  <c r="C9" i="1"/>
  <c r="C5" i="1"/>
  <c r="G9" i="1"/>
  <c r="H9" i="1" s="1"/>
  <c r="G5" i="1"/>
  <c r="G29" i="1"/>
  <c r="G47" i="1"/>
  <c r="G51" i="1" s="1"/>
  <c r="G15" i="1"/>
  <c r="C52" i="1" l="1"/>
  <c r="G39" i="1"/>
  <c r="G52" i="1" s="1"/>
  <c r="H47" i="1" l="1"/>
  <c r="K52" i="1"/>
</calcChain>
</file>

<file path=xl/sharedStrings.xml><?xml version="1.0" encoding="utf-8"?>
<sst xmlns="http://schemas.openxmlformats.org/spreadsheetml/2006/main" count="157" uniqueCount="133">
  <si>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</si>
  <si>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</si>
  <si>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</si>
  <si>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</si>
  <si>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</si>
  <si>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</si>
  <si>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</si>
  <si>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</si>
  <si>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</si>
  <si>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</si>
  <si>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</si>
  <si>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</si>
  <si>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</si>
  <si>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</si>
  <si>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</si>
  <si>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</si>
  <si>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</si>
  <si>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</si>
  <si>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</si>
  <si>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</si>
  <si>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</si>
  <si>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</si>
  <si>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</si>
  <si>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</si>
  <si>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</si>
  <si>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</si>
  <si>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</si>
  <si>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</si>
  <si>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</si>
  <si>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</si>
  <si>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</si>
  <si>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</si>
  <si>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</si>
  <si>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</si>
  <si>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</si>
  <si>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</si>
  <si>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</si>
  <si>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</si>
  <si>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</si>
  <si>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</si>
  <si>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</si>
  <si>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CREDITO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</si>
  <si>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</si>
  <si>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</si>
  <si>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</si>
  <si>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</si>
  <si>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</si>
  <si>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</si>
  <si>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</si>
  <si>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</si>
  <si>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</si>
  <si>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</si>
  <si>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</si>
  <si>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</si>
  <si>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</si>
  <si>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CUENTAS DE CONTROL DEUDORAS</t>
  </si>
  <si>
    <t>CUENTAS DE CONTROL POR CONTRA</t>
  </si>
  <si>
    <t>VALORES Y BIENES EN CUSTODIA</t>
  </si>
  <si>
    <t>BALANCE GENERAL AL 31 DE ENERO DE 2018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</si>
  <si>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</si>
  <si>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</si>
  <si>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</si>
  <si>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</si>
  <si>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</si>
  <si>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</si>
  <si>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</si>
  <si>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</si>
  <si>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</si>
  <si>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</si>
  <si>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</si>
  <si>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</si>
  <si>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</si>
  <si>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</si>
  <si>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</si>
  <si>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</si>
  <si>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</si>
  <si>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</si>
  <si>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</si>
  <si>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</si>
  <si>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Utilidad del Ejercicio</t>
  </si>
  <si>
    <t>RESPONSAB. POR REASEGURO TOMADO</t>
  </si>
  <si>
    <t>CUENTAS DE CONTROL DIVERSAS</t>
  </si>
  <si>
    <t>ESTADO DE PERDIDAS Y GANANCIAS DEL 01 DE ENERO AL 31 DE ENERO DE 2018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</si>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</sst>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43" fontId="1" fillId="0" borderId="0" xfId="1"/>
    <xf numFmtId="0" fontId="5" fillId="0" borderId="0" xfId="0" applyFont="1"/>
    <xf numFmtId="43" fontId="0" fillId="0" borderId="0" xfId="0" applyNumberFormat="1"/>
    <xf numFmtId="43" fontId="6" fillId="0" borderId="0" xfId="1" applyFont="1"/>
    <xf numFmtId="4" fontId="0" fillId="0" borderId="0" xfId="0" applyNumberFormat="1"/>
    <xf numFmtId="164" fontId="1" fillId="0" borderId="0" xfId="0" applyNumberFormat="1" applyFont="1"/>
    <xf numFmtId="0" fontId="5" fillId="0" borderId="0" xfId="0" applyFont="1" applyAlignment="1">
      <alignment horizontal="left"/>
    </xf>
    <xf numFmtId="164" fontId="0" fillId="0" borderId="0" xfId="0" applyNumberFormat="1"/>
    <xf numFmtId="43" fontId="6" fillId="0" borderId="0" xfId="0" applyNumberFormat="1" applyFont="1"/>
    <xf numFmtId="43" fontId="1" fillId="0" borderId="1" xfId="1" applyBorder="1"/>
    <xf numFmtId="10" fontId="0" fillId="0" borderId="0" xfId="0" applyNumberFormat="1"/>
    <xf numFmtId="43" fontId="1" fillId="0" borderId="0" xfId="0" applyNumberFormat="1" applyFont="1"/>
    <xf numFmtId="0" fontId="1" fillId="0" borderId="0" xfId="0" applyFont="1" applyAlignment="1">
      <alignment horizontal="left"/>
    </xf>
    <xf numFmtId="43" fontId="3" fillId="0" borderId="0" xfId="0" applyNumberFormat="1" applyFont="1"/>
    <xf numFmtId="1" fontId="1" fillId="0" borderId="0" xfId="0" applyNumberFormat="1" applyFont="1"/>
    <xf numFmtId="43" fontId="3" fillId="0" borderId="0" xfId="1" applyFont="1"/>
    <xf numFmtId="43" fontId="3" fillId="0" borderId="2" xfId="1" applyFont="1" applyBorder="1"/>
    <xf numFmtId="43" fontId="7" fillId="0" borderId="0" xfId="1" applyFont="1"/>
    <xf numFmtId="49" fontId="5" fillId="0" borderId="0" xfId="0" applyNumberFormat="1" applyFont="1"/>
    <xf numFmtId="4" fontId="0" fillId="0" borderId="1" xfId="0" applyNumberFormat="1" applyBorder="1"/>
    <xf numFmtId="0" fontId="8" fillId="0" borderId="0" xfId="0" applyFont="1" applyAlignment="1">
      <alignment horizontal="center"/>
    </xf>
    <xf numFmtId="0" fontId="2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3" fillId="0" borderId="0" xfId="2" applyFont="1" applyAlignment="1">
      <alignment horizontal="centerContinuous"/>
    </xf>
    <xf numFmtId="0" fontId="4" fillId="0" borderId="3" xfId="2" applyFont="1" applyBorder="1" applyAlignment="1">
      <alignment horizontal="centerContinuous"/>
    </xf>
    <xf numFmtId="165" fontId="1" fillId="0" borderId="0" xfId="2" applyNumberFormat="1"/>
    <xf numFmtId="0" fontId="1" fillId="0" borderId="0" xfId="2" applyAlignment="1">
      <alignment horizontal="center"/>
    </xf>
    <xf numFmtId="4" fontId="1" fillId="0" borderId="0" xfId="2" applyNumberFormat="1"/>
    <xf numFmtId="0" fontId="5" fillId="0" borderId="0" xfId="2" applyFont="1"/>
    <xf numFmtId="0" fontId="5" fillId="0" borderId="0" xfId="2" applyFont="1" applyAlignment="1">
      <alignment horizontal="left"/>
    </xf>
    <xf numFmtId="39" fontId="1" fillId="0" borderId="0" xfId="2" applyNumberFormat="1"/>
    <xf numFmtId="0" fontId="1" fillId="0" borderId="0" xfId="2" applyFont="1" applyAlignment="1">
      <alignment horizontal="left"/>
    </xf>
    <xf numFmtId="4" fontId="1" fillId="0" borderId="1" xfId="2" applyNumberFormat="1" applyFont="1" applyBorder="1"/>
    <xf numFmtId="0" fontId="1" fillId="0" borderId="0" xfId="2" applyAlignment="1">
      <alignment horizontal="left"/>
    </xf>
    <xf numFmtId="39" fontId="1" fillId="0" borderId="1" xfId="2" applyNumberFormat="1" applyFont="1" applyBorder="1"/>
    <xf numFmtId="4" fontId="5" fillId="0" borderId="0" xfId="2" applyNumberFormat="1" applyFont="1"/>
    <xf numFmtId="4" fontId="1" fillId="0" borderId="0" xfId="1" applyNumberFormat="1"/>
    <xf numFmtId="43" fontId="1" fillId="0" borderId="0" xfId="2" applyNumberFormat="1"/>
    <xf numFmtId="43" fontId="1" fillId="0" borderId="1" xfId="2" applyNumberFormat="1" applyBorder="1"/>
    <xf numFmtId="4" fontId="1" fillId="0" borderId="1" xfId="1" applyNumberFormat="1" applyBorder="1"/>
    <xf numFmtId="43" fontId="1" fillId="0" borderId="0" xfId="3" applyNumberFormat="1"/>
    <xf numFmtId="4" fontId="6" fillId="0" borderId="0" xfId="1" applyNumberFormat="1" applyFont="1"/>
    <xf numFmtId="43" fontId="1" fillId="0" borderId="1" xfId="3" applyNumberFormat="1" applyBorder="1"/>
    <xf numFmtId="0" fontId="1" fillId="0" borderId="0" xfId="2" applyFont="1"/>
    <xf numFmtId="43" fontId="9" fillId="0" borderId="0" xfId="3" applyNumberFormat="1" applyFont="1"/>
    <xf numFmtId="0" fontId="1" fillId="0" borderId="0" xfId="2" applyFont="1" applyAlignment="1">
      <alignment horizontal="left" vertical="center"/>
    </xf>
    <xf numFmtId="4" fontId="1" fillId="0" borderId="1" xfId="2" applyNumberFormat="1" applyBorder="1"/>
    <xf numFmtId="0" fontId="5" fillId="0" borderId="0" xfId="2" applyFont="1" applyAlignment="1">
      <alignment horizontal="left" vertical="center"/>
    </xf>
    <xf numFmtId="4" fontId="1" fillId="0" borderId="0" xfId="4" applyNumberFormat="1"/>
    <xf numFmtId="164" fontId="6" fillId="0" borderId="0" xfId="2" applyNumberFormat="1" applyFont="1" applyAlignment="1">
      <alignment horizontal="left"/>
    </xf>
    <xf numFmtId="167" fontId="1" fillId="0" borderId="0" xfId="2" applyNumberFormat="1"/>
    <xf numFmtId="168" fontId="1" fillId="0" borderId="0" xfId="2" applyNumberFormat="1"/>
    <xf numFmtId="4" fontId="5" fillId="0" borderId="0" xfId="1" applyNumberFormat="1" applyFont="1"/>
    <xf numFmtId="169" fontId="1" fillId="0" borderId="0" xfId="2" applyNumberFormat="1"/>
    <xf numFmtId="43" fontId="5" fillId="0" borderId="0" xfId="2" applyNumberFormat="1" applyFont="1"/>
    <xf numFmtId="0" fontId="1" fillId="0" borderId="0" xfId="2" applyFont="1" applyAlignment="1">
      <alignment horizontal="center"/>
    </xf>
    <xf numFmtId="4" fontId="1" fillId="0" borderId="0" xfId="1" applyNumberFormat="1" applyAlignment="1">
      <alignment horizontal="center"/>
    </xf>
    <xf numFmtId="4" fontId="3" fillId="0" borderId="0" xfId="1" applyNumberFormat="1" applyFont="1"/>
    <xf numFmtId="43" fontId="3" fillId="0" borderId="4" xfId="2" applyNumberFormat="1" applyFont="1" applyBorder="1"/>
    <xf numFmtId="43" fontId="3" fillId="0" borderId="0" xfId="2" applyNumberFormat="1" applyFont="1"/>
    <xf numFmtId="43" fontId="8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5">
    <cellStyle name="Millares 2" xfId="4"/>
    <cellStyle name="Millares_BALANCE GENERALA ASOCIADO ENERO 06" xfId="1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tabSelected="1" view="pageBreakPreview" zoomScale="85" zoomScaleNormal="85" zoomScaleSheetLayoutView="85" workbookViewId="0">
      <pane ySplit="4" topLeftCell="A5" activePane="bottomLeft" state="frozen"/>
      <selection activeCell="E37" sqref="E37"/>
      <selection pane="bottomLeft" activeCell="A13" sqref="A13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5" x14ac:dyDescent="0.25">
      <c r="A1" s="65" t="s">
        <v>1</v>
      </c>
      <c r="B1" s="65"/>
      <c r="C1" s="65"/>
      <c r="D1" s="65"/>
      <c r="E1" s="65"/>
      <c r="F1" s="65"/>
      <c r="G1" s="65"/>
    </row>
    <row r="2" spans="1:11" x14ac:dyDescent="0.2">
      <c r="A2" s="66" t="s">
        <v>58</v>
      </c>
      <c r="B2" s="66"/>
      <c r="C2" s="66"/>
      <c r="D2" s="66"/>
      <c r="E2" s="66"/>
      <c r="F2" s="66"/>
      <c r="G2" s="66"/>
    </row>
    <row r="3" spans="1:11" x14ac:dyDescent="0.2">
      <c r="A3" s="67" t="s">
        <v>2</v>
      </c>
      <c r="B3" s="67"/>
      <c r="C3" s="67"/>
      <c r="D3" s="67"/>
      <c r="E3" s="67"/>
      <c r="F3" s="67"/>
      <c r="G3" s="67"/>
    </row>
    <row r="4" spans="1:11" x14ac:dyDescent="0.2">
      <c r="A4" s="2" t="s">
        <v>4</v>
      </c>
      <c r="E4" s="2" t="s">
        <v>5</v>
      </c>
    </row>
    <row r="5" spans="1:11" x14ac:dyDescent="0.2">
      <c r="A5" s="4" t="s">
        <v>6</v>
      </c>
      <c r="B5" s="3" t="s">
        <v>3</v>
      </c>
      <c r="C5" s="5">
        <f>SUM(+B6+B7)</f>
        <v>957713.19</v>
      </c>
      <c r="D5" s="5"/>
      <c r="E5" s="4" t="s">
        <v>7</v>
      </c>
      <c r="F5" s="3"/>
      <c r="G5" s="5">
        <f>SUM(F7)+F6</f>
        <v>431232.15</v>
      </c>
    </row>
    <row r="6" spans="1:11" x14ac:dyDescent="0.2">
      <c r="A6" t="s">
        <v>8</v>
      </c>
      <c r="B6" s="3">
        <v>1100</v>
      </c>
      <c r="E6" t="s">
        <v>59</v>
      </c>
      <c r="F6" s="3">
        <v>366278.32</v>
      </c>
    </row>
    <row r="7" spans="1:11" ht="15" x14ac:dyDescent="0.35">
      <c r="A7" s="1" t="s">
        <v>9</v>
      </c>
      <c r="B7" s="6">
        <v>956613.19</v>
      </c>
      <c r="C7" s="5"/>
      <c r="D7" t="s">
        <v>3</v>
      </c>
      <c r="E7" s="1" t="s">
        <v>10</v>
      </c>
      <c r="F7" s="6">
        <v>64953.83</v>
      </c>
    </row>
    <row r="8" spans="1:11" x14ac:dyDescent="0.2">
      <c r="B8" s="3"/>
    </row>
    <row r="9" spans="1:11" x14ac:dyDescent="0.2">
      <c r="A9" s="4" t="s">
        <v>11</v>
      </c>
      <c r="B9" s="3" t="s">
        <v>3</v>
      </c>
      <c r="C9" s="5">
        <f>B10+B11+B12+B13</f>
        <v>4725440.16</v>
      </c>
      <c r="E9" s="4" t="s">
        <v>12</v>
      </c>
      <c r="F9" s="3"/>
      <c r="G9" s="5">
        <f>SUM(F10:F13)</f>
        <v>3690636.03</v>
      </c>
      <c r="H9" s="5">
        <f>+G9-F10</f>
        <v>3669494.82</v>
      </c>
    </row>
    <row r="10" spans="1:11" x14ac:dyDescent="0.2">
      <c r="A10" t="s">
        <v>13</v>
      </c>
      <c r="B10" s="3">
        <v>0</v>
      </c>
      <c r="E10" s="1" t="s">
        <v>14</v>
      </c>
      <c r="F10" s="3">
        <v>21141.21</v>
      </c>
      <c r="G10" s="5"/>
    </row>
    <row r="11" spans="1:11" x14ac:dyDescent="0.2">
      <c r="A11" t="s">
        <v>15</v>
      </c>
      <c r="B11" s="3">
        <v>4658934.9000000004</v>
      </c>
      <c r="D11" s="4"/>
      <c r="E11" t="s">
        <v>60</v>
      </c>
      <c r="F11" s="7">
        <v>671037.9</v>
      </c>
      <c r="K11" s="7"/>
    </row>
    <row r="12" spans="1:11" x14ac:dyDescent="0.2">
      <c r="A12" t="s">
        <v>16</v>
      </c>
      <c r="B12" s="3">
        <v>66505.259999999995</v>
      </c>
      <c r="D12" s="4"/>
      <c r="E12" s="1" t="s">
        <v>61</v>
      </c>
      <c r="F12" s="7">
        <v>2980976.09</v>
      </c>
      <c r="G12" s="5"/>
    </row>
    <row r="13" spans="1:11" ht="15" x14ac:dyDescent="0.35">
      <c r="A13" s="8" t="s">
        <v>62</v>
      </c>
      <c r="B13" s="6">
        <v>0</v>
      </c>
      <c r="D13" s="4"/>
      <c r="E13" t="s">
        <v>17</v>
      </c>
      <c r="F13" s="6">
        <v>17480.830000000002</v>
      </c>
      <c r="K13" s="7"/>
    </row>
    <row r="14" spans="1:11" x14ac:dyDescent="0.2">
      <c r="D14" s="4"/>
    </row>
    <row r="15" spans="1:11" ht="15" x14ac:dyDescent="0.35">
      <c r="A15" s="4" t="s">
        <v>63</v>
      </c>
      <c r="B15" s="6"/>
      <c r="C15" s="7">
        <f>+B16+B17</f>
        <v>294630.08999999997</v>
      </c>
      <c r="E15" s="4" t="s">
        <v>18</v>
      </c>
      <c r="G15" s="7">
        <f>+F16+F17</f>
        <v>1080659.48</v>
      </c>
    </row>
    <row r="16" spans="1:11" x14ac:dyDescent="0.2">
      <c r="A16" t="s">
        <v>64</v>
      </c>
      <c r="B16" s="3">
        <v>294546.46999999997</v>
      </c>
      <c r="E16" s="1" t="s">
        <v>19</v>
      </c>
      <c r="F16" s="7">
        <v>810635.33</v>
      </c>
      <c r="H16" s="5"/>
    </row>
    <row r="17" spans="1:15" ht="15" x14ac:dyDescent="0.35">
      <c r="A17" t="s">
        <v>65</v>
      </c>
      <c r="B17" s="6">
        <v>83.62</v>
      </c>
      <c r="E17" s="1" t="s">
        <v>20</v>
      </c>
      <c r="F17" s="6">
        <v>270024.15000000002</v>
      </c>
    </row>
    <row r="19" spans="1:15" x14ac:dyDescent="0.2">
      <c r="A19" s="4" t="s">
        <v>21</v>
      </c>
      <c r="B19" s="3"/>
      <c r="C19" s="5">
        <f>SUM(B20:B23)</f>
        <v>9341198.6099999975</v>
      </c>
      <c r="E19" s="9" t="s">
        <v>22</v>
      </c>
      <c r="F19" s="10"/>
      <c r="G19" s="5">
        <f>SUM(F20)+F21</f>
        <v>4662723.2699999996</v>
      </c>
    </row>
    <row r="20" spans="1:15" x14ac:dyDescent="0.2">
      <c r="A20" s="1" t="s">
        <v>23</v>
      </c>
      <c r="B20" s="3">
        <v>8229659.7999999998</v>
      </c>
      <c r="E20" s="1" t="s">
        <v>24</v>
      </c>
      <c r="F20" s="7">
        <v>4662723.2699999996</v>
      </c>
      <c r="G20" s="5"/>
    </row>
    <row r="21" spans="1:15" ht="15" x14ac:dyDescent="0.35">
      <c r="A21" s="1" t="s">
        <v>25</v>
      </c>
      <c r="B21" s="7">
        <v>766167.91</v>
      </c>
      <c r="E21" t="s">
        <v>66</v>
      </c>
      <c r="F21" s="6">
        <v>0</v>
      </c>
    </row>
    <row r="22" spans="1:15" x14ac:dyDescent="0.2">
      <c r="A22" t="s">
        <v>67</v>
      </c>
      <c r="B22" s="5">
        <v>446962.62</v>
      </c>
    </row>
    <row r="23" spans="1:15" ht="15" x14ac:dyDescent="0.35">
      <c r="A23" t="s">
        <v>68</v>
      </c>
      <c r="B23" s="11">
        <v>-101591.71999999999</v>
      </c>
      <c r="E23" s="9" t="s">
        <v>26</v>
      </c>
      <c r="F23" s="10"/>
      <c r="G23" s="5">
        <f>SUM(F24)</f>
        <v>1312480.29</v>
      </c>
    </row>
    <row r="24" spans="1:15" ht="15" x14ac:dyDescent="0.35">
      <c r="E24" s="1" t="s">
        <v>27</v>
      </c>
      <c r="F24" s="6">
        <v>1312480.29</v>
      </c>
      <c r="G24" s="5"/>
    </row>
    <row r="25" spans="1:15" x14ac:dyDescent="0.2">
      <c r="A25" s="4" t="s">
        <v>69</v>
      </c>
      <c r="B25" s="3"/>
      <c r="C25" s="7">
        <f>+B26+B27</f>
        <v>845740.97</v>
      </c>
    </row>
    <row r="26" spans="1:15" x14ac:dyDescent="0.2">
      <c r="A26" t="s">
        <v>70</v>
      </c>
      <c r="B26" s="7">
        <v>845740.97</v>
      </c>
      <c r="E26" s="9" t="s">
        <v>71</v>
      </c>
      <c r="F26" s="10"/>
      <c r="G26" s="5">
        <f>SUM(F27)</f>
        <v>229898.72</v>
      </c>
    </row>
    <row r="27" spans="1:15" ht="15" x14ac:dyDescent="0.35">
      <c r="A27" t="s">
        <v>72</v>
      </c>
      <c r="B27" s="12">
        <v>0</v>
      </c>
      <c r="E27" s="1" t="s">
        <v>73</v>
      </c>
      <c r="F27" s="6">
        <v>229898.72</v>
      </c>
      <c r="G27" s="5"/>
      <c r="L27" s="13"/>
      <c r="O27" s="13"/>
    </row>
    <row r="29" spans="1:15" x14ac:dyDescent="0.2">
      <c r="A29" s="4" t="s">
        <v>28</v>
      </c>
      <c r="B29" s="3" t="s">
        <v>3</v>
      </c>
      <c r="C29" s="5">
        <f>+B30+B31</f>
        <v>66099.289999999979</v>
      </c>
      <c r="E29" s="4" t="s">
        <v>29</v>
      </c>
      <c r="F29" s="3"/>
      <c r="G29" s="5">
        <f>SUM(F30+F31+F32)</f>
        <v>252653.56</v>
      </c>
    </row>
    <row r="30" spans="1:15" x14ac:dyDescent="0.2">
      <c r="A30" t="s">
        <v>30</v>
      </c>
      <c r="B30" s="3">
        <v>535803.99</v>
      </c>
      <c r="E30" t="s">
        <v>31</v>
      </c>
      <c r="F30" s="3">
        <v>116276.81999999999</v>
      </c>
      <c r="I30" s="1"/>
      <c r="K30" s="5"/>
    </row>
    <row r="31" spans="1:15" x14ac:dyDescent="0.2">
      <c r="A31" t="s">
        <v>32</v>
      </c>
      <c r="B31" s="12">
        <v>-469704.7</v>
      </c>
      <c r="E31" s="1" t="s">
        <v>33</v>
      </c>
      <c r="F31" s="3">
        <v>136376.74</v>
      </c>
      <c r="G31" s="14"/>
      <c r="K31" s="5"/>
    </row>
    <row r="32" spans="1:15" ht="14.25" customHeight="1" x14ac:dyDescent="0.35">
      <c r="B32" s="3"/>
      <c r="E32" s="15" t="s">
        <v>34</v>
      </c>
      <c r="F32" s="6">
        <v>0</v>
      </c>
    </row>
    <row r="33" spans="1:12" ht="15" x14ac:dyDescent="0.35">
      <c r="A33" s="4" t="s">
        <v>35</v>
      </c>
      <c r="B33" s="3"/>
      <c r="C33" s="5">
        <f>SUM(B34+B35+B36+B37)</f>
        <v>1413022.72</v>
      </c>
      <c r="E33" s="15"/>
      <c r="F33" s="6"/>
    </row>
    <row r="34" spans="1:12" ht="15" x14ac:dyDescent="0.35">
      <c r="A34" s="1" t="s">
        <v>36</v>
      </c>
      <c r="B34" s="3">
        <v>250154.17</v>
      </c>
      <c r="C34" s="5"/>
      <c r="E34" s="9" t="s">
        <v>37</v>
      </c>
      <c r="F34" s="6"/>
      <c r="G34" s="5">
        <f>SUM(F35)</f>
        <v>22871.68</v>
      </c>
      <c r="K34" s="5"/>
    </row>
    <row r="35" spans="1:12" ht="15" x14ac:dyDescent="0.35">
      <c r="A35" s="1" t="s">
        <v>38</v>
      </c>
      <c r="B35" s="5">
        <v>306815.53999999998</v>
      </c>
      <c r="C35" s="5"/>
      <c r="E35" s="15" t="s">
        <v>39</v>
      </c>
      <c r="F35" s="6">
        <v>22871.68</v>
      </c>
    </row>
    <row r="36" spans="1:12" ht="15" x14ac:dyDescent="0.35">
      <c r="A36" t="s">
        <v>40</v>
      </c>
      <c r="B36" s="3">
        <v>799572.37</v>
      </c>
      <c r="C36" s="5"/>
      <c r="E36" s="15"/>
      <c r="F36" s="6"/>
    </row>
    <row r="37" spans="1:12" ht="15" x14ac:dyDescent="0.35">
      <c r="A37" s="1" t="s">
        <v>41</v>
      </c>
      <c r="B37" s="6">
        <v>56480.639999999999</v>
      </c>
      <c r="C37" s="5"/>
      <c r="E37" s="4" t="s">
        <v>74</v>
      </c>
      <c r="G37" s="7">
        <f>+F38</f>
        <v>43444.84</v>
      </c>
    </row>
    <row r="38" spans="1:12" ht="15" x14ac:dyDescent="0.35">
      <c r="E38" s="7" t="s">
        <v>75</v>
      </c>
      <c r="F38" s="6">
        <v>43444.84</v>
      </c>
      <c r="H38" s="7"/>
    </row>
    <row r="39" spans="1:12" x14ac:dyDescent="0.2">
      <c r="E39" s="2" t="s">
        <v>42</v>
      </c>
      <c r="F39" s="3" t="s">
        <v>3</v>
      </c>
      <c r="G39" s="16">
        <f>SUM(G5:G37)</f>
        <v>11726600.02</v>
      </c>
    </row>
    <row r="40" spans="1:12" x14ac:dyDescent="0.2">
      <c r="E40" s="2" t="s">
        <v>43</v>
      </c>
      <c r="F40" s="3" t="s">
        <v>3</v>
      </c>
      <c r="G40" s="5" t="s">
        <v>3</v>
      </c>
    </row>
    <row r="41" spans="1:12" x14ac:dyDescent="0.2">
      <c r="E41" s="4" t="s">
        <v>44</v>
      </c>
      <c r="F41" s="3"/>
      <c r="G41" s="5">
        <f>+F42</f>
        <v>5900000</v>
      </c>
      <c r="H41" s="5"/>
      <c r="I41" s="5"/>
    </row>
    <row r="42" spans="1:12" x14ac:dyDescent="0.2">
      <c r="E42" s="1" t="s">
        <v>45</v>
      </c>
      <c r="F42" s="12">
        <v>5900000</v>
      </c>
      <c r="G42" s="5"/>
    </row>
    <row r="43" spans="1:12" x14ac:dyDescent="0.2">
      <c r="E43" s="1"/>
      <c r="F43" s="3"/>
      <c r="G43" s="5"/>
    </row>
    <row r="44" spans="1:12" hidden="1" x14ac:dyDescent="0.2">
      <c r="E44" s="4" t="s">
        <v>46</v>
      </c>
      <c r="F44" s="3"/>
      <c r="G44" s="5">
        <f>+F45</f>
        <v>0</v>
      </c>
    </row>
    <row r="45" spans="1:12" hidden="1" x14ac:dyDescent="0.2">
      <c r="E45" s="1" t="s">
        <v>45</v>
      </c>
      <c r="F45" s="12">
        <v>0</v>
      </c>
      <c r="G45" s="5"/>
    </row>
    <row r="46" spans="1:12" hidden="1" x14ac:dyDescent="0.2"/>
    <row r="47" spans="1:12" x14ac:dyDescent="0.2">
      <c r="E47" s="4" t="s">
        <v>76</v>
      </c>
      <c r="G47" s="3">
        <f>+F48+F50+F49</f>
        <v>17245.009999999849</v>
      </c>
      <c r="H47" s="5">
        <f>+C52-G52</f>
        <v>0</v>
      </c>
      <c r="L47" s="5"/>
    </row>
    <row r="48" spans="1:12" x14ac:dyDescent="0.2">
      <c r="E48" s="1" t="s">
        <v>77</v>
      </c>
      <c r="F48" s="3">
        <v>6215.41</v>
      </c>
      <c r="H48" s="5"/>
    </row>
    <row r="49" spans="1:11" x14ac:dyDescent="0.2">
      <c r="E49" s="17" t="s">
        <v>78</v>
      </c>
      <c r="F49" s="3">
        <v>5428.51</v>
      </c>
      <c r="H49" s="5"/>
    </row>
    <row r="50" spans="1:11" ht="15" x14ac:dyDescent="0.35">
      <c r="E50" t="s">
        <v>79</v>
      </c>
      <c r="F50" s="6">
        <v>5601.089999999851</v>
      </c>
      <c r="H50" s="18" t="s">
        <v>3</v>
      </c>
    </row>
    <row r="51" spans="1:11" x14ac:dyDescent="0.2">
      <c r="E51" s="2" t="s">
        <v>47</v>
      </c>
      <c r="F51" s="3"/>
      <c r="G51" s="16">
        <f>+G41+G47+G44</f>
        <v>5917245.0099999998</v>
      </c>
      <c r="H51" s="5"/>
    </row>
    <row r="52" spans="1:11" ht="13.5" thickBot="1" x14ac:dyDescent="0.25">
      <c r="A52" s="2" t="s">
        <v>48</v>
      </c>
      <c r="B52" s="18" t="s">
        <v>3</v>
      </c>
      <c r="C52" s="19">
        <f>SUM(C4:C36)</f>
        <v>17643845.029999997</v>
      </c>
      <c r="E52" s="2" t="s">
        <v>49</v>
      </c>
      <c r="F52" s="3"/>
      <c r="G52" s="19">
        <f>G39+G51</f>
        <v>17643845.030000001</v>
      </c>
      <c r="I52" s="5"/>
      <c r="K52" s="5">
        <f>SUM(G52-C52)</f>
        <v>3.7252902984619141E-9</v>
      </c>
    </row>
    <row r="53" spans="1:11" ht="13.5" thickTop="1" x14ac:dyDescent="0.2"/>
    <row r="54" spans="1:11" ht="15" x14ac:dyDescent="0.35">
      <c r="A54" s="4" t="s">
        <v>50</v>
      </c>
      <c r="B54" s="18"/>
      <c r="C54" s="20">
        <f>SUM(B55:B57)</f>
        <v>2701536488.2600002</v>
      </c>
      <c r="E54" s="21" t="s">
        <v>51</v>
      </c>
      <c r="F54" s="3"/>
      <c r="G54" s="20">
        <f>SUM(F55)</f>
        <v>2701536488.2600002</v>
      </c>
      <c r="H54" s="5">
        <f>+C54-G54</f>
        <v>0</v>
      </c>
    </row>
    <row r="55" spans="1:11" ht="15" x14ac:dyDescent="0.35">
      <c r="A55" s="1" t="s">
        <v>52</v>
      </c>
      <c r="B55" s="3">
        <v>2378555706.4200001</v>
      </c>
      <c r="C55" s="18"/>
      <c r="E55" s="1" t="s">
        <v>53</v>
      </c>
      <c r="F55" s="6">
        <v>2701536488.2600002</v>
      </c>
      <c r="G55" s="18"/>
    </row>
    <row r="56" spans="1:11" x14ac:dyDescent="0.2">
      <c r="A56" t="s">
        <v>80</v>
      </c>
      <c r="B56" s="3">
        <v>78475628</v>
      </c>
      <c r="C56" s="18"/>
      <c r="E56" s="1"/>
      <c r="F56" s="3"/>
      <c r="G56" s="18"/>
      <c r="H56" s="5" t="s">
        <v>0</v>
      </c>
    </row>
    <row r="57" spans="1:11" ht="15" x14ac:dyDescent="0.35">
      <c r="A57" s="1" t="s">
        <v>54</v>
      </c>
      <c r="B57" s="6">
        <v>244505153.84</v>
      </c>
      <c r="D57" s="18"/>
      <c r="E57" s="4"/>
      <c r="F57" s="3"/>
      <c r="G57" s="20"/>
    </row>
    <row r="58" spans="1:11" ht="15" x14ac:dyDescent="0.35">
      <c r="A58" s="4" t="s">
        <v>55</v>
      </c>
      <c r="B58" s="20"/>
      <c r="C58" s="20">
        <f>+B59+B60</f>
        <v>135843.75</v>
      </c>
      <c r="D58" s="18"/>
      <c r="E58" s="4" t="s">
        <v>56</v>
      </c>
      <c r="G58" s="20">
        <f>+F59</f>
        <v>135843.75</v>
      </c>
      <c r="H58" s="5">
        <f>+C58-G58</f>
        <v>0</v>
      </c>
    </row>
    <row r="59" spans="1:11" x14ac:dyDescent="0.2">
      <c r="A59" s="1" t="s">
        <v>57</v>
      </c>
      <c r="B59" s="3">
        <v>90843.75</v>
      </c>
      <c r="C59" s="18"/>
      <c r="D59" s="18"/>
      <c r="E59" s="1" t="s">
        <v>56</v>
      </c>
      <c r="F59" s="22">
        <v>135843.75</v>
      </c>
    </row>
    <row r="60" spans="1:11" ht="15" x14ac:dyDescent="0.35">
      <c r="A60" s="17" t="s">
        <v>81</v>
      </c>
      <c r="B60" s="6">
        <v>45000</v>
      </c>
      <c r="C60" s="18"/>
      <c r="D60" s="18"/>
      <c r="E60" s="1"/>
      <c r="F60" s="7"/>
    </row>
    <row r="61" spans="1:11" ht="15" x14ac:dyDescent="0.35">
      <c r="A61" s="1"/>
      <c r="B61" s="20"/>
      <c r="C61" s="18"/>
      <c r="D61" s="18"/>
    </row>
    <row r="62" spans="1:11" ht="15.75" x14ac:dyDescent="0.25">
      <c r="A62" s="23"/>
      <c r="F62" s="23"/>
      <c r="G62" s="23"/>
    </row>
    <row r="63" spans="1:11" ht="15.75" x14ac:dyDescent="0.25">
      <c r="A63" s="23"/>
      <c r="F63" s="23"/>
      <c r="G63" s="23"/>
    </row>
    <row r="64" spans="1:11" ht="15.75" x14ac:dyDescent="0.25">
      <c r="F64" s="23"/>
      <c r="G64" s="23"/>
    </row>
    <row r="68" spans="4:4" ht="15.75" x14ac:dyDescent="0.25">
      <c r="D68" s="23"/>
    </row>
    <row r="69" spans="4:4" ht="15.75" x14ac:dyDescent="0.25">
      <c r="D69" s="23"/>
    </row>
    <row r="70" spans="4:4" ht="15.75" x14ac:dyDescent="0.25">
      <c r="D70" s="23"/>
    </row>
  </sheetData>
  <mergeCells count="3">
    <mergeCell ref="A1:G1"/>
    <mergeCell ref="A2:G2"/>
    <mergeCell ref="A3:G3"/>
  </mergeCells>
  <printOptions horizontalCentered="1"/>
  <pageMargins left="0" right="0" top="0.31496062992125984" bottom="0.23622047244094491" header="0.31496062992125984" footer="0.31496062992125984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view="pageBreakPreview" zoomScale="85" zoomScaleNormal="85" zoomScaleSheetLayoutView="85" workbookViewId="0">
      <pane ySplit="4" topLeftCell="A5" activePane="bottomLeft" state="frozen"/>
      <selection activeCell="A13" sqref="A13"/>
      <selection pane="bottomLeft" activeCell="A13" sqref="A13"/>
    </sheetView>
  </sheetViews>
  <sheetFormatPr baseColWidth="10" defaultRowHeight="12.75" x14ac:dyDescent="0.2"/>
  <cols>
    <col min="1" max="1" width="60.85546875" style="26" customWidth="1"/>
    <col min="2" max="2" width="12.5703125" style="26" customWidth="1"/>
    <col min="3" max="3" width="17.5703125" style="26" customWidth="1"/>
    <col min="4" max="4" width="7.5703125" style="26" customWidth="1"/>
    <col min="5" max="5" width="60.7109375" style="26" customWidth="1"/>
    <col min="6" max="6" width="13.7109375" style="26" customWidth="1"/>
    <col min="7" max="7" width="15.85546875" style="26" customWidth="1"/>
    <col min="8" max="8" width="2.42578125" style="26" hidden="1" customWidth="1"/>
    <col min="9" max="9" width="3.42578125" style="26" hidden="1" customWidth="1"/>
    <col min="10" max="16384" width="11.42578125" style="26"/>
  </cols>
  <sheetData>
    <row r="1" spans="1:9" ht="21" customHeight="1" x14ac:dyDescent="0.25">
      <c r="A1" s="24" t="s">
        <v>1</v>
      </c>
      <c r="B1" s="24"/>
      <c r="C1" s="24"/>
      <c r="D1" s="24"/>
      <c r="E1" s="24"/>
      <c r="F1" s="24"/>
      <c r="G1" s="25"/>
    </row>
    <row r="2" spans="1:9" x14ac:dyDescent="0.2">
      <c r="A2" s="27" t="s">
        <v>82</v>
      </c>
      <c r="B2" s="27"/>
      <c r="C2" s="27"/>
      <c r="D2" s="27"/>
      <c r="E2" s="27"/>
      <c r="F2" s="27"/>
      <c r="G2" s="25"/>
    </row>
    <row r="3" spans="1:9" x14ac:dyDescent="0.2">
      <c r="A3" s="28" t="s">
        <v>2</v>
      </c>
      <c r="B3" s="28"/>
      <c r="C3" s="28"/>
      <c r="D3" s="28"/>
      <c r="E3" s="28"/>
      <c r="F3" s="28"/>
      <c r="G3" s="25"/>
      <c r="H3" s="29"/>
    </row>
    <row r="4" spans="1:9" ht="18" customHeight="1" x14ac:dyDescent="0.2">
      <c r="A4" s="30" t="s">
        <v>83</v>
      </c>
      <c r="E4" s="30" t="s">
        <v>84</v>
      </c>
      <c r="G4" s="31"/>
      <c r="H4" s="29"/>
      <c r="I4" s="29"/>
    </row>
    <row r="5" spans="1:9" x14ac:dyDescent="0.2">
      <c r="A5" s="32" t="s">
        <v>85</v>
      </c>
      <c r="C5" s="31">
        <f>+B6+B7</f>
        <v>1597131.7999999998</v>
      </c>
      <c r="D5" s="29"/>
      <c r="E5" s="33" t="s">
        <v>86</v>
      </c>
      <c r="F5" s="34"/>
      <c r="G5" s="34">
        <f>+F6+F7</f>
        <v>994731.66</v>
      </c>
      <c r="H5" s="29"/>
    </row>
    <row r="6" spans="1:9" x14ac:dyDescent="0.2">
      <c r="A6" s="26" t="s">
        <v>87</v>
      </c>
      <c r="B6" s="31">
        <v>701890.34</v>
      </c>
      <c r="C6" s="31"/>
      <c r="E6" s="35" t="s">
        <v>87</v>
      </c>
      <c r="F6" s="34">
        <v>128708.24</v>
      </c>
      <c r="G6" s="34"/>
      <c r="H6" s="29"/>
    </row>
    <row r="7" spans="1:9" ht="15" x14ac:dyDescent="0.35">
      <c r="A7" s="26" t="s">
        <v>88</v>
      </c>
      <c r="B7" s="36">
        <v>895241.46</v>
      </c>
      <c r="E7" s="35" t="s">
        <v>89</v>
      </c>
      <c r="F7" s="6">
        <v>866023.42</v>
      </c>
      <c r="G7" s="34"/>
    </row>
    <row r="8" spans="1:9" hidden="1" x14ac:dyDescent="0.2">
      <c r="C8" s="31"/>
      <c r="E8" s="37"/>
      <c r="F8" s="3"/>
      <c r="G8" s="34"/>
    </row>
    <row r="9" spans="1:9" hidden="1" x14ac:dyDescent="0.2">
      <c r="A9" s="32"/>
      <c r="C9" s="31"/>
      <c r="D9" s="29"/>
    </row>
    <row r="10" spans="1:9" hidden="1" x14ac:dyDescent="0.2">
      <c r="F10" s="31"/>
      <c r="H10" s="31">
        <f>+G5-C32</f>
        <v>911296.5</v>
      </c>
    </row>
    <row r="11" spans="1:9" x14ac:dyDescent="0.2">
      <c r="F11" s="31"/>
    </row>
    <row r="12" spans="1:9" x14ac:dyDescent="0.2">
      <c r="A12" s="33" t="s">
        <v>90</v>
      </c>
      <c r="B12" s="34"/>
      <c r="C12" s="34">
        <f>+B13</f>
        <v>119774.84</v>
      </c>
      <c r="E12" s="32" t="s">
        <v>91</v>
      </c>
      <c r="G12" s="31">
        <f>+F13+F14+F15</f>
        <v>613725.64</v>
      </c>
    </row>
    <row r="13" spans="1:9" x14ac:dyDescent="0.2">
      <c r="A13" s="35" t="s">
        <v>87</v>
      </c>
      <c r="B13" s="38">
        <v>119774.84</v>
      </c>
      <c r="C13" s="34"/>
      <c r="D13" s="29"/>
      <c r="E13" s="26" t="s">
        <v>87</v>
      </c>
      <c r="F13" s="31">
        <v>303881.24</v>
      </c>
      <c r="H13" s="29"/>
    </row>
    <row r="14" spans="1:9" x14ac:dyDescent="0.2">
      <c r="A14" s="35"/>
      <c r="B14" s="31"/>
      <c r="C14" s="34"/>
      <c r="E14" s="26" t="s">
        <v>92</v>
      </c>
      <c r="F14" s="31">
        <v>20324.400000000001</v>
      </c>
    </row>
    <row r="15" spans="1:9" ht="15" x14ac:dyDescent="0.35">
      <c r="A15" s="35"/>
      <c r="B15" s="6"/>
      <c r="C15" s="34"/>
      <c r="E15" s="26" t="s">
        <v>93</v>
      </c>
      <c r="F15" s="39">
        <v>289520</v>
      </c>
    </row>
    <row r="16" spans="1:9" x14ac:dyDescent="0.2">
      <c r="F16" s="31"/>
    </row>
    <row r="17" spans="1:8" x14ac:dyDescent="0.2">
      <c r="A17" s="33" t="s">
        <v>94</v>
      </c>
      <c r="C17" s="31">
        <f>+B18+B19+B20</f>
        <v>488.22</v>
      </c>
      <c r="E17" s="32" t="s">
        <v>95</v>
      </c>
      <c r="G17" s="31">
        <f>SUM(F18:F19)</f>
        <v>642947.05999999994</v>
      </c>
    </row>
    <row r="18" spans="1:8" x14ac:dyDescent="0.2">
      <c r="A18" s="35" t="s">
        <v>87</v>
      </c>
      <c r="B18" s="40">
        <v>0</v>
      </c>
      <c r="E18" s="26" t="s">
        <v>87</v>
      </c>
      <c r="F18" s="31">
        <v>629137.6</v>
      </c>
    </row>
    <row r="19" spans="1:8" x14ac:dyDescent="0.2">
      <c r="A19" s="35" t="s">
        <v>96</v>
      </c>
      <c r="B19" s="31">
        <v>488.22</v>
      </c>
      <c r="C19" s="41"/>
      <c r="E19" s="26" t="s">
        <v>97</v>
      </c>
      <c r="F19" s="42">
        <v>13809.46</v>
      </c>
    </row>
    <row r="20" spans="1:8" x14ac:dyDescent="0.2">
      <c r="A20" s="35" t="s">
        <v>93</v>
      </c>
      <c r="B20" s="43">
        <v>0</v>
      </c>
    </row>
    <row r="21" spans="1:8" x14ac:dyDescent="0.2">
      <c r="A21" s="35"/>
      <c r="B21" s="31"/>
      <c r="C21" s="31"/>
      <c r="D21" s="29"/>
      <c r="E21" s="33" t="s">
        <v>98</v>
      </c>
      <c r="F21" s="44"/>
      <c r="G21" s="44">
        <f>SUM(F22:F23)</f>
        <v>0</v>
      </c>
    </row>
    <row r="22" spans="1:8" ht="15" x14ac:dyDescent="0.35">
      <c r="A22" s="35"/>
      <c r="B22" s="45"/>
      <c r="D22" s="41"/>
      <c r="E22" s="26" t="s">
        <v>87</v>
      </c>
      <c r="F22" s="41">
        <v>0</v>
      </c>
      <c r="G22" s="44"/>
    </row>
    <row r="23" spans="1:8" x14ac:dyDescent="0.2">
      <c r="B23" s="31"/>
      <c r="E23" s="35" t="s">
        <v>88</v>
      </c>
      <c r="F23" s="46">
        <v>0</v>
      </c>
      <c r="G23" s="47"/>
    </row>
    <row r="24" spans="1:8" x14ac:dyDescent="0.2">
      <c r="A24" s="32" t="s">
        <v>99</v>
      </c>
      <c r="B24" s="31"/>
      <c r="C24" s="31">
        <f>+B25+B26+B27+B28</f>
        <v>182297.09999999998</v>
      </c>
    </row>
    <row r="25" spans="1:8" ht="18" x14ac:dyDescent="0.25">
      <c r="A25" s="26" t="s">
        <v>100</v>
      </c>
      <c r="B25" s="31">
        <v>11596.78</v>
      </c>
      <c r="E25" s="32" t="s">
        <v>101</v>
      </c>
      <c r="G25" s="3">
        <f>SUM(F26:F29)</f>
        <v>29171.65</v>
      </c>
      <c r="H25" s="48"/>
    </row>
    <row r="26" spans="1:8" ht="18" x14ac:dyDescent="0.25">
      <c r="A26" s="26" t="s">
        <v>102</v>
      </c>
      <c r="B26" s="31">
        <v>84850.93</v>
      </c>
      <c r="C26" s="31"/>
      <c r="E26" s="26" t="s">
        <v>103</v>
      </c>
      <c r="F26" s="3">
        <v>20746.36</v>
      </c>
      <c r="G26" s="41"/>
      <c r="H26" s="48" t="s">
        <v>104</v>
      </c>
    </row>
    <row r="27" spans="1:8" ht="18" x14ac:dyDescent="0.25">
      <c r="A27" s="26" t="s">
        <v>105</v>
      </c>
      <c r="B27" s="31">
        <v>2398.14</v>
      </c>
      <c r="E27" s="49" t="s">
        <v>106</v>
      </c>
      <c r="F27" s="3">
        <v>8425.2900000000009</v>
      </c>
      <c r="H27" s="48"/>
    </row>
    <row r="28" spans="1:8" x14ac:dyDescent="0.2">
      <c r="A28" s="26" t="s">
        <v>107</v>
      </c>
      <c r="B28" s="50">
        <v>83451.25</v>
      </c>
      <c r="E28" s="26" t="s">
        <v>108</v>
      </c>
      <c r="F28" s="12">
        <v>0</v>
      </c>
    </row>
    <row r="29" spans="1:8" hidden="1" x14ac:dyDescent="0.2">
      <c r="E29" s="49"/>
      <c r="F29" s="3"/>
    </row>
    <row r="30" spans="1:8" x14ac:dyDescent="0.2">
      <c r="E30" s="49"/>
      <c r="F30" s="3"/>
    </row>
    <row r="31" spans="1:8" x14ac:dyDescent="0.2">
      <c r="E31" s="49"/>
      <c r="F31" s="3"/>
    </row>
    <row r="32" spans="1:8" x14ac:dyDescent="0.2">
      <c r="A32" s="33" t="s">
        <v>109</v>
      </c>
      <c r="C32" s="31">
        <f>+B33+B34</f>
        <v>83435.16</v>
      </c>
      <c r="E32" s="51" t="s">
        <v>110</v>
      </c>
      <c r="F32" s="3"/>
      <c r="G32" s="3">
        <f>+F34+F33</f>
        <v>0</v>
      </c>
      <c r="H32" s="29"/>
    </row>
    <row r="33" spans="1:8" x14ac:dyDescent="0.2">
      <c r="A33" s="35" t="s">
        <v>87</v>
      </c>
      <c r="B33" s="31">
        <v>12056.83</v>
      </c>
      <c r="C33" s="34"/>
      <c r="E33" s="49" t="s">
        <v>111</v>
      </c>
      <c r="F33" s="12">
        <v>0</v>
      </c>
    </row>
    <row r="34" spans="1:8" x14ac:dyDescent="0.2">
      <c r="A34" s="26" t="s">
        <v>97</v>
      </c>
      <c r="B34" s="39">
        <v>71378.33</v>
      </c>
    </row>
    <row r="35" spans="1:8" ht="15" x14ac:dyDescent="0.35">
      <c r="A35" s="47"/>
      <c r="B35" s="6"/>
      <c r="C35" s="52"/>
    </row>
    <row r="36" spans="1:8" ht="15" x14ac:dyDescent="0.35">
      <c r="A36" s="32" t="s">
        <v>112</v>
      </c>
      <c r="B36" s="40"/>
      <c r="C36" s="40">
        <f>SUM(B37:B38)</f>
        <v>11332.94</v>
      </c>
      <c r="E36" s="53" t="s">
        <v>113</v>
      </c>
      <c r="F36" s="3"/>
      <c r="G36" s="41">
        <f>+F37</f>
        <v>97524.03</v>
      </c>
    </row>
    <row r="37" spans="1:8" x14ac:dyDescent="0.2">
      <c r="A37" s="47" t="s">
        <v>114</v>
      </c>
      <c r="B37" s="31">
        <v>11332.94</v>
      </c>
      <c r="C37" s="40"/>
      <c r="D37" s="29"/>
      <c r="E37" s="47" t="s">
        <v>115</v>
      </c>
      <c r="F37" s="50">
        <v>97524.03</v>
      </c>
      <c r="H37" s="54"/>
    </row>
    <row r="38" spans="1:8" ht="15" x14ac:dyDescent="0.35">
      <c r="A38" s="26" t="s">
        <v>116</v>
      </c>
      <c r="B38" s="6">
        <v>0</v>
      </c>
      <c r="H38" s="55"/>
    </row>
    <row r="39" spans="1:8" x14ac:dyDescent="0.2">
      <c r="H39" s="41"/>
    </row>
    <row r="40" spans="1:8" x14ac:dyDescent="0.2">
      <c r="A40" s="32" t="s">
        <v>117</v>
      </c>
      <c r="B40" s="40"/>
      <c r="C40" s="31">
        <f>+B41+B42+B43+B44+B45+B46+B47+B48</f>
        <v>255495.76999999996</v>
      </c>
      <c r="H40" s="29"/>
    </row>
    <row r="41" spans="1:8" x14ac:dyDescent="0.2">
      <c r="A41" s="47" t="s">
        <v>118</v>
      </c>
      <c r="B41" s="40">
        <v>48455.33</v>
      </c>
      <c r="C41" s="31"/>
    </row>
    <row r="42" spans="1:8" x14ac:dyDescent="0.2">
      <c r="A42" s="47" t="s">
        <v>119</v>
      </c>
      <c r="B42" s="31">
        <v>361.96000000000004</v>
      </c>
    </row>
    <row r="43" spans="1:8" x14ac:dyDescent="0.2">
      <c r="A43" s="47" t="s">
        <v>120</v>
      </c>
      <c r="B43" s="40">
        <v>158733.18999999997</v>
      </c>
      <c r="C43" s="40"/>
      <c r="H43" s="41"/>
    </row>
    <row r="44" spans="1:8" x14ac:dyDescent="0.2">
      <c r="A44" s="47" t="s">
        <v>121</v>
      </c>
      <c r="B44" s="31">
        <v>1713.4</v>
      </c>
    </row>
    <row r="45" spans="1:8" x14ac:dyDescent="0.2">
      <c r="A45" s="47" t="s">
        <v>122</v>
      </c>
      <c r="B45" s="40">
        <v>27374.59</v>
      </c>
      <c r="C45" s="31"/>
    </row>
    <row r="46" spans="1:8" x14ac:dyDescent="0.2">
      <c r="A46" s="47" t="s">
        <v>123</v>
      </c>
      <c r="B46" s="40">
        <v>2409.08</v>
      </c>
      <c r="C46" s="31"/>
    </row>
    <row r="47" spans="1:8" x14ac:dyDescent="0.2">
      <c r="A47" s="47" t="s">
        <v>124</v>
      </c>
      <c r="B47" s="40">
        <v>0</v>
      </c>
      <c r="C47" s="31"/>
    </row>
    <row r="48" spans="1:8" x14ac:dyDescent="0.2">
      <c r="A48" s="47" t="s">
        <v>125</v>
      </c>
      <c r="B48" s="56">
        <v>16448.22</v>
      </c>
      <c r="C48" s="31"/>
      <c r="H48" s="57"/>
    </row>
    <row r="49" spans="1:8" hidden="1" x14ac:dyDescent="0.2"/>
    <row r="50" spans="1:8" hidden="1" x14ac:dyDescent="0.2">
      <c r="D50" s="29"/>
    </row>
    <row r="51" spans="1:8" ht="16.5" customHeight="1" x14ac:dyDescent="0.2">
      <c r="A51" s="32" t="s">
        <v>126</v>
      </c>
      <c r="C51" s="31">
        <f>+B52+B53</f>
        <v>122543.12000000001</v>
      </c>
    </row>
    <row r="52" spans="1:8" x14ac:dyDescent="0.2">
      <c r="A52" s="26" t="s">
        <v>127</v>
      </c>
      <c r="B52" s="3">
        <v>121219.27</v>
      </c>
    </row>
    <row r="53" spans="1:8" x14ac:dyDescent="0.2">
      <c r="A53" s="26" t="s">
        <v>128</v>
      </c>
      <c r="B53" s="58">
        <v>1323.85</v>
      </c>
    </row>
    <row r="54" spans="1:8" hidden="1" x14ac:dyDescent="0.2"/>
    <row r="56" spans="1:8" x14ac:dyDescent="0.2">
      <c r="B56" s="32"/>
    </row>
    <row r="57" spans="1:8" x14ac:dyDescent="0.2">
      <c r="A57" s="59" t="s">
        <v>129</v>
      </c>
      <c r="B57" s="60"/>
      <c r="C57" s="31">
        <f>SUM(C5:C51)</f>
        <v>2372498.9499999997</v>
      </c>
      <c r="E57" s="59" t="s">
        <v>130</v>
      </c>
      <c r="F57" s="3"/>
      <c r="G57" s="31">
        <f>SUM(G5:G51)</f>
        <v>2378100.0399999996</v>
      </c>
    </row>
    <row r="58" spans="1:8" x14ac:dyDescent="0.2">
      <c r="A58" s="59" t="str">
        <f>IF(C58=0,"","UTILIDAD")</f>
        <v>UTILIDAD</v>
      </c>
      <c r="B58" s="60"/>
      <c r="C58" s="31">
        <f>IF(SUM(-C57+G57)&lt;0,0,SUM(-C57+G57))</f>
        <v>5601.089999999851</v>
      </c>
      <c r="E58" s="59" t="str">
        <f>IF(G58=0,"","PERDIDA")</f>
        <v/>
      </c>
      <c r="G58" s="57">
        <f>IF(SUM(-G57+C57)&lt;0,0,SUM(-G57+C57))</f>
        <v>0</v>
      </c>
      <c r="H58" s="41"/>
    </row>
    <row r="59" spans="1:8" ht="13.5" thickBot="1" x14ac:dyDescent="0.25">
      <c r="A59" s="59" t="s">
        <v>131</v>
      </c>
      <c r="B59" s="61" t="s">
        <v>3</v>
      </c>
      <c r="C59" s="62">
        <f>+C57+C58</f>
        <v>2378100.0399999996</v>
      </c>
      <c r="E59" s="26" t="s">
        <v>132</v>
      </c>
      <c r="F59" s="63" t="s">
        <v>3</v>
      </c>
      <c r="G59" s="62">
        <f>+G57+G58</f>
        <v>2378100.0399999996</v>
      </c>
      <c r="H59" s="41"/>
    </row>
    <row r="60" spans="1:8" ht="13.5" thickTop="1" x14ac:dyDescent="0.2">
      <c r="H60" s="57"/>
    </row>
    <row r="61" spans="1:8" x14ac:dyDescent="0.2">
      <c r="A61" s="59"/>
      <c r="B61" s="61"/>
      <c r="C61" s="63"/>
      <c r="F61" s="63"/>
      <c r="G61" s="63"/>
    </row>
    <row r="62" spans="1:8" ht="15.75" x14ac:dyDescent="0.25">
      <c r="A62" s="64"/>
      <c r="F62" s="64"/>
    </row>
    <row r="63" spans="1:8" ht="15.75" x14ac:dyDescent="0.25">
      <c r="A63" s="64"/>
      <c r="F63" s="64"/>
    </row>
  </sheetData>
  <printOptions horizontalCentered="1"/>
  <pageMargins left="0.11811023622047245" right="0.19685039370078741" top="0.23622047244094491" bottom="0.19685039370078741" header="0" footer="0"/>
  <pageSetup scale="71" orientation="landscape" r:id="rId1"/>
  <headerFooter alignWithMargins="0"/>
  <rowBreaks count="1" manualBreakCount="1">
    <brk id="6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</vt:lpstr>
      <vt:lpstr>EST.RESULTAD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Carlos Bautista Lopez</cp:lastModifiedBy>
  <cp:lastPrinted>2019-06-13T15:53:55Z</cp:lastPrinted>
  <dcterms:created xsi:type="dcterms:W3CDTF">2019-06-11T21:21:51Z</dcterms:created>
  <dcterms:modified xsi:type="dcterms:W3CDTF">2019-06-13T15:54:11Z</dcterms:modified>
</cp:coreProperties>
</file>