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rtado\Documents\Acciones\BVES\"/>
    </mc:Choice>
  </mc:AlternateContent>
  <bookViews>
    <workbookView xWindow="0" yWindow="0" windowWidth="19200" windowHeight="1129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" l="1"/>
  <c r="Q60" i="1"/>
  <c r="W43" i="1"/>
  <c r="W42" i="1"/>
  <c r="W41" i="1"/>
  <c r="O41" i="1"/>
  <c r="O40" i="1"/>
  <c r="O39" i="1"/>
  <c r="O38" i="1"/>
  <c r="U37" i="1"/>
  <c r="O37" i="1"/>
  <c r="U36" i="1"/>
  <c r="W35" i="1"/>
  <c r="M35" i="1"/>
  <c r="F35" i="1"/>
  <c r="M34" i="1"/>
  <c r="F34" i="1"/>
  <c r="U33" i="1"/>
  <c r="F33" i="1"/>
  <c r="W32" i="1"/>
  <c r="F32" i="1"/>
  <c r="F31" i="1"/>
  <c r="F30" i="1"/>
  <c r="M29" i="1"/>
  <c r="F29" i="1"/>
  <c r="M28" i="1"/>
  <c r="F28" i="1"/>
  <c r="M27" i="1"/>
  <c r="F27" i="1"/>
  <c r="U26" i="1"/>
  <c r="M26" i="1"/>
  <c r="F26" i="1"/>
  <c r="U25" i="1"/>
  <c r="M25" i="1"/>
  <c r="F25" i="1"/>
  <c r="U24" i="1"/>
  <c r="M24" i="1"/>
  <c r="F24" i="1"/>
  <c r="U23" i="1"/>
  <c r="F23" i="1"/>
  <c r="U22" i="1"/>
  <c r="F22" i="1"/>
  <c r="U21" i="1"/>
  <c r="F21" i="1"/>
  <c r="U20" i="1"/>
  <c r="M20" i="1"/>
  <c r="F20" i="1"/>
  <c r="U19" i="1"/>
  <c r="M19" i="1"/>
  <c r="U18" i="1"/>
  <c r="M18" i="1"/>
  <c r="U17" i="1"/>
  <c r="M17" i="1"/>
  <c r="U16" i="1"/>
  <c r="M16" i="1"/>
  <c r="F16" i="1"/>
  <c r="M15" i="1"/>
  <c r="F15" i="1"/>
  <c r="U14" i="1"/>
  <c r="M14" i="1"/>
  <c r="F14" i="1"/>
  <c r="W13" i="1"/>
  <c r="M13" i="1"/>
  <c r="F13" i="1"/>
  <c r="M12" i="1"/>
  <c r="F12" i="1"/>
  <c r="M11" i="1"/>
  <c r="F11" i="1"/>
  <c r="U10" i="1"/>
  <c r="M10" i="1"/>
  <c r="F10" i="1"/>
  <c r="U9" i="1"/>
  <c r="M9" i="1"/>
  <c r="F9" i="1"/>
  <c r="U8" i="1"/>
  <c r="M8" i="1"/>
  <c r="F8" i="1"/>
  <c r="U7" i="1"/>
  <c r="M7" i="1"/>
  <c r="F7" i="1"/>
  <c r="U6" i="1"/>
  <c r="W28" i="1" l="1"/>
  <c r="W5" i="1"/>
  <c r="W15" i="1" s="1"/>
  <c r="W29" i="1" s="1"/>
  <c r="O36" i="1"/>
  <c r="O30" i="1"/>
  <c r="O21" i="1"/>
  <c r="H36" i="1"/>
  <c r="H17" i="1"/>
  <c r="H44" i="1" s="1"/>
  <c r="O31" i="1" l="1"/>
  <c r="X29" i="1"/>
  <c r="W39" i="1"/>
  <c r="W44" i="1" s="1"/>
  <c r="O42" i="1" s="1"/>
  <c r="O43" i="1" s="1"/>
  <c r="O44" i="1" s="1"/>
</calcChain>
</file>

<file path=xl/sharedStrings.xml><?xml version="1.0" encoding="utf-8"?>
<sst xmlns="http://schemas.openxmlformats.org/spreadsheetml/2006/main" count="145" uniqueCount="122">
  <si>
    <t>DELSUR SA DE CV</t>
  </si>
  <si>
    <t>DISTRIBUIDORA DE ELECTRICIDAD DEL SUR, S.A. DE C.V.</t>
  </si>
  <si>
    <t>BALANCE GENERAL AL 31 DE MARZO DE 2019</t>
  </si>
  <si>
    <t>ESTADO DE RESULTADOS DEL 01 DE ENERO AL 31 DE MARZO DE 2019</t>
  </si>
  <si>
    <t>(Cifras Expresadas en U.S.  Dólares)</t>
  </si>
  <si>
    <t>(Cifras Expresadas en US Dólares)</t>
  </si>
  <si>
    <t>A  C  T  I  V  O</t>
  </si>
  <si>
    <t>P A S I V O  Y  P A T R I M O N I O</t>
  </si>
  <si>
    <t>PRODUCTOS DE OPERACIÓN</t>
  </si>
  <si>
    <t>Notas</t>
  </si>
  <si>
    <t>$</t>
  </si>
  <si>
    <t>ACTIVOS CORRIENTES</t>
  </si>
  <si>
    <t>PASIVOS CORRIENTES</t>
  </si>
  <si>
    <t>Ventas de energía</t>
  </si>
  <si>
    <t>Efectivo y Equivalentes de Efectivo</t>
  </si>
  <si>
    <t>Sobregiros bancarios contables</t>
  </si>
  <si>
    <t>Ventas de energía entre compañías distribuidoras</t>
  </si>
  <si>
    <t>Efectivo Restringido</t>
  </si>
  <si>
    <t>Prestamos Bancarios por Pagar a Corto Plazo</t>
  </si>
  <si>
    <t>Ingresos por uso de red</t>
  </si>
  <si>
    <t>Inversión temporales mantenidas al vencimiento</t>
  </si>
  <si>
    <t>Financiamiento por Operaciones de Reporto</t>
  </si>
  <si>
    <t>Ingresos por transacciones en el MRS</t>
  </si>
  <si>
    <t>Cuentas por Cobrar</t>
  </si>
  <si>
    <t>Proveedores de Energía Eléctrica</t>
  </si>
  <si>
    <t>Otros Productos de Operación</t>
  </si>
  <si>
    <t>Cuentas por Cobrar Activo Regulatorio</t>
  </si>
  <si>
    <t>Cuentas por Pagar Regulatorias</t>
  </si>
  <si>
    <t>Estimación para Cuentas Incobrables</t>
  </si>
  <si>
    <t>Cuentas por pagar a partes relacionadas</t>
  </si>
  <si>
    <t>MENOS:</t>
  </si>
  <si>
    <t>Cuentas por Cobrar a partes relacionadas</t>
  </si>
  <si>
    <t>Cuentas por Pagar Comerciales</t>
  </si>
  <si>
    <t>COSTOS DE ENERGIA</t>
  </si>
  <si>
    <t>Inventarios</t>
  </si>
  <si>
    <t>Otras cuentas por pagar y Gastos acumulados</t>
  </si>
  <si>
    <t xml:space="preserve">Compra de energía </t>
  </si>
  <si>
    <t>Gastos Pagados por Anticipado</t>
  </si>
  <si>
    <t>Pasivo por Arrendamientos</t>
  </si>
  <si>
    <t>MARGEN COMPRA VENTA DE ENERGIA</t>
  </si>
  <si>
    <t>Otros Activos</t>
  </si>
  <si>
    <t>Impuestos por Pagar</t>
  </si>
  <si>
    <t>Gastos de Operación y Mantenimiento</t>
  </si>
  <si>
    <t>1.1.03.07.02.11</t>
  </si>
  <si>
    <t>TOTAL ACTIVOS CORRIENTES</t>
  </si>
  <si>
    <t>Dividendos por pagar</t>
  </si>
  <si>
    <t>Gastos de Comercialización</t>
  </si>
  <si>
    <t>Depósitos de Consumidores</t>
  </si>
  <si>
    <t>Gastos por Cuenta de Consumidores</t>
  </si>
  <si>
    <t>ACTIVOS NO CORRIENTES</t>
  </si>
  <si>
    <t>Ingreso Diferido a corto plazo</t>
  </si>
  <si>
    <t>Gastos de Administración</t>
  </si>
  <si>
    <t>Inversión en Acciones Compañías Subsidiarias</t>
  </si>
  <si>
    <t>Otros Créditos Diferidos</t>
  </si>
  <si>
    <t>Gastos por Depreciación</t>
  </si>
  <si>
    <t>Inversión mantenidas al vencimiento</t>
  </si>
  <si>
    <t>TOTAL PASIVOS CORRIENTES</t>
  </si>
  <si>
    <t>Amortización de Intangibles</t>
  </si>
  <si>
    <t>Préstamos por cobrar a Largo Plazo</t>
  </si>
  <si>
    <t>Amortizaciónn de Activos por Derecho de uso</t>
  </si>
  <si>
    <t>Prestamos por Cobrar a partes relacionadas</t>
  </si>
  <si>
    <t>PASIVOS NO CORRIENTES</t>
  </si>
  <si>
    <t>Costos por  Servicios a Terceros</t>
  </si>
  <si>
    <t>Materiales y equipos para Propiedad, Planta y Equipo</t>
  </si>
  <si>
    <t>Prestamos  a Largo Plazo</t>
  </si>
  <si>
    <t>Gastos de Períodos Anteriores</t>
  </si>
  <si>
    <t>Activos por Derecho de Uso</t>
  </si>
  <si>
    <t>Cuentas por pagar Accionistas</t>
  </si>
  <si>
    <t>Otros Gastos</t>
  </si>
  <si>
    <t>Amortización de activos por Derecho de uso</t>
  </si>
  <si>
    <t>Pasivo por Impuesto sobre la Renta Diferido</t>
  </si>
  <si>
    <t>Pérdidas por retiro de activos fijos</t>
  </si>
  <si>
    <t>Propiedad, Planta y Equipo</t>
  </si>
  <si>
    <t>Ingreso Diferido a largo plazo</t>
  </si>
  <si>
    <t>Depreciación Acumulada de Propiedad, Planta y Equipo</t>
  </si>
  <si>
    <t>COSTOS Y GASTOS DE OPERACIÓN</t>
  </si>
  <si>
    <t>Revaluación de Propiedad Planta y Equipo</t>
  </si>
  <si>
    <t>Provisión para Obligaciones Laborales</t>
  </si>
  <si>
    <t>UTILIDAD DE OPERACION</t>
  </si>
  <si>
    <t>Depreciación Acumulada de Revaluación PP&amp;E</t>
  </si>
  <si>
    <t>TOTAL PASIVOS NO CORRIENTES</t>
  </si>
  <si>
    <t>Obras en Proceso</t>
  </si>
  <si>
    <t xml:space="preserve">TOTAL PASIVOS </t>
  </si>
  <si>
    <t>Bienes Intangibles</t>
  </si>
  <si>
    <t>GASTOS FINANCIEROS</t>
  </si>
  <si>
    <t>PATRIMONIO Y RESERVAS</t>
  </si>
  <si>
    <t>Gastos Financieros</t>
  </si>
  <si>
    <t>Activo por impuesto sobre la renta diferido</t>
  </si>
  <si>
    <t>Capital social mínimo</t>
  </si>
  <si>
    <t>MAS:</t>
  </si>
  <si>
    <t>Activos diferidos a largo plazo</t>
  </si>
  <si>
    <t>Capital social variable</t>
  </si>
  <si>
    <t>PRODUCTOS FINANCIEROS</t>
  </si>
  <si>
    <t>TOTAL ACTIVOS NO CORRIENTES</t>
  </si>
  <si>
    <t>Total capital social</t>
  </si>
  <si>
    <t>Productos Financieros</t>
  </si>
  <si>
    <t>Superávit por Revaluación de Activos</t>
  </si>
  <si>
    <t>Otros Ingresos Financieros</t>
  </si>
  <si>
    <t>Superávit Realizado</t>
  </si>
  <si>
    <t>Ganancias Pérdidas actuariales</t>
  </si>
  <si>
    <t>UTILIDAD ANTES DE IMPUESTOS Y RESERVAS</t>
  </si>
  <si>
    <t>Reserva Legal</t>
  </si>
  <si>
    <t>MENOS</t>
  </si>
  <si>
    <t>Utilidades por Aplicar de ejercicios anteriores</t>
  </si>
  <si>
    <t xml:space="preserve">Impuesto Sobre la Renta </t>
  </si>
  <si>
    <t>Utilidad del Ejercicio Corriente</t>
  </si>
  <si>
    <t>Impuesto Sobre la Renta Diferido</t>
  </si>
  <si>
    <t>TOTAL PATRIMONIO</t>
  </si>
  <si>
    <t>Contribución especial (CESC)</t>
  </si>
  <si>
    <t>TOTAL ACTIVOS</t>
  </si>
  <si>
    <t>TOTAL PASIVOS Y  PATRIMONIO</t>
  </si>
  <si>
    <t>UTILIDAD POR DISTRIBUIR</t>
  </si>
  <si>
    <t>Roberto Miguel González Flores</t>
  </si>
  <si>
    <t>Cecilia Meléndez de Santamaría</t>
  </si>
  <si>
    <t>Oswaldo Napoleon Sandoval</t>
  </si>
  <si>
    <t>Cecilia Melendez de Santamaria</t>
  </si>
  <si>
    <t>Gerente General</t>
  </si>
  <si>
    <t>Gerente de Administración y Finanzas</t>
  </si>
  <si>
    <t>Contador General</t>
  </si>
  <si>
    <t xml:space="preserve">Gerente General </t>
  </si>
  <si>
    <t>Gerente de Administracion y Finanzas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</si>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</sst>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[$€-2]* #,##0.00_);_([$€-2]* \(#,##0.00\);_([$€-2]* &quot;-&quot;??_)"/>
    <numFmt numFmtId="165" formatCode="#,##0.00;[Red]\(#,##0.00\)"/>
    <numFmt numFmtId="166" formatCode="_-* #,##0_-;\-* #,##0_-;_-* &quot;-&quot;??_-;_-@_-"/>
    <numFmt numFmtId="167" formatCode="d\-m\-yy\ h:mm\ \a\.m\./\p\.m\."/>
    <numFmt numFmtId="168" formatCode="#,##0;[Red]\(#,##0\)"/>
    <numFmt numFmtId="172" formatCode="#,##0.0000_);[Red]\(#,##0.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u/>
      <sz val="11"/>
      <color theme="1"/>
      <name val="Arial"/>
      <family val="2"/>
    </font>
    <font>
      <sz val="10"/>
      <color indexed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4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104">
    <xf numFmtId="0" fontId="0" fillId="0" borderId="0" xfId="0"/>
    <xf numFmtId="164" fontId="3" fillId="0" borderId="0" xfId="2" applyFont="1" applyAlignment="1" applyProtection="1">
      <alignment horizontal="center"/>
      <protection hidden="1"/>
    </xf>
    <xf numFmtId="40" fontId="2" fillId="0" borderId="0" xfId="2" applyNumberFormat="1" applyFont="1" applyProtection="1">
      <protection hidden="1"/>
    </xf>
    <xf numFmtId="164" fontId="2" fillId="0" borderId="0" xfId="2" applyFont="1" applyProtection="1">
      <protection hidden="1"/>
    </xf>
    <xf numFmtId="164" fontId="2" fillId="0" borderId="0" xfId="2" applyFont="1"/>
    <xf numFmtId="164" fontId="4" fillId="0" borderId="0" xfId="2" quotePrefix="1" applyFont="1" applyAlignment="1" applyProtection="1">
      <alignment horizontal="center"/>
      <protection hidden="1"/>
    </xf>
    <xf numFmtId="164" fontId="4" fillId="0" borderId="0" xfId="2" applyFont="1" applyAlignment="1" applyProtection="1">
      <alignment horizontal="center"/>
      <protection hidden="1"/>
    </xf>
    <xf numFmtId="164" fontId="5" fillId="0" borderId="0" xfId="2" quotePrefix="1" applyFont="1" applyAlignment="1" applyProtection="1">
      <alignment horizontal="center"/>
      <protection hidden="1"/>
    </xf>
    <xf numFmtId="164" fontId="5" fillId="0" borderId="0" xfId="2" applyFont="1" applyAlignment="1" applyProtection="1">
      <alignment horizontal="center"/>
      <protection hidden="1"/>
    </xf>
    <xf numFmtId="164" fontId="2" fillId="0" borderId="0" xfId="2" applyFont="1" applyAlignment="1" applyProtection="1">
      <alignment horizontal="center"/>
      <protection hidden="1"/>
    </xf>
    <xf numFmtId="164" fontId="2" fillId="0" borderId="0" xfId="2" applyFont="1" applyAlignment="1" applyProtection="1">
      <protection hidden="1"/>
    </xf>
    <xf numFmtId="165" fontId="2" fillId="0" borderId="0" xfId="2" applyNumberFormat="1" applyFont="1" applyProtection="1">
      <protection hidden="1"/>
    </xf>
    <xf numFmtId="166" fontId="2" fillId="0" borderId="0" xfId="2" applyNumberFormat="1" applyFont="1" applyFill="1" applyProtection="1">
      <protection hidden="1"/>
    </xf>
    <xf numFmtId="164" fontId="2" fillId="0" borderId="0" xfId="2" applyFont="1" applyFill="1" applyProtection="1">
      <protection hidden="1"/>
    </xf>
    <xf numFmtId="167" fontId="6" fillId="0" borderId="0" xfId="2" applyNumberFormat="1" applyFont="1" applyFill="1" applyProtection="1">
      <protection hidden="1"/>
    </xf>
    <xf numFmtId="164" fontId="3" fillId="0" borderId="0" xfId="2" applyFont="1" applyAlignment="1" applyProtection="1">
      <alignment horizontal="center"/>
      <protection hidden="1"/>
    </xf>
    <xf numFmtId="164" fontId="7" fillId="0" borderId="0" xfId="2" applyFont="1" applyAlignment="1" applyProtection="1">
      <alignment horizontal="center"/>
      <protection hidden="1"/>
    </xf>
    <xf numFmtId="165" fontId="3" fillId="0" borderId="0" xfId="2" applyNumberFormat="1" applyFont="1" applyAlignment="1" applyProtection="1">
      <alignment horizontal="center"/>
      <protection hidden="1"/>
    </xf>
    <xf numFmtId="164" fontId="8" fillId="0" borderId="0" xfId="2" applyFont="1" applyProtection="1">
      <protection hidden="1"/>
    </xf>
    <xf numFmtId="166" fontId="8" fillId="0" borderId="0" xfId="2" applyNumberFormat="1" applyFont="1" applyFill="1" applyAlignment="1" applyProtection="1">
      <alignment horizontal="center"/>
      <protection hidden="1"/>
    </xf>
    <xf numFmtId="39" fontId="6" fillId="0" borderId="0" xfId="2" applyNumberFormat="1" applyFont="1" applyFill="1" applyProtection="1">
      <protection hidden="1"/>
    </xf>
    <xf numFmtId="43" fontId="2" fillId="0" borderId="0" xfId="1" applyFont="1" applyFill="1" applyProtection="1">
      <protection hidden="1"/>
    </xf>
    <xf numFmtId="164" fontId="9" fillId="0" borderId="0" xfId="2" applyFont="1" applyAlignment="1" applyProtection="1">
      <protection hidden="1"/>
    </xf>
    <xf numFmtId="164" fontId="10" fillId="0" borderId="0" xfId="2" applyFont="1" applyAlignment="1" applyProtection="1">
      <protection hidden="1"/>
    </xf>
    <xf numFmtId="165" fontId="6" fillId="0" borderId="0" xfId="2" applyNumberFormat="1" applyFont="1" applyProtection="1">
      <protection hidden="1"/>
    </xf>
    <xf numFmtId="165" fontId="6" fillId="0" borderId="0" xfId="2" quotePrefix="1" applyNumberFormat="1" applyFont="1" applyProtection="1">
      <protection hidden="1"/>
    </xf>
    <xf numFmtId="164" fontId="9" fillId="0" borderId="0" xfId="2" applyFont="1" applyProtection="1">
      <protection hidden="1"/>
    </xf>
    <xf numFmtId="164" fontId="6" fillId="0" borderId="0" xfId="2" applyFont="1" applyProtection="1">
      <protection hidden="1"/>
    </xf>
    <xf numFmtId="164" fontId="6" fillId="0" borderId="0" xfId="2" applyFont="1" applyFill="1" applyProtection="1">
      <protection hidden="1"/>
    </xf>
    <xf numFmtId="165" fontId="6" fillId="0" borderId="0" xfId="2" applyNumberFormat="1" applyFont="1" applyFill="1" applyProtection="1">
      <protection hidden="1"/>
    </xf>
    <xf numFmtId="40" fontId="2" fillId="0" borderId="0" xfId="2" applyNumberFormat="1" applyFont="1" applyFill="1" applyProtection="1">
      <protection hidden="1"/>
    </xf>
    <xf numFmtId="164" fontId="5" fillId="0" borderId="0" xfId="2" applyFont="1" applyProtection="1">
      <protection hidden="1"/>
    </xf>
    <xf numFmtId="166" fontId="11" fillId="0" borderId="0" xfId="2" applyNumberFormat="1" applyFont="1" applyProtection="1">
      <protection hidden="1"/>
    </xf>
    <xf numFmtId="164" fontId="12" fillId="0" borderId="0" xfId="2" applyFont="1" applyProtection="1">
      <protection hidden="1"/>
    </xf>
    <xf numFmtId="165" fontId="2" fillId="0" borderId="0" xfId="2" applyNumberFormat="1" applyFont="1" applyFill="1" applyProtection="1">
      <protection hidden="1"/>
    </xf>
    <xf numFmtId="166" fontId="2" fillId="0" borderId="0" xfId="2" applyNumberFormat="1" applyFont="1" applyProtection="1">
      <protection hidden="1"/>
    </xf>
    <xf numFmtId="166" fontId="14" fillId="0" borderId="0" xfId="3" applyNumberFormat="1" applyFont="1" applyFill="1" applyAlignment="1" applyProtection="1">
      <alignment horizontal="center"/>
      <protection hidden="1"/>
    </xf>
    <xf numFmtId="165" fontId="6" fillId="0" borderId="1" xfId="2" applyNumberFormat="1" applyFont="1" applyFill="1" applyBorder="1" applyProtection="1">
      <protection hidden="1"/>
    </xf>
    <xf numFmtId="166" fontId="15" fillId="0" borderId="0" xfId="3" applyNumberFormat="1" applyFont="1" applyFill="1" applyAlignment="1" applyProtection="1">
      <protection hidden="1"/>
    </xf>
    <xf numFmtId="166" fontId="11" fillId="0" borderId="0" xfId="3" applyNumberFormat="1" applyFont="1" applyFill="1" applyAlignment="1" applyProtection="1">
      <protection hidden="1"/>
    </xf>
    <xf numFmtId="168" fontId="2" fillId="0" borderId="0" xfId="2" applyNumberFormat="1" applyFont="1" applyProtection="1">
      <protection hidden="1"/>
    </xf>
    <xf numFmtId="166" fontId="12" fillId="0" borderId="0" xfId="3" applyNumberFormat="1" applyFont="1" applyFill="1" applyAlignment="1" applyProtection="1">
      <protection hidden="1"/>
    </xf>
    <xf numFmtId="39" fontId="6" fillId="0" borderId="1" xfId="2" applyNumberFormat="1" applyFont="1" applyFill="1" applyBorder="1" applyProtection="1">
      <protection hidden="1"/>
    </xf>
    <xf numFmtId="166" fontId="12" fillId="0" borderId="0" xfId="3" applyNumberFormat="1" applyFont="1" applyAlignment="1" applyProtection="1">
      <protection hidden="1"/>
    </xf>
    <xf numFmtId="165" fontId="6" fillId="0" borderId="1" xfId="2" applyNumberFormat="1" applyFont="1" applyBorder="1" applyProtection="1">
      <protection hidden="1"/>
    </xf>
    <xf numFmtId="43" fontId="6" fillId="0" borderId="0" xfId="2" applyNumberFormat="1" applyFont="1" applyFill="1" applyProtection="1">
      <protection hidden="1"/>
    </xf>
    <xf numFmtId="164" fontId="2" fillId="0" borderId="0" xfId="2" applyFont="1" applyFill="1"/>
    <xf numFmtId="164" fontId="16" fillId="0" borderId="0" xfId="2" quotePrefix="1" applyFont="1" applyAlignment="1">
      <alignment horizontal="left"/>
    </xf>
    <xf numFmtId="164" fontId="5" fillId="0" borderId="0" xfId="2" applyFont="1" applyBorder="1" applyAlignment="1" applyProtection="1">
      <protection hidden="1"/>
    </xf>
    <xf numFmtId="165" fontId="8" fillId="0" borderId="0" xfId="2" applyNumberFormat="1" applyFont="1" applyProtection="1">
      <protection hidden="1"/>
    </xf>
    <xf numFmtId="165" fontId="5" fillId="0" borderId="0" xfId="2" applyNumberFormat="1" applyFont="1" applyProtection="1">
      <protection hidden="1"/>
    </xf>
    <xf numFmtId="166" fontId="12" fillId="0" borderId="0" xfId="2" applyNumberFormat="1" applyFont="1" applyProtection="1">
      <protection hidden="1"/>
    </xf>
    <xf numFmtId="166" fontId="10" fillId="0" borderId="0" xfId="2" applyNumberFormat="1" applyFont="1" applyProtection="1">
      <protection hidden="1"/>
    </xf>
    <xf numFmtId="166" fontId="10" fillId="0" borderId="0" xfId="2" applyNumberFormat="1" applyFont="1" applyFill="1" applyProtection="1">
      <protection hidden="1"/>
    </xf>
    <xf numFmtId="165" fontId="6" fillId="0" borderId="0" xfId="2" applyNumberFormat="1" applyFont="1" applyFill="1" applyBorder="1" applyProtection="1">
      <protection hidden="1"/>
    </xf>
    <xf numFmtId="166" fontId="12" fillId="0" borderId="0" xfId="2" applyNumberFormat="1" applyFont="1" applyFill="1" applyProtection="1">
      <protection hidden="1"/>
    </xf>
    <xf numFmtId="165" fontId="5" fillId="0" borderId="0" xfId="2" applyNumberFormat="1" applyFont="1" applyFill="1" applyProtection="1">
      <protection hidden="1"/>
    </xf>
    <xf numFmtId="164" fontId="12" fillId="0" borderId="0" xfId="2" applyFont="1" applyFill="1" applyProtection="1">
      <protection hidden="1"/>
    </xf>
    <xf numFmtId="166" fontId="11" fillId="0" borderId="0" xfId="2" applyNumberFormat="1" applyFont="1" applyFill="1" applyProtection="1">
      <protection hidden="1"/>
    </xf>
    <xf numFmtId="166" fontId="17" fillId="0" borderId="0" xfId="2" applyNumberFormat="1" applyFont="1" applyProtection="1">
      <protection hidden="1"/>
    </xf>
    <xf numFmtId="43" fontId="11" fillId="0" borderId="0" xfId="2" applyNumberFormat="1" applyFont="1" applyFill="1" applyProtection="1">
      <protection hidden="1"/>
    </xf>
    <xf numFmtId="39" fontId="6" fillId="0" borderId="0" xfId="2" applyNumberFormat="1" applyFont="1" applyFill="1" applyBorder="1" applyProtection="1">
      <protection hidden="1"/>
    </xf>
    <xf numFmtId="165" fontId="5" fillId="0" borderId="1" xfId="2" applyNumberFormat="1" applyFont="1" applyFill="1" applyBorder="1" applyProtection="1">
      <protection hidden="1"/>
    </xf>
    <xf numFmtId="165" fontId="5" fillId="0" borderId="1" xfId="2" applyNumberFormat="1" applyFont="1" applyBorder="1" applyProtection="1">
      <protection hidden="1"/>
    </xf>
    <xf numFmtId="166" fontId="14" fillId="0" borderId="0" xfId="3" applyNumberFormat="1" applyFont="1" applyFill="1" applyAlignment="1" applyProtection="1"/>
    <xf numFmtId="166" fontId="14" fillId="0" borderId="0" xfId="3" applyNumberFormat="1" applyFont="1" applyFill="1" applyAlignment="1" applyProtection="1">
      <protection hidden="1"/>
    </xf>
    <xf numFmtId="4" fontId="2" fillId="0" borderId="0" xfId="2" applyNumberFormat="1" applyFont="1"/>
    <xf numFmtId="164" fontId="2" fillId="0" borderId="0" xfId="2" applyFont="1" applyBorder="1" applyProtection="1">
      <protection hidden="1"/>
    </xf>
    <xf numFmtId="40" fontId="5" fillId="0" borderId="0" xfId="2" applyNumberFormat="1" applyFont="1" applyAlignment="1" applyProtection="1">
      <alignment horizontal="left"/>
      <protection hidden="1"/>
    </xf>
    <xf numFmtId="164" fontId="12" fillId="0" borderId="0" xfId="2" applyNumberFormat="1" applyFont="1" applyProtection="1">
      <protection hidden="1"/>
    </xf>
    <xf numFmtId="165" fontId="5" fillId="0" borderId="2" xfId="2" applyNumberFormat="1" applyFont="1" applyBorder="1" applyProtection="1">
      <protection hidden="1"/>
    </xf>
    <xf numFmtId="164" fontId="5" fillId="0" borderId="0" xfId="2" applyFont="1" applyFill="1" applyProtection="1">
      <protection hidden="1"/>
    </xf>
    <xf numFmtId="165" fontId="5" fillId="0" borderId="2" xfId="2" applyNumberFormat="1" applyFont="1" applyFill="1" applyBorder="1" applyProtection="1">
      <protection hidden="1"/>
    </xf>
    <xf numFmtId="43" fontId="5" fillId="0" borderId="2" xfId="1" applyFont="1" applyFill="1" applyBorder="1" applyProtection="1">
      <protection hidden="1"/>
    </xf>
    <xf numFmtId="164" fontId="8" fillId="0" borderId="0" xfId="2" applyFont="1" applyBorder="1" applyProtection="1">
      <protection hidden="1"/>
    </xf>
    <xf numFmtId="164" fontId="12" fillId="0" borderId="0" xfId="2" applyFont="1" applyBorder="1" applyProtection="1">
      <protection hidden="1"/>
    </xf>
    <xf numFmtId="165" fontId="2" fillId="0" borderId="0" xfId="2" applyNumberFormat="1" applyFont="1" applyBorder="1" applyProtection="1">
      <protection hidden="1"/>
    </xf>
    <xf numFmtId="165" fontId="6" fillId="0" borderId="0" xfId="2" applyNumberFormat="1" applyFont="1" applyBorder="1" applyProtection="1">
      <protection hidden="1"/>
    </xf>
    <xf numFmtId="166" fontId="18" fillId="0" borderId="0" xfId="2" applyNumberFormat="1" applyFont="1" applyProtection="1">
      <protection hidden="1"/>
    </xf>
    <xf numFmtId="164" fontId="8" fillId="0" borderId="0" xfId="2" applyFont="1" applyFill="1" applyProtection="1">
      <protection hidden="1"/>
    </xf>
    <xf numFmtId="2" fontId="2" fillId="0" borderId="0" xfId="2" applyNumberFormat="1" applyFont="1" applyFill="1" applyProtection="1">
      <protection hidden="1"/>
    </xf>
    <xf numFmtId="40" fontId="6" fillId="0" borderId="0" xfId="2" quotePrefix="1" applyNumberFormat="1" applyFont="1" applyAlignment="1" applyProtection="1">
      <alignment horizontal="center" vertical="top"/>
      <protection hidden="1"/>
    </xf>
    <xf numFmtId="40" fontId="11" fillId="0" borderId="0" xfId="2" quotePrefix="1" applyNumberFormat="1" applyFont="1" applyAlignment="1" applyProtection="1">
      <alignment horizontal="center" vertical="top"/>
      <protection hidden="1"/>
    </xf>
    <xf numFmtId="43" fontId="2" fillId="0" borderId="0" xfId="4" applyFont="1" applyFill="1" applyProtection="1">
      <protection hidden="1"/>
    </xf>
    <xf numFmtId="165" fontId="5" fillId="0" borderId="0" xfId="2" applyNumberFormat="1" applyFont="1" applyAlignment="1" applyProtection="1">
      <alignment horizontal="center"/>
      <protection hidden="1"/>
    </xf>
    <xf numFmtId="164" fontId="2" fillId="0" borderId="0" xfId="2" applyNumberFormat="1" applyFont="1" applyProtection="1">
      <protection hidden="1"/>
    </xf>
    <xf numFmtId="172" fontId="2" fillId="0" borderId="0" xfId="2" applyNumberFormat="1" applyFont="1" applyProtection="1">
      <protection hidden="1"/>
    </xf>
    <xf numFmtId="39" fontId="2" fillId="0" borderId="0" xfId="2" applyNumberFormat="1" applyFont="1" applyFill="1" applyProtection="1">
      <protection hidden="1"/>
    </xf>
    <xf numFmtId="40" fontId="5" fillId="0" borderId="0" xfId="2" applyNumberFormat="1" applyFont="1" applyAlignment="1" applyProtection="1">
      <alignment horizontal="center"/>
      <protection hidden="1"/>
    </xf>
    <xf numFmtId="165" fontId="6" fillId="0" borderId="0" xfId="2" applyNumberFormat="1" applyFont="1" applyAlignment="1" applyProtection="1">
      <alignment horizontal="center"/>
      <protection hidden="1"/>
    </xf>
    <xf numFmtId="164" fontId="2" fillId="0" borderId="0" xfId="2" applyFont="1" applyAlignment="1" applyProtection="1">
      <alignment horizontal="left"/>
      <protection hidden="1"/>
    </xf>
    <xf numFmtId="40" fontId="5" fillId="0" borderId="0" xfId="2" applyNumberFormat="1" applyFont="1" applyAlignment="1" applyProtection="1">
      <alignment horizontal="center"/>
      <protection hidden="1"/>
    </xf>
    <xf numFmtId="40" fontId="6" fillId="0" borderId="0" xfId="2" quotePrefix="1" applyNumberFormat="1" applyFont="1" applyAlignment="1" applyProtection="1">
      <alignment horizontal="center" vertical="top"/>
      <protection hidden="1"/>
    </xf>
    <xf numFmtId="164" fontId="6" fillId="0" borderId="0" xfId="2" applyFont="1" applyAlignment="1" applyProtection="1">
      <alignment horizontal="center" vertical="top"/>
      <protection hidden="1"/>
    </xf>
    <xf numFmtId="40" fontId="6" fillId="0" borderId="0" xfId="2" quotePrefix="1" applyNumberFormat="1" applyFont="1" applyAlignment="1" applyProtection="1">
      <alignment horizontal="center" wrapText="1"/>
      <protection hidden="1"/>
    </xf>
    <xf numFmtId="40" fontId="6" fillId="0" borderId="0" xfId="2" applyNumberFormat="1" applyFont="1" applyAlignment="1" applyProtection="1">
      <alignment horizontal="center"/>
      <protection hidden="1"/>
    </xf>
    <xf numFmtId="40" fontId="6" fillId="0" borderId="0" xfId="2" applyNumberFormat="1" applyFont="1" applyAlignment="1" applyProtection="1">
      <alignment horizontal="center" vertical="top"/>
      <protection hidden="1"/>
    </xf>
    <xf numFmtId="40" fontId="6" fillId="0" borderId="0" xfId="2" quotePrefix="1" applyNumberFormat="1" applyFont="1" applyAlignment="1" applyProtection="1">
      <alignment vertical="top"/>
      <protection hidden="1"/>
    </xf>
    <xf numFmtId="164" fontId="2" fillId="0" borderId="0" xfId="2" applyFont="1" applyAlignment="1" applyProtection="1">
      <alignment horizontal="center"/>
      <protection hidden="1"/>
    </xf>
    <xf numFmtId="164" fontId="6" fillId="0" borderId="0" xfId="2" applyFont="1" applyAlignment="1" applyProtection="1">
      <alignment horizontal="centerContinuous"/>
      <protection hidden="1"/>
    </xf>
    <xf numFmtId="164" fontId="6" fillId="0" borderId="0" xfId="2" applyFont="1" applyAlignment="1" applyProtection="1">
      <alignment horizontal="center"/>
      <protection hidden="1"/>
    </xf>
    <xf numFmtId="164" fontId="8" fillId="0" borderId="0" xfId="2" applyFont="1" applyAlignment="1" applyProtection="1">
      <alignment horizontal="center"/>
      <protection hidden="1"/>
    </xf>
    <xf numFmtId="40" fontId="6" fillId="0" borderId="0" xfId="2" applyNumberFormat="1" applyFont="1" applyAlignment="1" applyProtection="1">
      <alignment horizontal="center" vertical="top"/>
      <protection hidden="1"/>
    </xf>
    <xf numFmtId="166" fontId="2" fillId="0" borderId="0" xfId="2" applyNumberFormat="1" applyFont="1" applyAlignment="1" applyProtection="1">
      <alignment horizontal="center"/>
      <protection hidden="1"/>
    </xf>
  </cellXfs>
  <cellStyles count="5">
    <cellStyle name="Hipervínculo" xfId="3" builtinId="8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urtado/Documents/EEFF/Estados%20financieros/Ds%2003_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"/>
      <sheetName val="0"/>
      <sheetName val="1"/>
      <sheetName val="2"/>
      <sheetName val="EFCNR"/>
      <sheetName val="RCF"/>
      <sheetName val="3"/>
      <sheetName val="4"/>
      <sheetName val="5"/>
      <sheetName val="6"/>
      <sheetName val="7"/>
      <sheetName val="ISR Diferido EPM"/>
      <sheetName val="DIC (2)"/>
      <sheetName val="Situación F"/>
      <sheetName val="8"/>
      <sheetName val="A1"/>
      <sheetName val="A2"/>
      <sheetName val="A3"/>
      <sheetName val="Estado Resultados"/>
      <sheetName val="Patrimonio"/>
      <sheetName val="flujo"/>
      <sheetName val="BG"/>
      <sheetName val="ER"/>
      <sheetName val="Hoja1"/>
      <sheetName val="BE"/>
      <sheetName val="CF"/>
      <sheetName val="Ajustes flujos"/>
      <sheetName val="Depuraciones"/>
      <sheetName val="C"/>
      <sheetName val="Cat EPM"/>
      <sheetName val="Conv Ctas EF a Cat EPM"/>
      <sheetName val="Conv Ctas de ER a Cat EPM"/>
      <sheetName val="ER EPM"/>
      <sheetName val="ECPAT EPM"/>
      <sheetName val="Ratios"/>
      <sheetName val="4-9"/>
      <sheetName val="13-14"/>
      <sheetName val="9_10"/>
      <sheetName val="12-18"/>
      <sheetName val="19-22"/>
      <sheetName val="23"/>
      <sheetName val="24"/>
      <sheetName val="28"/>
      <sheetName val="31"/>
      <sheetName val="BV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V4">
            <v>9109600.2200000007</v>
          </cell>
        </row>
        <row r="92">
          <cell r="V92">
            <v>0</v>
          </cell>
        </row>
        <row r="103">
          <cell r="V103">
            <v>1008433.18</v>
          </cell>
        </row>
        <row r="105">
          <cell r="V105">
            <v>46825089.520000003</v>
          </cell>
        </row>
        <row r="153">
          <cell r="V153">
            <v>-1171026.19</v>
          </cell>
        </row>
        <row r="169">
          <cell r="V169">
            <v>11862308.260000002</v>
          </cell>
        </row>
        <row r="170">
          <cell r="V170">
            <v>11453824.399999999</v>
          </cell>
        </row>
        <row r="171">
          <cell r="V171">
            <v>408483.8600000001</v>
          </cell>
        </row>
        <row r="216">
          <cell r="V216">
            <v>0</v>
          </cell>
        </row>
        <row r="218">
          <cell r="V218">
            <v>15046.09000000004</v>
          </cell>
        </row>
        <row r="226">
          <cell r="V226">
            <v>0</v>
          </cell>
        </row>
        <row r="231">
          <cell r="V231">
            <v>604403.37999999989</v>
          </cell>
        </row>
        <row r="241">
          <cell r="V241">
            <v>3931146.16</v>
          </cell>
        </row>
        <row r="264">
          <cell r="V264">
            <v>6108170.6299999999</v>
          </cell>
        </row>
        <row r="290">
          <cell r="V290">
            <v>5290905.0600000005</v>
          </cell>
        </row>
        <row r="303">
          <cell r="V303">
            <v>147182651.06999996</v>
          </cell>
        </row>
        <row r="359">
          <cell r="V359">
            <v>-57192863.82</v>
          </cell>
        </row>
        <row r="415">
          <cell r="V415">
            <v>27601769.949999999</v>
          </cell>
        </row>
        <row r="471">
          <cell r="V471">
            <v>-5341397.7700000005</v>
          </cell>
        </row>
        <row r="534">
          <cell r="V534">
            <v>8175565.75</v>
          </cell>
        </row>
        <row r="552">
          <cell r="V552">
            <v>1937025.5799999998</v>
          </cell>
        </row>
        <row r="569">
          <cell r="V569">
            <v>-210676.37</v>
          </cell>
        </row>
        <row r="611">
          <cell r="V611">
            <v>4547418.2</v>
          </cell>
        </row>
        <row r="640">
          <cell r="V640">
            <v>4401790.87</v>
          </cell>
        </row>
        <row r="669">
          <cell r="V669">
            <v>2537407.6599999997</v>
          </cell>
        </row>
        <row r="672">
          <cell r="V672">
            <v>345216.0500000001</v>
          </cell>
        </row>
        <row r="677">
          <cell r="V677">
            <v>0</v>
          </cell>
        </row>
        <row r="680">
          <cell r="V680">
            <v>359999</v>
          </cell>
        </row>
        <row r="686">
          <cell r="V686">
            <v>537421.4700000002</v>
          </cell>
        </row>
        <row r="702">
          <cell r="V702">
            <v>6249840.0300000003</v>
          </cell>
        </row>
        <row r="703">
          <cell r="V703">
            <v>-4403889.0600000005</v>
          </cell>
        </row>
        <row r="707">
          <cell r="V707">
            <v>10058638.529999999</v>
          </cell>
        </row>
        <row r="708">
          <cell r="V708">
            <v>-4230675.2300000014</v>
          </cell>
        </row>
        <row r="717">
          <cell r="V717">
            <v>643442.51</v>
          </cell>
        </row>
        <row r="724">
          <cell r="V724">
            <v>18814.11</v>
          </cell>
        </row>
        <row r="738">
          <cell r="V738">
            <v>21546.05</v>
          </cell>
        </row>
        <row r="743">
          <cell r="V743">
            <v>421977.30000000005</v>
          </cell>
        </row>
        <row r="747">
          <cell r="V747">
            <v>0</v>
          </cell>
        </row>
        <row r="750">
          <cell r="V750">
            <v>0</v>
          </cell>
        </row>
        <row r="755">
          <cell r="V755">
            <v>2817900.7100000004</v>
          </cell>
        </row>
        <row r="761">
          <cell r="V761">
            <v>-39777.489999999991</v>
          </cell>
        </row>
        <row r="762">
          <cell r="V762">
            <v>-4000000</v>
          </cell>
        </row>
        <row r="769">
          <cell r="V769">
            <v>0</v>
          </cell>
        </row>
        <row r="770">
          <cell r="V770">
            <v>0</v>
          </cell>
        </row>
        <row r="773">
          <cell r="V773">
            <v>0</v>
          </cell>
        </row>
        <row r="775">
          <cell r="V775">
            <v>-14014278.470000003</v>
          </cell>
        </row>
        <row r="776">
          <cell r="V776">
            <v>-22163378.320000004</v>
          </cell>
        </row>
        <row r="777">
          <cell r="V777">
            <v>-461083.57000000012</v>
          </cell>
        </row>
        <row r="816">
          <cell r="V816">
            <v>-44595.26</v>
          </cell>
        </row>
        <row r="817">
          <cell r="V817">
            <v>-1965407.0999999996</v>
          </cell>
        </row>
        <row r="825">
          <cell r="V825">
            <v>-3838769.4299999997</v>
          </cell>
        </row>
        <row r="830">
          <cell r="V830">
            <v>0</v>
          </cell>
        </row>
        <row r="834">
          <cell r="V834">
            <v>-304199.08999999997</v>
          </cell>
        </row>
        <row r="835">
          <cell r="V835">
            <v>-203107.11000000002</v>
          </cell>
        </row>
        <row r="836">
          <cell r="V836">
            <v>-142086.34999999998</v>
          </cell>
        </row>
        <row r="837">
          <cell r="V837">
            <v>0</v>
          </cell>
        </row>
        <row r="840">
          <cell r="V840">
            <v>-1331334.1499999999</v>
          </cell>
        </row>
        <row r="861">
          <cell r="V861">
            <v>-32142.749999999825</v>
          </cell>
        </row>
        <row r="865">
          <cell r="V865">
            <v>-1754517.8699999994</v>
          </cell>
        </row>
        <row r="882">
          <cell r="V882">
            <v>-686273.82000000007</v>
          </cell>
        </row>
        <row r="889">
          <cell r="V889">
            <v>-363093.46000000014</v>
          </cell>
        </row>
        <row r="904">
          <cell r="V904">
            <v>-2246316.13</v>
          </cell>
        </row>
        <row r="907">
          <cell r="V907">
            <v>-559203.99</v>
          </cell>
        </row>
        <row r="910">
          <cell r="V910">
            <v>-1180496.1500000001</v>
          </cell>
        </row>
        <row r="915">
          <cell r="V915">
            <v>-385409.66000000003</v>
          </cell>
        </row>
        <row r="916">
          <cell r="V916">
            <v>0</v>
          </cell>
        </row>
        <row r="919">
          <cell r="L919">
            <v>-13745015.449999999</v>
          </cell>
          <cell r="V919">
            <v>-14003496.41</v>
          </cell>
        </row>
        <row r="920">
          <cell r="V920">
            <v>-39113.270000000004</v>
          </cell>
        </row>
        <row r="921">
          <cell r="V921">
            <v>-164730.66000000006</v>
          </cell>
        </row>
        <row r="931">
          <cell r="V931">
            <v>-689417.00000000023</v>
          </cell>
        </row>
        <row r="938">
          <cell r="V938">
            <v>-46317885.680000007</v>
          </cell>
        </row>
        <row r="948">
          <cell r="V948">
            <v>-9283377.379999999</v>
          </cell>
        </row>
        <row r="951">
          <cell r="V951">
            <v>-6064338.0299999993</v>
          </cell>
        </row>
        <row r="965">
          <cell r="V965">
            <v>-3425948.9699999993</v>
          </cell>
        </row>
        <row r="974">
          <cell r="V974">
            <v>0</v>
          </cell>
        </row>
        <row r="978">
          <cell r="V978">
            <v>-210.51</v>
          </cell>
        </row>
        <row r="979">
          <cell r="V979">
            <v>-127908.54000000004</v>
          </cell>
        </row>
        <row r="984">
          <cell r="V984">
            <v>0</v>
          </cell>
        </row>
        <row r="996">
          <cell r="V996">
            <v>-23499.479999999989</v>
          </cell>
        </row>
        <row r="1006">
          <cell r="V1006">
            <v>0</v>
          </cell>
        </row>
        <row r="1010">
          <cell r="V1010">
            <v>-23486185.819999997</v>
          </cell>
        </row>
        <row r="1018">
          <cell r="V1018">
            <v>-9000000</v>
          </cell>
        </row>
        <row r="1020">
          <cell r="V1020">
            <v>-3282292</v>
          </cell>
        </row>
        <row r="1026">
          <cell r="V1026">
            <v>-12287051.820000004</v>
          </cell>
        </row>
        <row r="1027">
          <cell r="V1027">
            <v>-7018452.5700000003</v>
          </cell>
        </row>
        <row r="1031">
          <cell r="V1031">
            <v>-19531780.140000004</v>
          </cell>
        </row>
        <row r="1065">
          <cell r="V1065">
            <v>774012.17999999993</v>
          </cell>
        </row>
        <row r="1070">
          <cell r="I1070">
            <v>-300934396.27999997</v>
          </cell>
        </row>
        <row r="1078">
          <cell r="V1078">
            <v>-14923681.48</v>
          </cell>
        </row>
        <row r="1115">
          <cell r="V1115">
            <v>-60274728.310000002</v>
          </cell>
        </row>
        <row r="1139">
          <cell r="V1139">
            <v>-1186244.76</v>
          </cell>
        </row>
        <row r="1157">
          <cell r="V1157">
            <v>-992328.1399999999</v>
          </cell>
        </row>
        <row r="1160">
          <cell r="V1160">
            <v>-1821993.24</v>
          </cell>
        </row>
        <row r="1162">
          <cell r="V1162">
            <v>-1443798.13</v>
          </cell>
        </row>
        <row r="1188">
          <cell r="V1188">
            <v>-74528.800000000003</v>
          </cell>
        </row>
        <row r="1193">
          <cell r="V1193">
            <v>-14576.02</v>
          </cell>
        </row>
        <row r="1196">
          <cell r="V1196">
            <v>0</v>
          </cell>
        </row>
        <row r="1199">
          <cell r="V1199">
            <v>-235370.75</v>
          </cell>
        </row>
        <row r="1205">
          <cell r="V1205">
            <v>-154197.69</v>
          </cell>
        </row>
        <row r="1212">
          <cell r="V1212">
            <v>-279399.28000000003</v>
          </cell>
        </row>
        <row r="1217">
          <cell r="V1217">
            <v>0</v>
          </cell>
        </row>
        <row r="1225">
          <cell r="I1225">
            <v>287189380.83000004</v>
          </cell>
        </row>
        <row r="1227">
          <cell r="V1227">
            <v>62679122.600000009</v>
          </cell>
        </row>
        <row r="1239">
          <cell r="V1239">
            <v>4295918.96</v>
          </cell>
        </row>
        <row r="1242">
          <cell r="V1242">
            <v>512349.35</v>
          </cell>
        </row>
        <row r="1245">
          <cell r="V1245">
            <v>80.13</v>
          </cell>
        </row>
        <row r="1247">
          <cell r="V1247">
            <v>2288105.98</v>
          </cell>
        </row>
        <row r="1259">
          <cell r="V1259">
            <v>1999818.0499999998</v>
          </cell>
        </row>
        <row r="1262">
          <cell r="V1262">
            <v>432098.82999999996</v>
          </cell>
        </row>
        <row r="1274">
          <cell r="V1274">
            <v>903632.27</v>
          </cell>
        </row>
        <row r="1292">
          <cell r="V1292">
            <v>481373.12</v>
          </cell>
        </row>
        <row r="1324">
          <cell r="V1324">
            <v>176331.84</v>
          </cell>
        </row>
        <row r="1348">
          <cell r="V1348">
            <v>434590.17000000004</v>
          </cell>
        </row>
        <row r="1385">
          <cell r="V1385">
            <v>134872.95000000001</v>
          </cell>
        </row>
        <row r="1403">
          <cell r="V1403">
            <v>96803.14</v>
          </cell>
        </row>
        <row r="1420">
          <cell r="V1420">
            <v>366843.66000000003</v>
          </cell>
        </row>
        <row r="1431">
          <cell r="V1431">
            <v>961214.51</v>
          </cell>
        </row>
        <row r="1439">
          <cell r="V1439">
            <v>317720.40999999997</v>
          </cell>
        </row>
        <row r="1448">
          <cell r="V1448">
            <v>141737.03999999998</v>
          </cell>
        </row>
        <row r="1450">
          <cell r="V1450">
            <v>0</v>
          </cell>
        </row>
        <row r="1451">
          <cell r="V1451">
            <v>269780.09999999998</v>
          </cell>
        </row>
        <row r="1456">
          <cell r="V1456">
            <v>2246316.13</v>
          </cell>
        </row>
        <row r="1457">
          <cell r="V1457">
            <v>-422474.17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3"/>
  <sheetViews>
    <sheetView showGridLines="0" tabSelected="1" zoomScale="80" zoomScaleNormal="80" workbookViewId="0">
      <selection activeCell="A10" sqref="A10"/>
    </sheetView>
  </sheetViews>
  <sheetFormatPr baseColWidth="10" defaultColWidth="11.42578125" defaultRowHeight="12.75" x14ac:dyDescent="0.2"/>
  <cols>
    <col min="1" max="1" width="5.28515625" style="3" bestFit="1" customWidth="1"/>
    <col min="2" max="2" width="6.28515625" style="3" customWidth="1"/>
    <col min="3" max="3" width="45.7109375" style="3" customWidth="1"/>
    <col min="4" max="4" width="8.28515625" style="33" hidden="1" customWidth="1"/>
    <col min="5" max="5" width="14" style="11" customWidth="1"/>
    <col min="6" max="6" width="22.85546875" style="11" customWidth="1"/>
    <col min="7" max="7" width="2.85546875" style="11" customWidth="1"/>
    <col min="8" max="8" width="19.28515625" style="11" customWidth="1"/>
    <col min="9" max="9" width="5.85546875" style="3" customWidth="1"/>
    <col min="10" max="10" width="43.85546875" style="3" customWidth="1"/>
    <col min="11" max="11" width="10.42578125" style="3" hidden="1" customWidth="1"/>
    <col min="12" max="12" width="4.5703125" style="3" customWidth="1"/>
    <col min="13" max="13" width="20.5703125" style="3" customWidth="1"/>
    <col min="14" max="14" width="5.140625" style="3" customWidth="1"/>
    <col min="15" max="15" width="19.7109375" style="11" customWidth="1"/>
    <col min="16" max="16" width="25" style="2" customWidth="1"/>
    <col min="17" max="17" width="7.85546875" style="3" customWidth="1"/>
    <col min="18" max="18" width="31.42578125" style="3" customWidth="1"/>
    <col min="19" max="19" width="15.140625" style="3" customWidth="1"/>
    <col min="20" max="20" width="7.5703125" style="35" hidden="1" customWidth="1"/>
    <col min="21" max="21" width="17.28515625" style="3" bestFit="1" customWidth="1"/>
    <col min="22" max="22" width="2.5703125" style="3" customWidth="1"/>
    <col min="23" max="23" width="22.42578125" style="3" bestFit="1" customWidth="1"/>
    <col min="24" max="24" width="16.7109375" style="3" bestFit="1" customWidth="1"/>
    <col min="25" max="16384" width="11.42578125" style="3"/>
  </cols>
  <sheetData>
    <row r="1" spans="2:24" ht="18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 t="s">
        <v>1</v>
      </c>
      <c r="R1" s="1"/>
      <c r="S1" s="1"/>
      <c r="T1" s="1"/>
      <c r="U1" s="1"/>
      <c r="V1" s="1"/>
      <c r="W1" s="1"/>
    </row>
    <row r="2" spans="2:24" ht="15.75" x14ac:dyDescent="0.25"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7" t="s">
        <v>3</v>
      </c>
      <c r="R2" s="8"/>
      <c r="S2" s="8"/>
      <c r="T2" s="8"/>
      <c r="U2" s="8"/>
      <c r="V2" s="8"/>
      <c r="W2" s="8"/>
    </row>
    <row r="3" spans="2:24" ht="18" customHeight="1" x14ac:dyDescent="0.2">
      <c r="B3" s="9" t="s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Q3" s="9" t="s">
        <v>5</v>
      </c>
      <c r="R3" s="9"/>
      <c r="S3" s="9"/>
      <c r="T3" s="9"/>
      <c r="U3" s="9"/>
      <c r="V3" s="9"/>
      <c r="W3" s="9"/>
      <c r="X3" s="10"/>
    </row>
    <row r="4" spans="2:24" ht="18" x14ac:dyDescent="0.25">
      <c r="B4" s="1" t="s">
        <v>6</v>
      </c>
      <c r="C4" s="1"/>
      <c r="D4" s="1"/>
      <c r="E4" s="1"/>
      <c r="F4" s="1"/>
      <c r="I4" s="1" t="s">
        <v>7</v>
      </c>
      <c r="J4" s="1"/>
      <c r="K4" s="1"/>
      <c r="L4" s="1"/>
      <c r="M4" s="1"/>
      <c r="N4" s="1"/>
      <c r="O4" s="1"/>
      <c r="T4" s="12"/>
      <c r="U4" s="13"/>
      <c r="V4" s="13"/>
      <c r="W4" s="14"/>
      <c r="X4" s="13"/>
    </row>
    <row r="5" spans="2:24" ht="18" x14ac:dyDescent="0.25">
      <c r="B5" s="15"/>
      <c r="C5" s="15"/>
      <c r="D5" s="16"/>
      <c r="E5" s="17"/>
      <c r="F5" s="17"/>
      <c r="I5" s="15"/>
      <c r="J5" s="15"/>
      <c r="K5" s="15"/>
      <c r="L5" s="15"/>
      <c r="M5" s="15"/>
      <c r="N5" s="15"/>
      <c r="O5" s="17"/>
      <c r="Q5" s="18" t="s">
        <v>8</v>
      </c>
      <c r="T5" s="19" t="s">
        <v>9</v>
      </c>
      <c r="U5" s="20"/>
      <c r="V5" s="20" t="s">
        <v>10</v>
      </c>
      <c r="W5" s="20">
        <f>SUM(U6:U10)</f>
        <v>81076371.030000001</v>
      </c>
      <c r="X5" s="21"/>
    </row>
    <row r="6" spans="2:24" ht="15" x14ac:dyDescent="0.25">
      <c r="C6" s="22" t="s">
        <v>11</v>
      </c>
      <c r="D6" s="23" t="s">
        <v>9</v>
      </c>
      <c r="E6" s="24"/>
      <c r="F6" s="25"/>
      <c r="G6" s="24"/>
      <c r="H6" s="24"/>
      <c r="J6" s="26" t="s">
        <v>12</v>
      </c>
      <c r="K6" s="26" t="s">
        <v>9</v>
      </c>
      <c r="L6" s="27"/>
      <c r="M6" s="28"/>
      <c r="N6" s="28"/>
      <c r="O6" s="29"/>
      <c r="P6" s="30"/>
      <c r="R6" s="27" t="s">
        <v>13</v>
      </c>
      <c r="T6" s="12"/>
      <c r="U6" s="29">
        <f>-'[1]6'!V1115</f>
        <v>60274728.310000002</v>
      </c>
      <c r="V6" s="20"/>
      <c r="W6" s="20"/>
      <c r="X6" s="13"/>
    </row>
    <row r="7" spans="2:24" ht="15" x14ac:dyDescent="0.25">
      <c r="B7" s="31"/>
      <c r="C7" s="27" t="s">
        <v>14</v>
      </c>
      <c r="D7" s="32">
        <v>1</v>
      </c>
      <c r="E7" s="24" t="s">
        <v>10</v>
      </c>
      <c r="F7" s="29">
        <f>+'[1]6'!V4-'[1]6'!V103-'[1]6'!V92</f>
        <v>8101167.040000001</v>
      </c>
      <c r="G7" s="24"/>
      <c r="H7" s="24"/>
      <c r="I7" s="31"/>
      <c r="J7" s="27" t="s">
        <v>15</v>
      </c>
      <c r="K7" s="27"/>
      <c r="L7" s="27" t="s">
        <v>10</v>
      </c>
      <c r="M7" s="29">
        <f>-'[1]6'!V761</f>
        <v>39777.489999999991</v>
      </c>
      <c r="N7" s="28"/>
      <c r="O7" s="29"/>
      <c r="P7" s="30"/>
      <c r="R7" s="27" t="s">
        <v>16</v>
      </c>
      <c r="T7" s="12"/>
      <c r="U7" s="29">
        <f>-'[1]6'!V1157</f>
        <v>992328.1399999999</v>
      </c>
      <c r="V7" s="28"/>
      <c r="W7" s="28"/>
      <c r="X7" s="13"/>
    </row>
    <row r="8" spans="2:24" ht="14.25" x14ac:dyDescent="0.2">
      <c r="C8" s="27" t="s">
        <v>17</v>
      </c>
      <c r="F8" s="29">
        <f>+'[1]6'!V92</f>
        <v>0</v>
      </c>
      <c r="J8" s="27" t="s">
        <v>18</v>
      </c>
      <c r="K8" s="32"/>
      <c r="M8" s="29">
        <f>-'[1]6'!V762-'[1]6'!V773</f>
        <v>4000000</v>
      </c>
      <c r="N8" s="28"/>
      <c r="O8" s="34"/>
      <c r="P8" s="30"/>
      <c r="R8" s="27" t="s">
        <v>19</v>
      </c>
      <c r="T8" s="12"/>
      <c r="U8" s="29">
        <f>-'[1]6'!V1078</f>
        <v>14923681.48</v>
      </c>
      <c r="X8" s="13"/>
    </row>
    <row r="9" spans="2:24" ht="14.25" x14ac:dyDescent="0.2">
      <c r="C9" s="27" t="s">
        <v>20</v>
      </c>
      <c r="D9" s="32"/>
      <c r="E9" s="24"/>
      <c r="F9" s="29">
        <f>+'[1]6'!V103</f>
        <v>1008433.18</v>
      </c>
      <c r="G9" s="24"/>
      <c r="H9" s="24"/>
      <c r="J9" s="27" t="s">
        <v>21</v>
      </c>
      <c r="K9" s="32"/>
      <c r="L9" s="27"/>
      <c r="M9" s="29">
        <f>-'[1]6'!V770-'[1]6'!V769</f>
        <v>0</v>
      </c>
      <c r="N9" s="28"/>
      <c r="O9" s="34"/>
      <c r="P9" s="30"/>
      <c r="R9" s="27" t="s">
        <v>22</v>
      </c>
      <c r="U9" s="29">
        <f>-'[1]6'!V1160</f>
        <v>1821993.24</v>
      </c>
      <c r="V9" s="28"/>
      <c r="W9" s="28"/>
      <c r="X9" s="13"/>
    </row>
    <row r="10" spans="2:24" ht="14.25" x14ac:dyDescent="0.2">
      <c r="C10" s="27" t="s">
        <v>23</v>
      </c>
      <c r="D10" s="32">
        <v>2</v>
      </c>
      <c r="E10" s="24"/>
      <c r="F10" s="29">
        <f>+'[1]6'!V105-'[1]6'!V153+'[1]6'!V216+'[1]6'!V218+'[1]6'!V226-'[1]6'!V169+'[1]6'!V750</f>
        <v>36148853.540000007</v>
      </c>
      <c r="G10" s="24"/>
      <c r="H10" s="24"/>
      <c r="J10" s="27" t="s">
        <v>24</v>
      </c>
      <c r="K10" s="32"/>
      <c r="L10" s="27"/>
      <c r="M10" s="29">
        <f>-'[1]6'!V775-'[1]6'!V776</f>
        <v>36177656.790000007</v>
      </c>
      <c r="N10" s="28"/>
      <c r="O10" s="34"/>
      <c r="P10" s="30"/>
      <c r="R10" s="27" t="s">
        <v>25</v>
      </c>
      <c r="T10" s="36">
        <v>8</v>
      </c>
      <c r="U10" s="37">
        <f>-'[1]6'!V1162-'[1]6'!V1212-'[1]6'!V1139-'[1]6'!V1205-'[1]6'!V1217</f>
        <v>3063639.86</v>
      </c>
      <c r="V10" s="20"/>
      <c r="W10" s="28"/>
      <c r="X10" s="13"/>
    </row>
    <row r="11" spans="2:24" ht="14.25" x14ac:dyDescent="0.2">
      <c r="C11" s="27" t="s">
        <v>26</v>
      </c>
      <c r="D11" s="38"/>
      <c r="E11" s="24"/>
      <c r="F11" s="29">
        <f>+'[1]6'!V170</f>
        <v>11453824.399999999</v>
      </c>
      <c r="G11" s="24"/>
      <c r="H11" s="24"/>
      <c r="J11" s="27" t="s">
        <v>27</v>
      </c>
      <c r="K11" s="32"/>
      <c r="L11" s="27"/>
      <c r="M11" s="29">
        <f>-'[1]6'!V830</f>
        <v>0</v>
      </c>
      <c r="N11" s="28"/>
      <c r="O11" s="34"/>
      <c r="P11" s="30"/>
      <c r="R11" s="27"/>
      <c r="T11" s="12"/>
      <c r="U11" s="20"/>
      <c r="V11" s="20"/>
      <c r="W11" s="28"/>
      <c r="X11" s="13"/>
    </row>
    <row r="12" spans="2:24" ht="14.25" x14ac:dyDescent="0.2">
      <c r="C12" s="27" t="s">
        <v>28</v>
      </c>
      <c r="D12" s="38"/>
      <c r="E12" s="24"/>
      <c r="F12" s="29">
        <f>+'[1]6'!V153</f>
        <v>-1171026.19</v>
      </c>
      <c r="G12" s="24"/>
      <c r="H12" s="24"/>
      <c r="J12" s="27" t="s">
        <v>29</v>
      </c>
      <c r="K12" s="39">
        <v>3</v>
      </c>
      <c r="M12" s="29">
        <f>-'[1]6'!V921-'[1]6'!V816</f>
        <v>209325.92000000007</v>
      </c>
      <c r="N12" s="28"/>
      <c r="O12" s="34"/>
      <c r="P12" s="30"/>
      <c r="R12" s="27" t="s">
        <v>30</v>
      </c>
      <c r="T12" s="12"/>
      <c r="U12" s="20"/>
      <c r="V12" s="20"/>
      <c r="W12" s="28"/>
      <c r="X12" s="13"/>
    </row>
    <row r="13" spans="2:24" ht="14.25" x14ac:dyDescent="0.2">
      <c r="C13" s="27" t="s">
        <v>31</v>
      </c>
      <c r="D13" s="39">
        <v>3</v>
      </c>
      <c r="E13" s="40"/>
      <c r="F13" s="29">
        <f>+'[1]6'!V231</f>
        <v>604403.37999999989</v>
      </c>
      <c r="G13" s="24"/>
      <c r="H13" s="24"/>
      <c r="J13" s="27" t="s">
        <v>32</v>
      </c>
      <c r="K13" s="41">
        <v>6</v>
      </c>
      <c r="M13" s="29">
        <f>-'[1]6'!V817</f>
        <v>1965407.0999999996</v>
      </c>
      <c r="N13" s="28"/>
      <c r="O13" s="34"/>
      <c r="P13" s="30"/>
      <c r="Q13" s="18" t="s">
        <v>33</v>
      </c>
      <c r="R13" s="27"/>
      <c r="T13" s="12"/>
      <c r="U13" s="20"/>
      <c r="V13" s="20" t="s">
        <v>10</v>
      </c>
      <c r="W13" s="42">
        <f>+U14</f>
        <v>62679122.600000009</v>
      </c>
      <c r="X13" s="13"/>
    </row>
    <row r="14" spans="2:24" ht="15" x14ac:dyDescent="0.25">
      <c r="B14" s="31"/>
      <c r="C14" s="27" t="s">
        <v>34</v>
      </c>
      <c r="D14" s="41"/>
      <c r="E14" s="24"/>
      <c r="F14" s="29">
        <f>+'[1]6'!V241</f>
        <v>3931146.16</v>
      </c>
      <c r="G14" s="24"/>
      <c r="H14" s="24"/>
      <c r="J14" s="27" t="s">
        <v>35</v>
      </c>
      <c r="K14" s="41">
        <v>6</v>
      </c>
      <c r="M14" s="29">
        <f>-(+'[1]6'!V837+'[1]6'!V840+'[1]6'!V861+'[1]6'!V865+'[1]6'!V834+'[1]6'!V889+'[1]6'!V777+'[1]6'!V996+'[1]6'!V984+'[1]6'!V836+'[1]6'!V915-'[1]6'!V816+'[1]6'!V1006)</f>
        <v>4752771.1199999992</v>
      </c>
      <c r="N14" s="28"/>
      <c r="O14" s="34"/>
      <c r="P14" s="30"/>
      <c r="R14" s="27" t="s">
        <v>36</v>
      </c>
      <c r="T14" s="12"/>
      <c r="U14" s="29">
        <f>+'[1]6'!V1227</f>
        <v>62679122.600000009</v>
      </c>
      <c r="V14" s="20"/>
      <c r="W14" s="28"/>
      <c r="X14" s="13"/>
    </row>
    <row r="15" spans="2:24" ht="14.25" x14ac:dyDescent="0.2">
      <c r="C15" s="27" t="s">
        <v>37</v>
      </c>
      <c r="D15" s="32">
        <v>4</v>
      </c>
      <c r="E15" s="24"/>
      <c r="F15" s="24">
        <f>+'[1]6'!V264-'[1]6'!V290+'[1]6'!V724</f>
        <v>836079.67999999935</v>
      </c>
      <c r="G15" s="24"/>
      <c r="H15" s="24"/>
      <c r="J15" s="27" t="s">
        <v>38</v>
      </c>
      <c r="M15" s="29">
        <f>-'[1]6'!V882</f>
        <v>686273.82000000007</v>
      </c>
      <c r="P15" s="30"/>
      <c r="Q15" s="18" t="s">
        <v>39</v>
      </c>
      <c r="T15" s="12"/>
      <c r="U15" s="13"/>
      <c r="V15" s="13"/>
      <c r="W15" s="20">
        <f>+W5-W13</f>
        <v>18397248.429999992</v>
      </c>
      <c r="X15" s="13"/>
    </row>
    <row r="16" spans="2:24" ht="14.25" x14ac:dyDescent="0.2">
      <c r="C16" s="27" t="s">
        <v>40</v>
      </c>
      <c r="D16" s="43">
        <v>5</v>
      </c>
      <c r="F16" s="44">
        <f>+'[1]6'!V290+'[1]6'!V672+'[1]6'!V171</f>
        <v>6044604.9700000007</v>
      </c>
      <c r="J16" s="27" t="s">
        <v>41</v>
      </c>
      <c r="K16" s="41">
        <v>7</v>
      </c>
      <c r="M16" s="29">
        <f>-'[1]6'!V904-'[1]6'!V907-'[1]6'!V910-'[1]6'!V916</f>
        <v>3986016.2700000005</v>
      </c>
      <c r="N16" s="28"/>
      <c r="O16" s="34"/>
      <c r="P16" s="30"/>
      <c r="R16" s="27" t="s">
        <v>42</v>
      </c>
      <c r="T16" s="12"/>
      <c r="U16" s="29">
        <f>+'[1]6'!V1239+'[1]6'!V1242</f>
        <v>4808268.3099999996</v>
      </c>
      <c r="V16" s="28"/>
      <c r="W16" s="45"/>
      <c r="X16" s="21"/>
    </row>
    <row r="17" spans="2:24" ht="15" x14ac:dyDescent="0.25">
      <c r="B17" s="47" t="s">
        <v>43</v>
      </c>
      <c r="C17" s="48" t="s">
        <v>44</v>
      </c>
      <c r="D17" s="32"/>
      <c r="E17" s="49"/>
      <c r="F17" s="49"/>
      <c r="G17" s="50" t="s">
        <v>10</v>
      </c>
      <c r="H17" s="50">
        <f>SUM(F7:F16)</f>
        <v>66957486.160000004</v>
      </c>
      <c r="J17" s="27" t="s">
        <v>45</v>
      </c>
      <c r="K17" s="32"/>
      <c r="L17" s="13"/>
      <c r="M17" s="29">
        <f>-'[1]6'!V919</f>
        <v>14003496.41</v>
      </c>
      <c r="N17" s="13"/>
      <c r="O17" s="34"/>
      <c r="P17" s="30"/>
      <c r="R17" s="27" t="s">
        <v>46</v>
      </c>
      <c r="T17" s="12"/>
      <c r="U17" s="29">
        <f>+'[1]6'!V1247</f>
        <v>2288105.98</v>
      </c>
      <c r="V17" s="20"/>
      <c r="W17" s="45"/>
      <c r="X17" s="21"/>
    </row>
    <row r="18" spans="2:24" ht="14.25" x14ac:dyDescent="0.2">
      <c r="D18" s="51"/>
      <c r="G18" s="24"/>
      <c r="H18" s="24"/>
      <c r="J18" s="27" t="s">
        <v>47</v>
      </c>
      <c r="K18" s="32"/>
      <c r="L18" s="28"/>
      <c r="M18" s="29">
        <f>-'[1]6'!V825-'[1]6'!V835-'[1]6'!V978</f>
        <v>4042087.0499999993</v>
      </c>
      <c r="N18" s="13"/>
      <c r="O18" s="34"/>
      <c r="P18" s="30"/>
      <c r="R18" s="27" t="s">
        <v>48</v>
      </c>
      <c r="T18" s="12"/>
      <c r="U18" s="29">
        <f>+'[1]6'!V1245</f>
        <v>80.13</v>
      </c>
      <c r="V18" s="20"/>
      <c r="W18" s="45"/>
      <c r="X18" s="21"/>
    </row>
    <row r="19" spans="2:24" ht="15" x14ac:dyDescent="0.25">
      <c r="C19" s="22" t="s">
        <v>49</v>
      </c>
      <c r="D19" s="52"/>
      <c r="G19" s="24"/>
      <c r="H19" s="24"/>
      <c r="J19" s="27" t="s">
        <v>50</v>
      </c>
      <c r="K19" s="32"/>
      <c r="L19" s="28"/>
      <c r="M19" s="29">
        <f>-'[1]6'!V931</f>
        <v>689417.00000000023</v>
      </c>
      <c r="N19" s="28"/>
      <c r="O19" s="34"/>
      <c r="P19" s="30"/>
      <c r="R19" s="27" t="s">
        <v>51</v>
      </c>
      <c r="T19" s="12"/>
      <c r="U19" s="29">
        <f>+'[1]6'!V1259</f>
        <v>1999818.0499999998</v>
      </c>
      <c r="V19" s="28"/>
      <c r="W19" s="45"/>
      <c r="X19" s="21"/>
    </row>
    <row r="20" spans="2:24" ht="15" x14ac:dyDescent="0.25">
      <c r="C20" s="28" t="s">
        <v>52</v>
      </c>
      <c r="D20" s="53"/>
      <c r="E20" s="34"/>
      <c r="F20" s="54">
        <f>+'[1]6'!V680</f>
        <v>359999</v>
      </c>
      <c r="G20" s="24"/>
      <c r="H20" s="24"/>
      <c r="J20" s="27" t="s">
        <v>53</v>
      </c>
      <c r="K20" s="32"/>
      <c r="L20" s="13"/>
      <c r="M20" s="37">
        <f>-'[1]6'!V979</f>
        <v>127908.54000000004</v>
      </c>
      <c r="P20" s="30"/>
      <c r="R20" s="27" t="s">
        <v>54</v>
      </c>
      <c r="T20" s="12"/>
      <c r="U20" s="29">
        <f>+'[1]6'!V1274+'[1]6'!V1292+'[1]6'!V1324+'[1]6'!V1348</f>
        <v>1995927.4000000004</v>
      </c>
      <c r="V20" s="28"/>
      <c r="W20" s="45"/>
      <c r="X20" s="21"/>
    </row>
    <row r="21" spans="2:24" ht="15" x14ac:dyDescent="0.25">
      <c r="C21" s="28" t="s">
        <v>55</v>
      </c>
      <c r="D21" s="55"/>
      <c r="E21" s="29"/>
      <c r="F21" s="54">
        <f>+'[1]6'!V686</f>
        <v>537421.4700000002</v>
      </c>
      <c r="G21" s="24"/>
      <c r="H21" s="24"/>
      <c r="J21" s="31" t="s">
        <v>56</v>
      </c>
      <c r="K21" s="32"/>
      <c r="M21" s="29"/>
      <c r="N21" s="56" t="s">
        <v>10</v>
      </c>
      <c r="O21" s="56">
        <f>SUM(M7:M20)</f>
        <v>70680137.51000002</v>
      </c>
      <c r="P21" s="30"/>
      <c r="R21" s="27" t="s">
        <v>57</v>
      </c>
      <c r="T21" s="12"/>
      <c r="U21" s="29">
        <f>+'[1]6'!V1420</f>
        <v>366843.66000000003</v>
      </c>
      <c r="V21" s="28"/>
      <c r="W21" s="45"/>
      <c r="X21" s="21"/>
    </row>
    <row r="22" spans="2:24" ht="14.25" x14ac:dyDescent="0.2">
      <c r="C22" s="28" t="s">
        <v>58</v>
      </c>
      <c r="D22" s="57"/>
      <c r="E22" s="34"/>
      <c r="F22" s="54">
        <f>+'[1]6'!V738+'[1]6'!V717</f>
        <v>664988.56000000006</v>
      </c>
      <c r="K22" s="51"/>
      <c r="M22" s="13"/>
      <c r="N22" s="28"/>
      <c r="O22" s="34"/>
      <c r="P22" s="30"/>
      <c r="R22" s="27" t="s">
        <v>59</v>
      </c>
      <c r="T22" s="12"/>
      <c r="U22" s="29">
        <f>+'[1]6'!V1385+'[1]6'!V1403</f>
        <v>231676.09000000003</v>
      </c>
    </row>
    <row r="23" spans="2:24" ht="15" x14ac:dyDescent="0.25">
      <c r="C23" s="28" t="s">
        <v>60</v>
      </c>
      <c r="D23" s="58">
        <v>3</v>
      </c>
      <c r="E23" s="34"/>
      <c r="F23" s="54">
        <f>+'[1]6'!V743</f>
        <v>421977.30000000005</v>
      </c>
      <c r="G23" s="24"/>
      <c r="H23" s="24"/>
      <c r="J23" s="26" t="s">
        <v>61</v>
      </c>
      <c r="K23" s="59"/>
      <c r="M23" s="34"/>
      <c r="N23" s="28"/>
      <c r="O23" s="34"/>
      <c r="P23" s="30"/>
      <c r="R23" s="27" t="s">
        <v>62</v>
      </c>
      <c r="T23" s="12"/>
      <c r="U23" s="29">
        <f>+'[1]6'!V1262</f>
        <v>432098.82999999996</v>
      </c>
      <c r="V23" s="13"/>
      <c r="W23" s="13"/>
      <c r="X23" s="21"/>
    </row>
    <row r="24" spans="2:24" ht="15" x14ac:dyDescent="0.25">
      <c r="B24" s="31"/>
      <c r="C24" s="28" t="s">
        <v>63</v>
      </c>
      <c r="D24" s="58"/>
      <c r="E24" s="34"/>
      <c r="F24" s="54">
        <f>+'[1]6'!V677</f>
        <v>0</v>
      </c>
      <c r="G24" s="24"/>
      <c r="H24" s="24"/>
      <c r="J24" s="27" t="s">
        <v>64</v>
      </c>
      <c r="K24" s="32"/>
      <c r="L24" s="28"/>
      <c r="M24" s="29">
        <f>-'[1]6'!V938</f>
        <v>46317885.680000007</v>
      </c>
      <c r="N24" s="28"/>
      <c r="O24" s="34"/>
      <c r="P24" s="30"/>
      <c r="R24" s="27" t="s">
        <v>65</v>
      </c>
      <c r="T24" s="12"/>
      <c r="U24" s="29">
        <f>'[1]6'!V1439</f>
        <v>317720.40999999997</v>
      </c>
      <c r="V24" s="28"/>
      <c r="W24" s="45"/>
      <c r="X24" s="21"/>
    </row>
    <row r="25" spans="2:24" ht="14.25" customHeight="1" x14ac:dyDescent="0.2">
      <c r="C25" s="28" t="s">
        <v>66</v>
      </c>
      <c r="D25" s="58"/>
      <c r="E25" s="29"/>
      <c r="F25" s="29">
        <f>+'[1]6'!V534+'[1]6'!V552</f>
        <v>10112591.33</v>
      </c>
      <c r="J25" s="27" t="s">
        <v>67</v>
      </c>
      <c r="K25" s="32"/>
      <c r="L25" s="28"/>
      <c r="M25" s="29">
        <f>-'[1]6'!V920</f>
        <v>39113.270000000004</v>
      </c>
      <c r="N25" s="28"/>
      <c r="O25" s="34"/>
      <c r="P25" s="30"/>
      <c r="R25" s="27" t="s">
        <v>68</v>
      </c>
      <c r="T25" s="12"/>
      <c r="U25" s="29">
        <f>'[1]6'!V1450</f>
        <v>0</v>
      </c>
      <c r="V25" s="28"/>
      <c r="W25" s="45"/>
      <c r="X25" s="21"/>
    </row>
    <row r="26" spans="2:24" ht="15" x14ac:dyDescent="0.25">
      <c r="B26" s="31"/>
      <c r="C26" s="28" t="s">
        <v>69</v>
      </c>
      <c r="F26" s="60">
        <f>+'[1]6'!V569</f>
        <v>-210676.37</v>
      </c>
      <c r="J26" s="27" t="s">
        <v>70</v>
      </c>
      <c r="K26" s="32"/>
      <c r="L26" s="13"/>
      <c r="M26" s="54">
        <f>-'[1]6'!V1010</f>
        <v>23486185.819999997</v>
      </c>
      <c r="N26" s="28"/>
      <c r="O26" s="29"/>
      <c r="P26" s="30"/>
      <c r="R26" s="27" t="s">
        <v>71</v>
      </c>
      <c r="T26" s="12"/>
      <c r="U26" s="37">
        <f>+'[1]6'!V1448</f>
        <v>141737.03999999998</v>
      </c>
      <c r="V26" s="28"/>
      <c r="W26" s="45"/>
      <c r="X26" s="21"/>
    </row>
    <row r="27" spans="2:24" ht="14.25" x14ac:dyDescent="0.2">
      <c r="C27" s="28" t="s">
        <v>72</v>
      </c>
      <c r="D27" s="58"/>
      <c r="E27" s="29"/>
      <c r="F27" s="29">
        <f>+'[1]6'!V303+'[1]6'!V611</f>
        <v>151730069.26999995</v>
      </c>
      <c r="G27" s="24"/>
      <c r="H27" s="24"/>
      <c r="I27" s="4"/>
      <c r="J27" s="27" t="s">
        <v>73</v>
      </c>
      <c r="K27" s="32"/>
      <c r="M27" s="29">
        <f>-'[1]6'!V965-'[1]6'!V974</f>
        <v>3425948.9699999993</v>
      </c>
      <c r="N27" s="28"/>
      <c r="O27" s="34"/>
      <c r="P27" s="30"/>
      <c r="R27" s="27"/>
      <c r="T27" s="12"/>
      <c r="U27" s="29"/>
      <c r="V27" s="28"/>
      <c r="W27" s="45"/>
      <c r="X27" s="13"/>
    </row>
    <row r="28" spans="2:24" ht="14.25" x14ac:dyDescent="0.2">
      <c r="C28" s="28" t="s">
        <v>74</v>
      </c>
      <c r="D28" s="58"/>
      <c r="E28" s="29"/>
      <c r="F28" s="60">
        <f>+'[1]6'!V359</f>
        <v>-57192863.82</v>
      </c>
      <c r="J28" s="27" t="s">
        <v>38</v>
      </c>
      <c r="K28" s="32"/>
      <c r="M28" s="29">
        <f>-'[1]6'!V948</f>
        <v>9283377.379999999</v>
      </c>
      <c r="P28" s="30"/>
      <c r="Q28" s="18" t="s">
        <v>75</v>
      </c>
      <c r="R28" s="27"/>
      <c r="T28" s="12"/>
      <c r="U28" s="28"/>
      <c r="V28" s="28"/>
      <c r="W28" s="37">
        <f>SUM(U16:U27)</f>
        <v>12582275.899999999</v>
      </c>
      <c r="X28" s="13"/>
    </row>
    <row r="29" spans="2:24" ht="14.25" x14ac:dyDescent="0.2">
      <c r="C29" s="28" t="s">
        <v>76</v>
      </c>
      <c r="D29" s="58"/>
      <c r="E29" s="29"/>
      <c r="F29" s="54">
        <f>+'[1]6'!V640+'[1]6'!V415</f>
        <v>32003560.82</v>
      </c>
      <c r="G29" s="24"/>
      <c r="H29" s="24"/>
      <c r="J29" s="27" t="s">
        <v>77</v>
      </c>
      <c r="K29" s="32"/>
      <c r="L29" s="28"/>
      <c r="M29" s="37">
        <f>-'[1]6'!V951</f>
        <v>6064338.0299999993</v>
      </c>
      <c r="O29" s="34"/>
      <c r="P29" s="30"/>
      <c r="Q29" s="18" t="s">
        <v>78</v>
      </c>
      <c r="R29" s="27"/>
      <c r="T29" s="12"/>
      <c r="U29" s="61"/>
      <c r="V29" s="20"/>
      <c r="W29" s="20">
        <f>+W15-W28</f>
        <v>5814972.5299999937</v>
      </c>
      <c r="X29" s="13">
        <f>+W29+U20+U21</f>
        <v>8177743.5899999943</v>
      </c>
    </row>
    <row r="30" spans="2:24" ht="15" x14ac:dyDescent="0.25">
      <c r="C30" s="28" t="s">
        <v>79</v>
      </c>
      <c r="D30" s="58"/>
      <c r="E30" s="29"/>
      <c r="F30" s="60">
        <f>+'[1]6'!V471</f>
        <v>-5341397.7700000005</v>
      </c>
      <c r="G30" s="24"/>
      <c r="H30" s="24"/>
      <c r="J30" s="31" t="s">
        <v>80</v>
      </c>
      <c r="K30" s="51"/>
      <c r="M30" s="13"/>
      <c r="N30" s="56" t="s">
        <v>10</v>
      </c>
      <c r="O30" s="62">
        <f>SUM(M24:M29)</f>
        <v>88616849.150000006</v>
      </c>
      <c r="P30" s="30"/>
      <c r="X30" s="13"/>
    </row>
    <row r="31" spans="2:24" ht="15" x14ac:dyDescent="0.25">
      <c r="C31" s="28" t="s">
        <v>81</v>
      </c>
      <c r="D31" s="55"/>
      <c r="E31" s="29"/>
      <c r="F31" s="54">
        <f>+'[1]6'!V669-'[1]6'!V672</f>
        <v>2192191.6099999994</v>
      </c>
      <c r="G31" s="24"/>
      <c r="I31" s="31"/>
      <c r="J31" s="31" t="s">
        <v>82</v>
      </c>
      <c r="K31" s="51"/>
      <c r="M31" s="13"/>
      <c r="N31" s="56" t="s">
        <v>10</v>
      </c>
      <c r="O31" s="56">
        <f>+O30+O21</f>
        <v>159296986.66000003</v>
      </c>
      <c r="P31" s="30"/>
      <c r="R31" s="27" t="s">
        <v>30</v>
      </c>
      <c r="T31" s="12"/>
      <c r="U31" s="28"/>
      <c r="V31" s="28"/>
      <c r="W31" s="28"/>
      <c r="X31" s="13"/>
    </row>
    <row r="32" spans="2:24" ht="14.25" x14ac:dyDescent="0.2">
      <c r="B32" s="27"/>
      <c r="C32" s="28" t="s">
        <v>83</v>
      </c>
      <c r="D32" s="55"/>
      <c r="E32" s="29"/>
      <c r="F32" s="29">
        <f>+'[1]6'!V702+'[1]6'!V707</f>
        <v>16308478.559999999</v>
      </c>
      <c r="G32" s="24"/>
      <c r="H32" s="24"/>
      <c r="P32" s="30"/>
      <c r="Q32" s="18" t="s">
        <v>84</v>
      </c>
      <c r="R32" s="27"/>
      <c r="T32" s="12"/>
      <c r="U32" s="28"/>
      <c r="V32" s="28" t="s">
        <v>10</v>
      </c>
      <c r="W32" s="29">
        <f>SUM(U33:U33)</f>
        <v>961214.51</v>
      </c>
      <c r="X32" s="13"/>
    </row>
    <row r="33" spans="2:24" ht="15" x14ac:dyDescent="0.25">
      <c r="C33" s="28" t="s">
        <v>57</v>
      </c>
      <c r="D33" s="53"/>
      <c r="E33" s="34"/>
      <c r="F33" s="60">
        <f>+'[1]6'!V703+'[1]6'!V708</f>
        <v>-8634564.2900000028</v>
      </c>
      <c r="G33" s="24"/>
      <c r="I33" s="31"/>
      <c r="J33" s="26" t="s">
        <v>85</v>
      </c>
      <c r="K33" s="59"/>
      <c r="L33" s="27"/>
      <c r="M33" s="29"/>
      <c r="N33" s="13"/>
      <c r="P33" s="30"/>
      <c r="R33" s="27" t="s">
        <v>86</v>
      </c>
      <c r="T33" s="12"/>
      <c r="U33" s="29">
        <f>'[1]6'!V1431</f>
        <v>961214.51</v>
      </c>
      <c r="V33" s="20"/>
      <c r="W33" s="28"/>
      <c r="X33" s="13"/>
    </row>
    <row r="34" spans="2:24" ht="14.25" x14ac:dyDescent="0.2">
      <c r="B34" s="18"/>
      <c r="C34" s="27" t="s">
        <v>87</v>
      </c>
      <c r="D34" s="32"/>
      <c r="E34" s="3"/>
      <c r="F34" s="29">
        <f>+'[1]6'!V755</f>
        <v>2817900.7100000004</v>
      </c>
      <c r="G34" s="24"/>
      <c r="H34" s="24"/>
      <c r="J34" s="27" t="s">
        <v>88</v>
      </c>
      <c r="K34" s="32"/>
      <c r="L34" s="27"/>
      <c r="M34" s="29">
        <f>-'[1]6'!V1018</f>
        <v>9000000</v>
      </c>
      <c r="N34" s="13"/>
      <c r="O34" s="34"/>
      <c r="P34" s="30"/>
      <c r="R34" s="27" t="s">
        <v>89</v>
      </c>
      <c r="T34" s="12"/>
      <c r="U34" s="28"/>
      <c r="V34" s="28"/>
      <c r="W34" s="28"/>
      <c r="X34" s="13"/>
    </row>
    <row r="35" spans="2:24" ht="15" x14ac:dyDescent="0.25">
      <c r="C35" s="27" t="s">
        <v>90</v>
      </c>
      <c r="D35" s="51"/>
      <c r="F35" s="37">
        <f>+'[1]6'!V747-'[1]6'!V750</f>
        <v>0</v>
      </c>
      <c r="I35" s="50"/>
      <c r="J35" s="27" t="s">
        <v>91</v>
      </c>
      <c r="K35" s="32"/>
      <c r="L35" s="27"/>
      <c r="M35" s="37">
        <f>-'[1]6'!V1020</f>
        <v>3282292</v>
      </c>
      <c r="N35" s="28"/>
      <c r="O35" s="34"/>
      <c r="P35" s="30"/>
      <c r="Q35" s="18" t="s">
        <v>92</v>
      </c>
      <c r="R35" s="27"/>
      <c r="T35" s="12"/>
      <c r="U35" s="28"/>
      <c r="V35" s="28"/>
      <c r="W35" s="29">
        <f>SUM(U36:U37)</f>
        <v>324475.57</v>
      </c>
      <c r="X35" s="13"/>
    </row>
    <row r="36" spans="2:24" ht="15" x14ac:dyDescent="0.25">
      <c r="B36" s="18"/>
      <c r="C36" s="31" t="s">
        <v>93</v>
      </c>
      <c r="D36" s="32"/>
      <c r="E36" s="24"/>
      <c r="G36" s="50" t="s">
        <v>10</v>
      </c>
      <c r="H36" s="63">
        <f>SUM(F20:F35)</f>
        <v>145769676.37999997</v>
      </c>
      <c r="J36" s="27" t="s">
        <v>94</v>
      </c>
      <c r="K36" s="51"/>
      <c r="M36" s="13"/>
      <c r="N36" s="28"/>
      <c r="O36" s="29">
        <f>SUM(M34:M35)</f>
        <v>12282292</v>
      </c>
      <c r="P36" s="30"/>
      <c r="R36" s="27" t="s">
        <v>95</v>
      </c>
      <c r="T36" s="64">
        <v>9</v>
      </c>
      <c r="U36" s="29">
        <f>-'[1]6'!V1188-'[1]6'!V1193</f>
        <v>89104.82</v>
      </c>
      <c r="V36" s="28"/>
      <c r="W36" s="28"/>
      <c r="X36" s="13"/>
    </row>
    <row r="37" spans="2:24" ht="14.25" x14ac:dyDescent="0.2">
      <c r="B37" s="18"/>
      <c r="J37" s="28" t="s">
        <v>96</v>
      </c>
      <c r="K37" s="58"/>
      <c r="L37" s="13"/>
      <c r="M37" s="13"/>
      <c r="N37" s="13"/>
      <c r="O37" s="54">
        <f>-'[1]6'!V1031</f>
        <v>19531780.140000004</v>
      </c>
      <c r="P37" s="30"/>
      <c r="Q37" s="46"/>
      <c r="R37" s="27" t="s">
        <v>97</v>
      </c>
      <c r="T37" s="65">
        <v>10</v>
      </c>
      <c r="U37" s="37">
        <f>-'[1]6'!V1199-'[1]6'!V1196</f>
        <v>235370.75</v>
      </c>
      <c r="V37" s="13"/>
      <c r="W37" s="13"/>
      <c r="X37" s="13"/>
    </row>
    <row r="38" spans="2:24" ht="14.25" x14ac:dyDescent="0.2">
      <c r="B38" s="18"/>
      <c r="J38" s="28" t="s">
        <v>98</v>
      </c>
      <c r="K38" s="55"/>
      <c r="L38" s="13"/>
      <c r="M38" s="13"/>
      <c r="N38" s="28"/>
      <c r="O38" s="54">
        <f>-'[1]6'!V1026</f>
        <v>12287051.820000004</v>
      </c>
      <c r="P38" s="30"/>
      <c r="R38" s="27"/>
      <c r="T38" s="12"/>
      <c r="U38" s="13"/>
      <c r="V38" s="28"/>
      <c r="W38" s="28"/>
      <c r="X38" s="13"/>
    </row>
    <row r="39" spans="2:24" ht="14.25" x14ac:dyDescent="0.2">
      <c r="G39" s="24"/>
      <c r="H39" s="24"/>
      <c r="I39" s="27"/>
      <c r="J39" s="27" t="s">
        <v>99</v>
      </c>
      <c r="O39" s="60">
        <f>-'[1]6'!V1065</f>
        <v>-774012.17999999993</v>
      </c>
      <c r="P39" s="30"/>
      <c r="Q39" s="18" t="s">
        <v>100</v>
      </c>
      <c r="R39" s="27"/>
      <c r="T39" s="12"/>
      <c r="U39" s="20"/>
      <c r="V39" s="20" t="s">
        <v>10</v>
      </c>
      <c r="W39" s="61">
        <f>+W29-W32+W35</f>
        <v>5178233.5899999943</v>
      </c>
      <c r="X39" s="13"/>
    </row>
    <row r="40" spans="2:24" ht="15" x14ac:dyDescent="0.25">
      <c r="B40" s="31"/>
      <c r="I40" s="18"/>
      <c r="J40" s="27" t="s">
        <v>101</v>
      </c>
      <c r="K40" s="32"/>
      <c r="L40" s="27"/>
      <c r="M40" s="13"/>
      <c r="N40" s="28"/>
      <c r="O40" s="54">
        <f>-'[1]6'!V1027</f>
        <v>7018452.5700000003</v>
      </c>
      <c r="P40" s="30"/>
      <c r="R40" s="31" t="s">
        <v>102</v>
      </c>
      <c r="T40" s="12"/>
      <c r="U40" s="20"/>
      <c r="V40" s="20"/>
      <c r="W40" s="28"/>
      <c r="X40" s="13"/>
    </row>
    <row r="41" spans="2:24" ht="14.25" x14ac:dyDescent="0.2">
      <c r="B41" s="18"/>
      <c r="J41" s="27" t="s">
        <v>103</v>
      </c>
      <c r="K41" s="32"/>
      <c r="L41" s="27"/>
      <c r="M41" s="13"/>
      <c r="N41" s="13"/>
      <c r="O41" s="54">
        <f>(-'[1]6'!I1070-'[1]6'!I1225)+'[1]6'!L919</f>
        <v>-7.0780515670776367E-8</v>
      </c>
      <c r="P41" s="30"/>
      <c r="R41" s="27" t="s">
        <v>104</v>
      </c>
      <c r="T41" s="12"/>
      <c r="U41" s="20"/>
      <c r="V41" s="20"/>
      <c r="W41" s="29">
        <f>+'[1]6'!V1456</f>
        <v>2246316.13</v>
      </c>
      <c r="X41" s="21"/>
    </row>
    <row r="42" spans="2:24" ht="14.25" x14ac:dyDescent="0.2">
      <c r="J42" s="27" t="s">
        <v>105</v>
      </c>
      <c r="K42" s="32"/>
      <c r="L42" s="27"/>
      <c r="M42" s="13"/>
      <c r="O42" s="37">
        <f>+W44</f>
        <v>3084611.5299999942</v>
      </c>
      <c r="P42" s="30"/>
      <c r="R42" s="27" t="s">
        <v>106</v>
      </c>
      <c r="T42" s="12"/>
      <c r="U42" s="28"/>
      <c r="V42" s="28"/>
      <c r="W42" s="29">
        <f>+'[1]6'!V1457</f>
        <v>-422474.17</v>
      </c>
      <c r="X42" s="21"/>
    </row>
    <row r="43" spans="2:24" ht="15" x14ac:dyDescent="0.25">
      <c r="I43" s="67"/>
      <c r="J43" s="31" t="s">
        <v>107</v>
      </c>
      <c r="K43" s="59"/>
      <c r="L43" s="27"/>
      <c r="M43" s="28"/>
      <c r="N43" s="56" t="s">
        <v>10</v>
      </c>
      <c r="O43" s="56">
        <f>SUM(O36:O42)</f>
        <v>53430175.879999928</v>
      </c>
      <c r="P43" s="30"/>
      <c r="R43" s="27" t="s">
        <v>108</v>
      </c>
      <c r="T43" s="12"/>
      <c r="U43" s="28"/>
      <c r="V43" s="28"/>
      <c r="W43" s="29">
        <f>+'[1]6'!V1451</f>
        <v>269780.09999999998</v>
      </c>
      <c r="X43" s="13"/>
    </row>
    <row r="44" spans="2:24" ht="15.75" thickBot="1" x14ac:dyDescent="0.3">
      <c r="C44" s="68" t="s">
        <v>109</v>
      </c>
      <c r="D44" s="69"/>
      <c r="G44" s="50" t="s">
        <v>10</v>
      </c>
      <c r="H44" s="70">
        <f>SUM(H5:H37)</f>
        <v>212727162.53999996</v>
      </c>
      <c r="I44" s="67"/>
      <c r="J44" s="68" t="s">
        <v>110</v>
      </c>
      <c r="K44" s="51"/>
      <c r="M44" s="13"/>
      <c r="N44" s="71" t="s">
        <v>10</v>
      </c>
      <c r="O44" s="72">
        <f>+O43+O30+O21</f>
        <v>212727162.53999996</v>
      </c>
      <c r="Q44" s="18" t="s">
        <v>111</v>
      </c>
      <c r="U44" s="28"/>
      <c r="V44" s="71" t="s">
        <v>10</v>
      </c>
      <c r="W44" s="73">
        <f>+W39-W41-W42-W43</f>
        <v>3084611.5299999942</v>
      </c>
      <c r="X44" s="13"/>
    </row>
    <row r="45" spans="2:24" ht="15" customHeight="1" thickTop="1" x14ac:dyDescent="0.2">
      <c r="C45" s="74"/>
      <c r="D45" s="75"/>
      <c r="E45" s="76"/>
      <c r="F45" s="76"/>
      <c r="G45" s="77"/>
      <c r="K45" s="78"/>
      <c r="L45" s="18"/>
      <c r="M45" s="79"/>
      <c r="X45" s="80"/>
    </row>
    <row r="46" spans="2:24" ht="15" customHeight="1" x14ac:dyDescent="0.2">
      <c r="C46" s="81"/>
      <c r="D46" s="82"/>
      <c r="G46" s="24"/>
      <c r="H46" s="77"/>
      <c r="X46" s="83"/>
    </row>
    <row r="47" spans="2:24" ht="15.75" customHeight="1" x14ac:dyDescent="0.25">
      <c r="G47" s="3"/>
      <c r="H47" s="77"/>
      <c r="I47" s="84"/>
      <c r="K47" s="85"/>
      <c r="X47" s="34"/>
    </row>
    <row r="48" spans="2:24" x14ac:dyDescent="0.2">
      <c r="P48" s="86"/>
      <c r="R48" s="2"/>
      <c r="U48" s="13"/>
      <c r="V48" s="13"/>
      <c r="W48" s="30"/>
      <c r="X48" s="13"/>
    </row>
    <row r="49" spans="3:24" x14ac:dyDescent="0.2">
      <c r="U49" s="13"/>
      <c r="V49" s="87"/>
      <c r="W49" s="13"/>
      <c r="X49" s="13"/>
    </row>
    <row r="50" spans="3:24" x14ac:dyDescent="0.2">
      <c r="U50" s="13"/>
      <c r="V50" s="13"/>
      <c r="W50" s="13"/>
      <c r="X50" s="13"/>
    </row>
    <row r="51" spans="3:24" x14ac:dyDescent="0.2">
      <c r="P51" s="30"/>
      <c r="U51" s="13"/>
      <c r="V51" s="13"/>
      <c r="W51" s="13"/>
      <c r="X51" s="13"/>
    </row>
    <row r="53" spans="3:24" ht="15" x14ac:dyDescent="0.25">
      <c r="C53" s="88" t="s">
        <v>112</v>
      </c>
      <c r="D53" s="88"/>
      <c r="H53" s="84" t="s">
        <v>113</v>
      </c>
      <c r="I53" s="89"/>
      <c r="K53" s="85"/>
      <c r="L53" s="90"/>
      <c r="M53" s="88" t="s">
        <v>114</v>
      </c>
      <c r="Q53" s="91" t="s">
        <v>112</v>
      </c>
      <c r="R53" s="91"/>
      <c r="S53" s="91"/>
      <c r="T53" s="91"/>
      <c r="U53" s="91" t="s">
        <v>115</v>
      </c>
      <c r="V53" s="91"/>
      <c r="W53" s="91"/>
    </row>
    <row r="54" spans="3:24" ht="15" x14ac:dyDescent="0.25">
      <c r="C54" s="92" t="s">
        <v>116</v>
      </c>
      <c r="D54" s="92"/>
      <c r="E54" s="89"/>
      <c r="H54" s="89" t="s">
        <v>117</v>
      </c>
      <c r="J54" s="84"/>
      <c r="M54" s="93" t="s">
        <v>118</v>
      </c>
      <c r="N54" s="88"/>
      <c r="O54" s="88"/>
      <c r="Q54" s="92" t="s">
        <v>119</v>
      </c>
      <c r="R54" s="92"/>
      <c r="S54" s="94"/>
      <c r="T54" s="95"/>
      <c r="U54" s="96" t="s">
        <v>120</v>
      </c>
      <c r="V54" s="96"/>
      <c r="W54" s="96"/>
    </row>
    <row r="55" spans="3:24" ht="14.25" x14ac:dyDescent="0.2">
      <c r="E55" s="97"/>
      <c r="J55" s="89"/>
      <c r="N55" s="93"/>
      <c r="O55" s="93"/>
    </row>
    <row r="56" spans="3:24" ht="14.25" x14ac:dyDescent="0.2">
      <c r="E56" s="97"/>
      <c r="H56" s="77"/>
      <c r="I56" s="98"/>
      <c r="K56" s="99"/>
      <c r="L56" s="99"/>
    </row>
    <row r="57" spans="3:24" ht="15" x14ac:dyDescent="0.25">
      <c r="H57" s="77"/>
      <c r="N57" s="99"/>
      <c r="O57" s="88"/>
    </row>
    <row r="58" spans="3:24" ht="15" x14ac:dyDescent="0.25">
      <c r="Q58" s="91" t="s">
        <v>114</v>
      </c>
      <c r="R58" s="91"/>
      <c r="S58" s="91"/>
      <c r="T58" s="91"/>
      <c r="U58" s="91"/>
      <c r="V58" s="91"/>
      <c r="W58" s="91"/>
    </row>
    <row r="59" spans="3:24" ht="14.25" customHeight="1" x14ac:dyDescent="0.2">
      <c r="O59" s="66"/>
      <c r="Q59" s="100" t="s">
        <v>118</v>
      </c>
      <c r="R59" s="100"/>
      <c r="S59" s="100"/>
      <c r="T59" s="100"/>
      <c r="U59" s="100"/>
      <c r="V59" s="100"/>
      <c r="W59" s="100"/>
    </row>
    <row r="60" spans="3:24" ht="25.5" hidden="1" customHeight="1" x14ac:dyDescent="0.25">
      <c r="O60" s="66"/>
      <c r="Q60" s="88" t="str">
        <f>+C53</f>
        <v>Roberto Miguel González Flores</v>
      </c>
      <c r="U60" s="101"/>
    </row>
    <row r="61" spans="3:24" ht="13.5" hidden="1" customHeight="1" x14ac:dyDescent="0.2">
      <c r="O61" s="66"/>
      <c r="Q61" s="102" t="str">
        <f>+C54</f>
        <v>Gerente General</v>
      </c>
      <c r="S61" s="3" t="s">
        <v>121</v>
      </c>
      <c r="T61" s="103" t="s">
        <v>121</v>
      </c>
      <c r="U61" s="98"/>
    </row>
    <row r="62" spans="3:24" ht="15" hidden="1" customHeight="1" x14ac:dyDescent="0.2">
      <c r="O62" s="66"/>
    </row>
    <row r="63" spans="3:24" x14ac:dyDescent="0.2">
      <c r="H63" s="3"/>
      <c r="O63" s="4"/>
    </row>
  </sheetData>
  <mergeCells count="17">
    <mergeCell ref="Q58:W58"/>
    <mergeCell ref="Q59:W59"/>
    <mergeCell ref="B4:F4"/>
    <mergeCell ref="I4:O4"/>
    <mergeCell ref="Q53:R53"/>
    <mergeCell ref="S53:T53"/>
    <mergeCell ref="U53:W53"/>
    <mergeCell ref="C54:D54"/>
    <mergeCell ref="Q54:R54"/>
    <mergeCell ref="S54:T54"/>
    <mergeCell ref="U54:W54"/>
    <mergeCell ref="B1:O1"/>
    <mergeCell ref="Q1:W1"/>
    <mergeCell ref="B2:O2"/>
    <mergeCell ref="Q2:W2"/>
    <mergeCell ref="B3:O3"/>
    <mergeCell ref="Q3:W3"/>
  </mergeCells>
  <hyperlinks>
    <hyperlink ref="D7"/>
    <hyperlink ref="D10"/>
    <hyperlink ref="D13"/>
    <hyperlink ref="D15"/>
    <hyperlink ref="D16"/>
    <hyperlink ref="K14"/>
    <hyperlink ref="K16"/>
    <hyperlink ref="K12"/>
    <hyperlink ref="T36"/>
    <hyperlink ref="T37"/>
    <hyperlink ref="T10"/>
    <hyperlink ref="K13"/>
    <hyperlink ref="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IVETTE HURTADO DE ALFARO</dc:creator>
  <cp:lastModifiedBy>CLAUDIA IVETTE HURTADO DE ALFARO</cp:lastModifiedBy>
  <dcterms:created xsi:type="dcterms:W3CDTF">2019-04-26T21:33:58Z</dcterms:created>
  <dcterms:modified xsi:type="dcterms:W3CDTF">2019-04-26T21:35:52Z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