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Balances" sheetId="1" r:id="rId1"/>
    <sheet name="Est.Res." sheetId="2" r:id="rId2"/>
    <sheet name="Patrimonio" sheetId="3" r:id="rId3"/>
    <sheet name="Flujo" sheetId="4" r:id="rId4"/>
  </sheets>
  <definedNames>
    <definedName name="cmpSpoolPath">"C:\Program Files\Symtrax\Compleo\Temp\00000000.txt"</definedName>
    <definedName name="_xlnm.Print_Area" localSheetId="0">'Balances'!$A$1:$M$66</definedName>
    <definedName name="_xlnm.Print_Area" localSheetId="1">'Est.Res.'!$A$1:$M$57</definedName>
    <definedName name="_xlnm.Print_Area" localSheetId="3">'Flujo'!$A$1:$M$59</definedName>
    <definedName name="_xlnm.Print_Area" localSheetId="2">'Patrimonio'!$A$1:$X$37</definedName>
    <definedName name="SpoolPath">"C:\Program Files\Symtrax\Compleo\Temp\00000000.txt"</definedName>
    <definedName name="Z_028C8D37_894A_4D48_BA8C_1680DA0692EA_.wvu.PrintArea" localSheetId="0" hidden="1">'Balances'!$A$1:$M$55</definedName>
    <definedName name="Z_028C8D37_894A_4D48_BA8C_1680DA0692EA_.wvu.PrintArea" localSheetId="1" hidden="1">'Est.Res.'!#REF!</definedName>
    <definedName name="Z_3AE148C2_68CB_420E_9F70_9506870792AC_.wvu.PrintArea" localSheetId="0" hidden="1">'Balances'!$A$1:$M$50</definedName>
    <definedName name="Z_3AE148C2_68CB_420E_9F70_9506870792AC_.wvu.PrintArea" localSheetId="1" hidden="1">'Est.Res.'!#REF!</definedName>
    <definedName name="Z_4D8527C4_9FD2_4701_886F_266F1A2142D1_.wvu.PrintArea" localSheetId="0" hidden="1">'Balances'!$A$1:$M$50</definedName>
    <definedName name="Z_4D8527C4_9FD2_4701_886F_266F1A2142D1_.wvu.PrintArea" localSheetId="1" hidden="1">'Est.Res.'!#REF!</definedName>
    <definedName name="Z_52C7E3FC_A29F_4050_9EE0_5CFF6B7E0B70_.wvu.PrintArea" localSheetId="0" hidden="1">'Balances'!$A$1:$M$55</definedName>
    <definedName name="Z_52C7E3FC_A29F_4050_9EE0_5CFF6B7E0B70_.wvu.PrintArea" localSheetId="1" hidden="1">'Est.Res.'!#REF!</definedName>
    <definedName name="Z_CD9927FB_68E9_4184_8014_1C1D8FB6CFC6_.wvu.PrintArea" localSheetId="0" hidden="1">'Balances'!$A$1:$M$55</definedName>
    <definedName name="Z_CD9927FB_68E9_4184_8014_1C1D8FB6CFC6_.wvu.PrintArea" localSheetId="1" hidden="1">'Est.Res.'!#REF!</definedName>
    <definedName name="Z_CE5ED6D3_E902_47E3_A45D_BFB81BC67786_.wvu.PrintArea" localSheetId="0" hidden="1">'Balances'!$A$1:$M$55</definedName>
    <definedName name="Z_CE5ED6D3_E902_47E3_A45D_BFB81BC67786_.wvu.PrintArea" localSheetId="1" hidden="1">'Est.Res.'!#REF!</definedName>
  </definedNames>
  <calcPr fullCalcOnLoad="1"/>
</workbook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5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6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7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7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<sst xmlns="http://schemas.openxmlformats.org/spreadsheetml/2006/main" count="387" uniqueCount="241">
  <si>
    <t>Saldos al</t>
  </si>
  <si>
    <t>Nota</t>
  </si>
  <si>
    <t>Aumentos</t>
  </si>
  <si>
    <t>Patrimonio</t>
  </si>
  <si>
    <t>Capital social pagado</t>
  </si>
  <si>
    <t>Reserva legal</t>
  </si>
  <si>
    <t>Sub total</t>
  </si>
  <si>
    <t>Utilidad no distribuible</t>
  </si>
  <si>
    <t>Total patrimonio</t>
  </si>
  <si>
    <t>Véanse notas que acompañan a los estados financieros.</t>
  </si>
  <si>
    <t>Estados de Cambios en el Patrimonio</t>
  </si>
  <si>
    <t>Estados de Flujos de Efectivo</t>
  </si>
  <si>
    <t>Utilidad neta</t>
  </si>
  <si>
    <t>Ajustes para conciliar la utilidad neta y el efectivo neto</t>
  </si>
  <si>
    <t>Depreciación</t>
  </si>
  <si>
    <t xml:space="preserve">   </t>
  </si>
  <si>
    <t>Ajuste neto a reservas técnicas, matemáticas y siniestros</t>
  </si>
  <si>
    <t>Reserva de saneamiento de activos de riesgo y otros activos</t>
  </si>
  <si>
    <t>Cambios netos en activos y pasivos:</t>
  </si>
  <si>
    <t>Efectivo neto provisto por actividades de operación</t>
  </si>
  <si>
    <t>Inversiones financieras</t>
  </si>
  <si>
    <t>Préstamos y descuentos</t>
  </si>
  <si>
    <t>Obligaciones financieras</t>
  </si>
  <si>
    <t>Efectivo al inicio del año</t>
  </si>
  <si>
    <t>Efectivo al final del año</t>
  </si>
  <si>
    <t>(La Libertad, República de El Salvador)</t>
  </si>
  <si>
    <t>Balances Generales</t>
  </si>
  <si>
    <t>Activos</t>
  </si>
  <si>
    <t>Caja y bancos</t>
  </si>
  <si>
    <t xml:space="preserve"> </t>
  </si>
  <si>
    <t>Inversiones financieras (neto)</t>
  </si>
  <si>
    <t xml:space="preserve">Cartera de préstamos (neto) </t>
  </si>
  <si>
    <t xml:space="preserve">Primas por cobrar (neto) </t>
  </si>
  <si>
    <t>Otros activos</t>
  </si>
  <si>
    <t>Diversos (neto)</t>
  </si>
  <si>
    <t>Total de activos</t>
  </si>
  <si>
    <t>Pasivo y Patrimonio</t>
  </si>
  <si>
    <t>Obligaciones con asegurados</t>
  </si>
  <si>
    <t>Sociedades acreedoras de seguros y fianzas</t>
  </si>
  <si>
    <t>Obligaciones con intermediarios y agentes</t>
  </si>
  <si>
    <t>Otros pasivos</t>
  </si>
  <si>
    <t>Cuentas por pagar</t>
  </si>
  <si>
    <t>Provisiones</t>
  </si>
  <si>
    <t>Diversos</t>
  </si>
  <si>
    <t xml:space="preserve">Reservas matemáticas </t>
  </si>
  <si>
    <t>Reservas de riesgos en curso</t>
  </si>
  <si>
    <t>Reservas por siniestros</t>
  </si>
  <si>
    <t>Reportados</t>
  </si>
  <si>
    <t>No reportados</t>
  </si>
  <si>
    <t>Total de pasivos</t>
  </si>
  <si>
    <t>Reservas de capital, patrimonio restringido y resultados acumulados</t>
  </si>
  <si>
    <t>Total del patrimonio</t>
  </si>
  <si>
    <t>Total de pasivos y patrimonio de los accionistas</t>
  </si>
  <si>
    <t>Ingresos de operación:</t>
  </si>
  <si>
    <t>Primas netas de devoluciones y cancelaciones</t>
  </si>
  <si>
    <t>Ingresos por decremento de reservas técnicas</t>
  </si>
  <si>
    <t>Siniestros y gastos recuperados por reaseguros</t>
  </si>
  <si>
    <t>y reafianzamientos cedidos</t>
  </si>
  <si>
    <t>Reembolsos de gastos por cesiones</t>
  </si>
  <si>
    <t>Ingresos financieros y de inversiones</t>
  </si>
  <si>
    <t>Siniestros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</si>
  <si>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</si>
  <si>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</si>
  <si>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</si>
  <si>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</si>
  <si>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</si>
  <si>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Financieros y de inversión</t>
  </si>
  <si>
    <t xml:space="preserve">De administración </t>
  </si>
  <si>
    <t xml:space="preserve">Utilidad de operación </t>
  </si>
  <si>
    <t>Otros ingresos y gastos (neto)</t>
  </si>
  <si>
    <t xml:space="preserve">Valor contable de las acciones (en dólares </t>
  </si>
  <si>
    <t>de los Estados Unidos de América)</t>
  </si>
  <si>
    <t>(Subsidiaria de Seguros e Inversiones, S.A.)</t>
  </si>
  <si>
    <t>Entero</t>
  </si>
  <si>
    <t>Miles</t>
  </si>
  <si>
    <t>1-1-01</t>
  </si>
  <si>
    <t>1-1-03</t>
  </si>
  <si>
    <t>1-1-02</t>
  </si>
  <si>
    <t>1-2</t>
  </si>
  <si>
    <t>1-3</t>
  </si>
  <si>
    <t>1-4</t>
  </si>
  <si>
    <t>1-6</t>
  </si>
  <si>
    <t>1-9-99-02-0</t>
  </si>
  <si>
    <t>1-9-05</t>
  </si>
  <si>
    <t>1-7</t>
  </si>
  <si>
    <t>1-9</t>
  </si>
  <si>
    <t>Activo fijo</t>
  </si>
  <si>
    <t>Bienes inmuebles, muebles y otros (neto)</t>
  </si>
  <si>
    <t>1-8</t>
  </si>
  <si>
    <t>2-1</t>
  </si>
  <si>
    <t>2-5</t>
  </si>
  <si>
    <t>2-4</t>
  </si>
  <si>
    <t>2-6</t>
  </si>
  <si>
    <t>2-7</t>
  </si>
  <si>
    <t>2-8</t>
  </si>
  <si>
    <t>2-9</t>
  </si>
  <si>
    <t>2-2-01-01</t>
  </si>
  <si>
    <t>2-2</t>
  </si>
  <si>
    <t>2-3-01</t>
  </si>
  <si>
    <t>2-3-02</t>
  </si>
  <si>
    <t>3-1</t>
  </si>
  <si>
    <t>3-5</t>
  </si>
  <si>
    <t>3-6</t>
  </si>
  <si>
    <t>3-8</t>
  </si>
  <si>
    <t>5</t>
  </si>
  <si>
    <t>4</t>
  </si>
  <si>
    <t>SISA VIDA</t>
  </si>
  <si>
    <t>5-1</t>
  </si>
  <si>
    <t>4-6</t>
  </si>
  <si>
    <t>5-2</t>
  </si>
  <si>
    <t>5-4</t>
  </si>
  <si>
    <t>5-5</t>
  </si>
  <si>
    <t>5-7</t>
  </si>
  <si>
    <t>5-7-05-02-0-01</t>
  </si>
  <si>
    <t>4-1</t>
  </si>
  <si>
    <t>4-2</t>
  </si>
  <si>
    <t>4-3</t>
  </si>
  <si>
    <t>4-5</t>
  </si>
  <si>
    <t>4-7-03</t>
  </si>
  <si>
    <t>4-7-08</t>
  </si>
  <si>
    <t>4-7-01</t>
  </si>
  <si>
    <t>4-7-09</t>
  </si>
  <si>
    <t>4-8</t>
  </si>
  <si>
    <t>5-6</t>
  </si>
  <si>
    <t>5-8</t>
  </si>
  <si>
    <t>4-9</t>
  </si>
  <si>
    <t>Seguros e Inversiones, S.A.</t>
  </si>
  <si>
    <t xml:space="preserve"> Hoja de Trabajo del Flujo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</si>
  <si>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</si>
  <si>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</si>
  <si>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</si>
  <si>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</si>
  <si>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</si>
  <si>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</si>
  <si>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</si>
  <si>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</si>
  <si>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</si>
  <si>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</si>
  <si>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</si>
  <si>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Efecto de cobro inmediato</t>
  </si>
  <si>
    <t>Cartera de préstamos netos</t>
  </si>
  <si>
    <t>Primas por cobrar netas</t>
  </si>
  <si>
    <t>Deudores de seguros y fianzas</t>
  </si>
  <si>
    <t>Bienes recibidos en pago</t>
  </si>
  <si>
    <t>Inversiones permanentes</t>
  </si>
  <si>
    <t>Reportos y otras obligaciones</t>
  </si>
  <si>
    <t>Reservas técnica y matemáticas</t>
  </si>
  <si>
    <t>2-3</t>
  </si>
  <si>
    <t>3</t>
  </si>
  <si>
    <t>Ingresos de filial Vida</t>
  </si>
  <si>
    <t>Resultados de SISA e ing de vida</t>
  </si>
  <si>
    <t>Movimiento de inversiones  permanentes</t>
  </si>
  <si>
    <t>saldo al 31/12/06</t>
  </si>
  <si>
    <t>(+) resultados de vida del ejercicio</t>
  </si>
  <si>
    <t>1-2-99</t>
  </si>
  <si>
    <t>reserva  07</t>
  </si>
  <si>
    <t>5-8-02-02-0</t>
  </si>
  <si>
    <t>EFECTO NETO UTILIDAD</t>
  </si>
  <si>
    <t>decremento rva ptmo</t>
  </si>
  <si>
    <t>PROVISION DE PRIMAS POR COBRAR</t>
  </si>
  <si>
    <t>1-4-99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</si>
  <si>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</si>
  <si>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</si>
  <si>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</si>
  <si>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</si>
  <si>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</si>
  <si>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</si>
  <si>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</si>
  <si>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1-8-99</t>
  </si>
  <si>
    <t>DEPRE ACUM 07</t>
  </si>
  <si>
    <t>DEPRE ACUM 08</t>
  </si>
  <si>
    <t>4-8-06</t>
  </si>
  <si>
    <t>GSTO DEPRE 08</t>
  </si>
  <si>
    <t>ACT FIJOS 07</t>
  </si>
  <si>
    <t>ACT FIJOS 08</t>
  </si>
  <si>
    <t>ADQUISICION 08</t>
  </si>
  <si>
    <t>AJUSTE RESERVAS TECNICAS RIESGO EN CURSO</t>
  </si>
  <si>
    <t>5-2-09</t>
  </si>
  <si>
    <t>4-3-09</t>
  </si>
  <si>
    <t>AJUSTE RESERVAS TECNICAS SINISTROS</t>
  </si>
  <si>
    <t>OTROS ACTIVOS</t>
  </si>
  <si>
    <t>1-9-99</t>
  </si>
  <si>
    <t>ACUM 07</t>
  </si>
  <si>
    <t>ACUM 08</t>
  </si>
  <si>
    <t>SV</t>
  </si>
  <si>
    <t>Flujos de efectivo por actividades de operación:</t>
  </si>
  <si>
    <t>Flujos de efectivo por actividades de inversión:</t>
  </si>
  <si>
    <t>Activos del giro:</t>
  </si>
  <si>
    <t>Otros activos:</t>
  </si>
  <si>
    <t>Activo fijo:</t>
  </si>
  <si>
    <t>Pasivos del giro:</t>
  </si>
  <si>
    <t>Otros pasivos:</t>
  </si>
  <si>
    <t>Reservas técnicas:</t>
  </si>
  <si>
    <t>Reservas por siniestros:</t>
  </si>
  <si>
    <t>Patrimonio:</t>
  </si>
  <si>
    <t>Costos de operaciones:</t>
  </si>
  <si>
    <t>Gastos de operación:</t>
  </si>
  <si>
    <t>Patrimonio restringido:</t>
  </si>
  <si>
    <t>A-t 31-12-10</t>
  </si>
  <si>
    <t xml:space="preserve">Sociedades deudoras de seguros y fianzas </t>
  </si>
  <si>
    <t>24, 29</t>
  </si>
  <si>
    <t>Cantidad de acciones comunes, autorizadas, emitidas y pagadas</t>
  </si>
  <si>
    <t>Valor nominal de las acciones</t>
  </si>
  <si>
    <t>Disminuciones</t>
  </si>
  <si>
    <t>No cuadra por 0.4 con nota 29.</t>
  </si>
  <si>
    <t>Dónde está la reserva riesgo país en 2010?</t>
  </si>
  <si>
    <t>Reserva riesgo país</t>
  </si>
  <si>
    <t>SISA VIDA, S.A., SEGUROS DE PERSONAS</t>
  </si>
  <si>
    <t>Dividendos pagados</t>
  </si>
  <si>
    <t>provisto por actividades de operación:</t>
  </si>
  <si>
    <t>Retiro de efectivo</t>
  </si>
  <si>
    <t>Adiciones de activo fijo</t>
  </si>
  <si>
    <t>Utilidad distribuible</t>
  </si>
  <si>
    <t>Efectos de cobro de inmediato</t>
  </si>
  <si>
    <t>Reportos y operaciones bursátiles</t>
  </si>
  <si>
    <t>Efectivo neto usado en actividades de financiamiento</t>
  </si>
  <si>
    <t>(Cifras Expresadas en Miles de Dólares de los Estados Unidos de América)</t>
  </si>
  <si>
    <t>(Cifras Expresadas en Miles de Dólares de los Estados Unidos de América, excepto información de acciones)</t>
  </si>
  <si>
    <t>Efectivo neto provisto por actividades de inversión</t>
  </si>
  <si>
    <t>15 y 16</t>
  </si>
  <si>
    <t>Provisión por obligaciones laborales</t>
  </si>
  <si>
    <t>Flujos de efectivo en actividades de financiamiento:</t>
  </si>
  <si>
    <t>36 (a)</t>
  </si>
  <si>
    <t>Provisión de contribución especial para el plan de seguridad ciudadana</t>
  </si>
  <si>
    <t>Aumento en primas por cobrar</t>
  </si>
  <si>
    <t>Utilidad antes de impuesto y contribución</t>
  </si>
  <si>
    <t>Estados de Resultados</t>
  </si>
  <si>
    <t>Al 31 de diciembre de 2018 y 2017</t>
  </si>
  <si>
    <t>Por los períodos del 1 de enero al 31 de diciembre de 2018 y 2017</t>
  </si>
  <si>
    <t>Aumento en sociedades deudoras de seguros y fianzas</t>
  </si>
  <si>
    <t>(Aumento) disminución en otros activos</t>
  </si>
  <si>
    <t>Aumento (disminución) en sociedades acreedoras de seguros y fianzas</t>
  </si>
  <si>
    <t>(Disminución) aumento en obligaciones con intermediarios y agentes</t>
  </si>
  <si>
    <t>Aumento neto en el efectivo</t>
  </si>
  <si>
    <t>Provisión de impuesto sobre la renta</t>
  </si>
  <si>
    <t>31/12/2016</t>
  </si>
  <si>
    <t>31/12/2017</t>
  </si>
  <si>
    <t>31/12/2018</t>
  </si>
  <si>
    <t>Aumento en obligaciones con asegurados</t>
  </si>
  <si>
    <t>Aumento en cuentas por pagar</t>
  </si>
  <si>
    <t>36.f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</si>
</sst>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(* #,##0.0_);_(* \(#,##0.0\);_(* &quot;-&quot;??_);_(@_)"/>
    <numFmt numFmtId="177" formatCode="_(* #,##0.0_);_(* \(#,##0.0\);_(* &quot;-&quot;?_);_(@_)"/>
    <numFmt numFmtId="178" formatCode="[$$-409]#,##0.00"/>
    <numFmt numFmtId="179" formatCode="[$$-409]#,##0"/>
    <numFmt numFmtId="180" formatCode="&quot;$&quot;#,##0.00"/>
    <numFmt numFmtId="181" formatCode="[$$-409]#,##0.0"/>
    <numFmt numFmtId="182" formatCode="0.0"/>
    <numFmt numFmtId="183" formatCode="00"/>
    <numFmt numFmtId="184" formatCode="_ * #,##0.00_ ;_ * \-#,##0.00_ ;_ * &quot;-&quot;??_ ;_ @_ "/>
    <numFmt numFmtId="185" formatCode="#,##0.0"/>
    <numFmt numFmtId="186" formatCode="_ [$€-2]\ * #,##0.00_ ;_ [$€-2]\ * \-#,##0.00_ ;_ [$€-2]\ * &quot;-&quot;??_ "/>
    <numFmt numFmtId="187" formatCode="#,##0.0;\(#,##0.0\)"/>
    <numFmt numFmtId="188" formatCode="#,##0.0_);\(#,##0.0\)"/>
    <numFmt numFmtId="189" formatCode="_-* #,##0\ _P_t_s_-;\-* #,##0\ _P_t_s_-;_-* &quot;-&quot;??\ _P_t_s_-;_-@_-"/>
    <numFmt numFmtId="190" formatCode="0.0%"/>
    <numFmt numFmtId="191" formatCode="#,##0;[Red]#,##0"/>
    <numFmt numFmtId="192" formatCode="#,##0.0;[Red]#,##0.0"/>
    <numFmt numFmtId="193" formatCode="#,##0.00;[Red]#,##0.00"/>
    <numFmt numFmtId="194" formatCode="#,##0.00;\(#,##0.00\)"/>
    <numFmt numFmtId="195" formatCode="#,##0.0\ ;\(#,##0.0\ \)"/>
    <numFmt numFmtId="196" formatCode="_-* #,##0.000\ _P_t_s_-;\-* #,##0.000\ _P_t_s_-;_-* &quot;-&quot;??\ _P_t_s_-;_-@_-"/>
    <numFmt numFmtId="197" formatCode="_-* #,##0.0000\ _P_t_s_-;\-* #,##0.0000\ _P_t_s_-;_-* &quot;-&quot;??\ _P_t_s_-;_-@_-"/>
    <numFmt numFmtId="198" formatCode="_-* #,##0.00000\ _P_t_s_-;\-* #,##0.00000\ _P_t_s_-;_-* &quot;-&quot;??\ _P_t_s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_);[Red]\(#,##0.0\)"/>
    <numFmt numFmtId="204" formatCode="_-* #,##0.0\ _P_t_s_-;\-* #,##0.0\ _P_t_s_-;_-* &quot;-&quot;??\ _P_t_s_-;_-@_-"/>
    <numFmt numFmtId="205" formatCode="#,##0\ ;\(#,##0\ \)"/>
    <numFmt numFmtId="206" formatCode="#,##0.000_);\(#,##0.000\)"/>
    <numFmt numFmtId="207" formatCode="[$-409]dddd\,\ mmmm\ d\,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8"/>
      <name val="Arial"/>
      <family val="2"/>
    </font>
    <font>
      <sz val="8"/>
      <color indexed="12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 val="single"/>
      <sz val="10"/>
      <name val="Univers for KPMG"/>
      <family val="2"/>
    </font>
    <font>
      <i/>
      <sz val="10"/>
      <name val="Univers for KPMG"/>
      <family val="2"/>
    </font>
    <font>
      <b/>
      <sz val="10"/>
      <color indexed="9"/>
      <name val="Univers for KPMG"/>
      <family val="2"/>
    </font>
    <font>
      <sz val="10"/>
      <color indexed="9"/>
      <name val="Univers for KPMG"/>
      <family val="2"/>
    </font>
    <font>
      <sz val="10"/>
      <color indexed="63"/>
      <name val="Univers for KPMG"/>
      <family val="2"/>
    </font>
    <font>
      <b/>
      <sz val="10"/>
      <color indexed="63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9" fillId="0" borderId="0" xfId="60" applyFont="1" applyFill="1" applyAlignment="1">
      <alignment/>
      <protection/>
    </xf>
    <xf numFmtId="0" fontId="10" fillId="0" borderId="0" xfId="60" applyFont="1" applyFill="1">
      <alignment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 applyAlignment="1">
      <alignment/>
      <protection/>
    </xf>
    <xf numFmtId="0" fontId="10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0" fontId="10" fillId="0" borderId="0" xfId="60" applyFont="1" applyFill="1" applyAlignment="1">
      <alignment horizontal="left"/>
      <protection/>
    </xf>
    <xf numFmtId="0" fontId="11" fillId="0" borderId="0" xfId="60" applyFont="1" applyFill="1" applyAlignment="1">
      <alignment horizontal="center"/>
      <protection/>
    </xf>
    <xf numFmtId="187" fontId="10" fillId="0" borderId="0" xfId="0" applyNumberFormat="1" applyFont="1" applyAlignment="1">
      <alignment/>
    </xf>
    <xf numFmtId="0" fontId="10" fillId="0" borderId="10" xfId="60" applyFont="1" applyFill="1" applyBorder="1">
      <alignment/>
      <protection/>
    </xf>
    <xf numFmtId="0" fontId="10" fillId="0" borderId="10" xfId="60" applyFont="1" applyFill="1" applyBorder="1" applyAlignment="1">
      <alignment horizontal="center"/>
      <protection/>
    </xf>
    <xf numFmtId="0" fontId="10" fillId="33" borderId="11" xfId="60" applyFont="1" applyFill="1" applyBorder="1">
      <alignment/>
      <protection/>
    </xf>
    <xf numFmtId="0" fontId="10" fillId="33" borderId="12" xfId="60" applyFont="1" applyFill="1" applyBorder="1">
      <alignment/>
      <protection/>
    </xf>
    <xf numFmtId="204" fontId="10" fillId="33" borderId="13" xfId="43" applyNumberFormat="1" applyFont="1" applyFill="1" applyBorder="1" applyAlignment="1">
      <alignment/>
    </xf>
    <xf numFmtId="0" fontId="11" fillId="0" borderId="0" xfId="60" applyFont="1" applyFill="1">
      <alignment/>
      <protection/>
    </xf>
    <xf numFmtId="0" fontId="10" fillId="33" borderId="14" xfId="60" applyFont="1" applyFill="1" applyBorder="1">
      <alignment/>
      <protection/>
    </xf>
    <xf numFmtId="0" fontId="10" fillId="33" borderId="0" xfId="60" applyFont="1" applyFill="1" applyBorder="1">
      <alignment/>
      <protection/>
    </xf>
    <xf numFmtId="0" fontId="11" fillId="33" borderId="0" xfId="60" applyFont="1" applyFill="1" applyBorder="1" applyAlignment="1">
      <alignment horizontal="center"/>
      <protection/>
    </xf>
    <xf numFmtId="204" fontId="11" fillId="33" borderId="15" xfId="43" applyNumberFormat="1" applyFont="1" applyFill="1" applyBorder="1" applyAlignment="1">
      <alignment horizontal="center"/>
    </xf>
    <xf numFmtId="37" fontId="10" fillId="0" borderId="0" xfId="60" applyNumberFormat="1" applyFont="1" applyFill="1" applyBorder="1">
      <alignment/>
      <protection/>
    </xf>
    <xf numFmtId="187" fontId="10" fillId="0" borderId="0" xfId="0" applyNumberFormat="1" applyFont="1" applyFill="1" applyAlignment="1">
      <alignment/>
    </xf>
    <xf numFmtId="14" fontId="10" fillId="33" borderId="0" xfId="60" applyNumberFormat="1" applyFont="1" applyFill="1" applyBorder="1" quotePrefix="1">
      <alignment/>
      <protection/>
    </xf>
    <xf numFmtId="0" fontId="10" fillId="0" borderId="0" xfId="15" applyFont="1" applyAlignment="1">
      <alignment horizontal="center"/>
      <protection/>
    </xf>
    <xf numFmtId="188" fontId="10" fillId="0" borderId="0" xfId="15" applyNumberFormat="1" applyFont="1">
      <alignment/>
      <protection/>
    </xf>
    <xf numFmtId="188" fontId="10" fillId="0" borderId="0" xfId="60" applyNumberFormat="1" applyFont="1" applyFill="1" applyBorder="1">
      <alignment/>
      <protection/>
    </xf>
    <xf numFmtId="175" fontId="10" fillId="0" borderId="0" xfId="43" applyFont="1" applyFill="1" applyAlignment="1">
      <alignment/>
    </xf>
    <xf numFmtId="0" fontId="10" fillId="33" borderId="0" xfId="60" applyFont="1" applyFill="1" applyBorder="1" quotePrefix="1">
      <alignment/>
      <protection/>
    </xf>
    <xf numFmtId="175" fontId="10" fillId="33" borderId="0" xfId="43" applyFont="1" applyFill="1" applyBorder="1" applyAlignment="1">
      <alignment/>
    </xf>
    <xf numFmtId="204" fontId="10" fillId="33" borderId="15" xfId="43" applyNumberFormat="1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justify"/>
    </xf>
    <xf numFmtId="188" fontId="10" fillId="0" borderId="16" xfId="15" applyNumberFormat="1" applyFont="1" applyBorder="1">
      <alignment/>
      <protection/>
    </xf>
    <xf numFmtId="182" fontId="10" fillId="0" borderId="0" xfId="60" applyNumberFormat="1" applyFont="1" applyFill="1">
      <alignment/>
      <protection/>
    </xf>
    <xf numFmtId="175" fontId="10" fillId="33" borderId="16" xfId="43" applyFont="1" applyFill="1" applyBorder="1" applyAlignment="1">
      <alignment/>
    </xf>
    <xf numFmtId="204" fontId="10" fillId="33" borderId="17" xfId="43" applyNumberFormat="1" applyFont="1" applyFill="1" applyBorder="1" applyAlignment="1">
      <alignment horizontal="center"/>
    </xf>
    <xf numFmtId="188" fontId="10" fillId="0" borderId="0" xfId="60" applyNumberFormat="1" applyFont="1" applyFill="1">
      <alignment/>
      <protection/>
    </xf>
    <xf numFmtId="204" fontId="10" fillId="33" borderId="15" xfId="43" applyNumberFormat="1" applyFont="1" applyFill="1" applyBorder="1" applyAlignment="1">
      <alignment/>
    </xf>
    <xf numFmtId="188" fontId="10" fillId="0" borderId="0" xfId="15" applyNumberFormat="1" applyFont="1" applyAlignment="1">
      <alignment horizontal="justify"/>
      <protection/>
    </xf>
    <xf numFmtId="175" fontId="10" fillId="33" borderId="0" xfId="43" applyFont="1" applyFill="1" applyBorder="1" applyAlignment="1">
      <alignment horizontal="justify"/>
    </xf>
    <xf numFmtId="204" fontId="10" fillId="33" borderId="15" xfId="43" applyNumberFormat="1" applyFont="1" applyFill="1" applyBorder="1" applyAlignment="1">
      <alignment horizontal="justify"/>
    </xf>
    <xf numFmtId="188" fontId="10" fillId="0" borderId="18" xfId="60" applyNumberFormat="1" applyFont="1" applyFill="1" applyBorder="1" applyAlignment="1">
      <alignment horizontal="right"/>
      <protection/>
    </xf>
    <xf numFmtId="204" fontId="10" fillId="33" borderId="17" xfId="43" applyNumberFormat="1" applyFont="1" applyFill="1" applyBorder="1" applyAlignment="1">
      <alignment/>
    </xf>
    <xf numFmtId="0" fontId="9" fillId="0" borderId="0" xfId="60" applyFont="1" applyFill="1">
      <alignment/>
      <protection/>
    </xf>
    <xf numFmtId="188" fontId="10" fillId="0" borderId="19" xfId="15" applyNumberFormat="1" applyFont="1" applyBorder="1">
      <alignment/>
      <protection/>
    </xf>
    <xf numFmtId="37" fontId="10" fillId="0" borderId="0" xfId="60" applyNumberFormat="1" applyFont="1" applyFill="1">
      <alignment/>
      <protection/>
    </xf>
    <xf numFmtId="175" fontId="10" fillId="33" borderId="19" xfId="43" applyFont="1" applyFill="1" applyBorder="1" applyAlignment="1">
      <alignment/>
    </xf>
    <xf numFmtId="204" fontId="10" fillId="33" borderId="20" xfId="43" applyNumberFormat="1" applyFont="1" applyFill="1" applyBorder="1" applyAlignment="1">
      <alignment/>
    </xf>
    <xf numFmtId="175" fontId="10" fillId="33" borderId="18" xfId="43" applyFont="1" applyFill="1" applyBorder="1" applyAlignment="1">
      <alignment/>
    </xf>
    <xf numFmtId="204" fontId="10" fillId="33" borderId="21" xfId="43" applyNumberFormat="1" applyFont="1" applyFill="1" applyBorder="1" applyAlignment="1">
      <alignment/>
    </xf>
    <xf numFmtId="188" fontId="10" fillId="0" borderId="0" xfId="60" applyNumberFormat="1" applyFont="1" applyFill="1" applyAlignment="1">
      <alignment horizontal="center"/>
      <protection/>
    </xf>
    <xf numFmtId="185" fontId="10" fillId="0" borderId="0" xfId="60" applyNumberFormat="1" applyFont="1" applyFill="1">
      <alignment/>
      <protection/>
    </xf>
    <xf numFmtId="204" fontId="9" fillId="33" borderId="15" xfId="43" applyNumberFormat="1" applyFont="1" applyFill="1" applyBorder="1" applyAlignment="1">
      <alignment/>
    </xf>
    <xf numFmtId="185" fontId="10" fillId="0" borderId="0" xfId="60" applyNumberFormat="1" applyFont="1" applyFill="1" applyBorder="1" applyAlignment="1">
      <alignment horizontal="right"/>
      <protection/>
    </xf>
    <xf numFmtId="188" fontId="10" fillId="0" borderId="22" xfId="15" applyNumberFormat="1" applyFont="1" applyBorder="1">
      <alignment/>
      <protection/>
    </xf>
    <xf numFmtId="188" fontId="10" fillId="0" borderId="0" xfId="15" applyNumberFormat="1" applyFont="1" applyBorder="1">
      <alignment/>
      <protection/>
    </xf>
    <xf numFmtId="185" fontId="10" fillId="0" borderId="0" xfId="60" applyNumberFormat="1" applyFont="1" applyFill="1" applyBorder="1">
      <alignment/>
      <protection/>
    </xf>
    <xf numFmtId="175" fontId="10" fillId="33" borderId="16" xfId="43" applyFont="1" applyFill="1" applyBorder="1" applyAlignment="1">
      <alignment horizontal="right"/>
    </xf>
    <xf numFmtId="204" fontId="10" fillId="33" borderId="17" xfId="43" applyNumberFormat="1" applyFont="1" applyFill="1" applyBorder="1" applyAlignment="1">
      <alignment horizontal="right"/>
    </xf>
    <xf numFmtId="37" fontId="10" fillId="0" borderId="0" xfId="60" applyNumberFormat="1" applyFont="1" applyFill="1" applyBorder="1" applyAlignment="1">
      <alignment/>
      <protection/>
    </xf>
    <xf numFmtId="0" fontId="10" fillId="33" borderId="14" xfId="60" applyFont="1" applyFill="1" applyBorder="1" quotePrefix="1">
      <alignment/>
      <protection/>
    </xf>
    <xf numFmtId="16" fontId="10" fillId="33" borderId="0" xfId="60" applyNumberFormat="1" applyFont="1" applyFill="1" applyBorder="1" quotePrefix="1">
      <alignment/>
      <protection/>
    </xf>
    <xf numFmtId="175" fontId="10" fillId="33" borderId="20" xfId="43" applyFont="1" applyFill="1" applyBorder="1" applyAlignment="1">
      <alignment/>
    </xf>
    <xf numFmtId="175" fontId="10" fillId="33" borderId="15" xfId="43" applyFont="1" applyFill="1" applyBorder="1" applyAlignment="1">
      <alignment/>
    </xf>
    <xf numFmtId="188" fontId="10" fillId="0" borderId="18" xfId="60" applyNumberFormat="1" applyFont="1" applyFill="1" applyBorder="1">
      <alignment/>
      <protection/>
    </xf>
    <xf numFmtId="37" fontId="10" fillId="0" borderId="0" xfId="60" applyNumberFormat="1" applyFont="1" applyFill="1" applyAlignment="1">
      <alignment horizontal="centerContinuous"/>
      <protection/>
    </xf>
    <xf numFmtId="37" fontId="9" fillId="0" borderId="0" xfId="60" applyNumberFormat="1" applyFont="1" applyFill="1">
      <alignment/>
      <protection/>
    </xf>
    <xf numFmtId="37" fontId="10" fillId="0" borderId="0" xfId="60" applyNumberFormat="1" applyFont="1" applyFill="1" applyAlignment="1">
      <alignment horizontal="center"/>
      <protection/>
    </xf>
    <xf numFmtId="0" fontId="10" fillId="33" borderId="23" xfId="60" applyFont="1" applyFill="1" applyBorder="1">
      <alignment/>
      <protection/>
    </xf>
    <xf numFmtId="0" fontId="10" fillId="33" borderId="24" xfId="60" applyFont="1" applyFill="1" applyBorder="1">
      <alignment/>
      <protection/>
    </xf>
    <xf numFmtId="175" fontId="10" fillId="33" borderId="24" xfId="43" applyFont="1" applyFill="1" applyBorder="1" applyAlignment="1">
      <alignment/>
    </xf>
    <xf numFmtId="175" fontId="10" fillId="33" borderId="25" xfId="43" applyFont="1" applyFill="1" applyBorder="1" applyAlignment="1">
      <alignment/>
    </xf>
    <xf numFmtId="37" fontId="12" fillId="0" borderId="0" xfId="60" applyNumberFormat="1" applyFont="1" applyFill="1" applyBorder="1">
      <alignment/>
      <protection/>
    </xf>
    <xf numFmtId="204" fontId="10" fillId="0" borderId="0" xfId="43" applyNumberFormat="1" applyFont="1" applyFill="1" applyAlignment="1">
      <alignment/>
    </xf>
    <xf numFmtId="37" fontId="10" fillId="0" borderId="10" xfId="60" applyNumberFormat="1" applyFont="1" applyFill="1" applyBorder="1">
      <alignment/>
      <protection/>
    </xf>
    <xf numFmtId="0" fontId="10" fillId="0" borderId="0" xfId="60" applyFont="1" applyFill="1" applyAlignment="1">
      <alignment horizontal="centerContinuous"/>
      <protection/>
    </xf>
    <xf numFmtId="0" fontId="10" fillId="0" borderId="0" xfId="60" applyFont="1" applyFill="1" applyAlignment="1">
      <alignment horizontal="right"/>
      <protection/>
    </xf>
    <xf numFmtId="0" fontId="10" fillId="0" borderId="10" xfId="60" applyFont="1" applyFill="1" applyBorder="1" applyAlignment="1">
      <alignment horizontal="left"/>
      <protection/>
    </xf>
    <xf numFmtId="0" fontId="10" fillId="33" borderId="12" xfId="60" applyFont="1" applyFill="1" applyBorder="1" applyAlignment="1">
      <alignment horizontal="center"/>
      <protection/>
    </xf>
    <xf numFmtId="37" fontId="9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center"/>
      <protection/>
    </xf>
    <xf numFmtId="187" fontId="10" fillId="0" borderId="0" xfId="58" applyNumberFormat="1" applyFont="1" applyFill="1" applyBorder="1" applyAlignment="1">
      <alignment horizontal="right"/>
    </xf>
    <xf numFmtId="187" fontId="10" fillId="33" borderId="0" xfId="58" applyNumberFormat="1" applyFont="1" applyFill="1" applyBorder="1" applyAlignment="1">
      <alignment horizontal="right"/>
    </xf>
    <xf numFmtId="0" fontId="10" fillId="33" borderId="0" xfId="60" applyFont="1" applyFill="1" applyBorder="1" applyAlignment="1">
      <alignment horizontal="right"/>
      <protection/>
    </xf>
    <xf numFmtId="188" fontId="10" fillId="0" borderId="0" xfId="58" applyNumberFormat="1" applyFont="1" applyFill="1" applyBorder="1" applyAlignment="1">
      <alignment horizontal="right"/>
    </xf>
    <xf numFmtId="188" fontId="10" fillId="0" borderId="0" xfId="15" applyNumberFormat="1" applyFont="1" applyFill="1" applyBorder="1" applyAlignment="1">
      <alignment horizontal="right"/>
      <protection/>
    </xf>
    <xf numFmtId="43" fontId="10" fillId="33" borderId="0" xfId="43" applyNumberFormat="1" applyFont="1" applyFill="1" applyBorder="1" applyAlignment="1">
      <alignment horizontal="right"/>
    </xf>
    <xf numFmtId="176" fontId="10" fillId="33" borderId="0" xfId="60" applyNumberFormat="1" applyFont="1" applyFill="1" applyBorder="1" applyAlignment="1">
      <alignment horizontal="right"/>
      <protection/>
    </xf>
    <xf numFmtId="37" fontId="10" fillId="0" borderId="0" xfId="60" applyNumberFormat="1" applyFont="1" applyFill="1" applyBorder="1" applyAlignment="1">
      <alignment horizontal="center"/>
      <protection/>
    </xf>
    <xf numFmtId="176" fontId="10" fillId="33" borderId="0" xfId="58" applyNumberFormat="1" applyFont="1" applyFill="1" applyBorder="1" applyAlignment="1">
      <alignment horizontal="right"/>
    </xf>
    <xf numFmtId="37" fontId="10" fillId="0" borderId="0" xfId="60" applyNumberFormat="1" applyFont="1" applyFill="1" applyBorder="1" applyAlignment="1">
      <alignment horizontal="left" indent="1"/>
      <protection/>
    </xf>
    <xf numFmtId="188" fontId="10" fillId="0" borderId="16" xfId="58" applyNumberFormat="1" applyFont="1" applyFill="1" applyBorder="1" applyAlignment="1">
      <alignment horizontal="right"/>
    </xf>
    <xf numFmtId="43" fontId="10" fillId="33" borderId="16" xfId="43" applyNumberFormat="1" applyFont="1" applyFill="1" applyBorder="1" applyAlignment="1">
      <alignment horizontal="right"/>
    </xf>
    <xf numFmtId="176" fontId="10" fillId="33" borderId="16" xfId="58" applyNumberFormat="1" applyFont="1" applyFill="1" applyBorder="1" applyAlignment="1">
      <alignment horizontal="right"/>
    </xf>
    <xf numFmtId="188" fontId="10" fillId="0" borderId="18" xfId="58" applyNumberFormat="1" applyFont="1" applyFill="1" applyBorder="1" applyAlignment="1">
      <alignment horizontal="right"/>
    </xf>
    <xf numFmtId="43" fontId="10" fillId="33" borderId="18" xfId="43" applyNumberFormat="1" applyFont="1" applyFill="1" applyBorder="1" applyAlignment="1">
      <alignment horizontal="right"/>
    </xf>
    <xf numFmtId="176" fontId="10" fillId="33" borderId="18" xfId="58" applyNumberFormat="1" applyFont="1" applyFill="1" applyBorder="1" applyAlignment="1">
      <alignment horizontal="right"/>
    </xf>
    <xf numFmtId="43" fontId="10" fillId="33" borderId="0" xfId="43" applyNumberFormat="1" applyFont="1" applyFill="1" applyBorder="1" applyAlignment="1">
      <alignment/>
    </xf>
    <xf numFmtId="37" fontId="10" fillId="0" borderId="0" xfId="60" applyNumberFormat="1" applyFont="1" applyFill="1" applyBorder="1" applyAlignment="1">
      <alignment horizontal="left"/>
      <protection/>
    </xf>
    <xf numFmtId="37" fontId="10" fillId="0" borderId="0" xfId="60" applyNumberFormat="1" applyFont="1" applyFill="1" applyBorder="1" applyAlignment="1" quotePrefix="1">
      <alignment horizontal="left"/>
      <protection/>
    </xf>
    <xf numFmtId="0" fontId="9" fillId="0" borderId="0" xfId="60" applyFont="1" applyFill="1" applyBorder="1">
      <alignment/>
      <protection/>
    </xf>
    <xf numFmtId="37" fontId="10" fillId="34" borderId="0" xfId="60" applyNumberFormat="1" applyFont="1" applyFill="1" applyBorder="1" applyAlignment="1">
      <alignment horizontal="center"/>
      <protection/>
    </xf>
    <xf numFmtId="188" fontId="9" fillId="0" borderId="0" xfId="60" applyNumberFormat="1" applyFont="1" applyFill="1">
      <alignment/>
      <protection/>
    </xf>
    <xf numFmtId="43" fontId="9" fillId="33" borderId="0" xfId="43" applyNumberFormat="1" applyFont="1" applyFill="1" applyBorder="1" applyAlignment="1">
      <alignment/>
    </xf>
    <xf numFmtId="176" fontId="9" fillId="33" borderId="0" xfId="60" applyNumberFormat="1" applyFont="1" applyFill="1" applyBorder="1" applyAlignment="1">
      <alignment horizontal="right"/>
      <protection/>
    </xf>
    <xf numFmtId="188" fontId="10" fillId="0" borderId="16" xfId="60" applyNumberFormat="1" applyFont="1" applyFill="1" applyBorder="1">
      <alignment/>
      <protection/>
    </xf>
    <xf numFmtId="0" fontId="9" fillId="33" borderId="14" xfId="60" applyFont="1" applyFill="1" applyBorder="1">
      <alignment/>
      <protection/>
    </xf>
    <xf numFmtId="0" fontId="9" fillId="33" borderId="0" xfId="60" applyFont="1" applyFill="1" applyBorder="1">
      <alignment/>
      <protection/>
    </xf>
    <xf numFmtId="37" fontId="9" fillId="0" borderId="0" xfId="60" applyNumberFormat="1" applyFont="1" applyFill="1" applyBorder="1" applyAlignment="1">
      <alignment horizontal="center"/>
      <protection/>
    </xf>
    <xf numFmtId="0" fontId="9" fillId="33" borderId="14" xfId="15" applyFont="1" applyFill="1" applyBorder="1" quotePrefix="1">
      <alignment/>
      <protection/>
    </xf>
    <xf numFmtId="0" fontId="9" fillId="33" borderId="0" xfId="15" applyFont="1" applyFill="1" applyBorder="1" quotePrefix="1">
      <alignment/>
      <protection/>
    </xf>
    <xf numFmtId="43" fontId="9" fillId="33" borderId="0" xfId="43" applyNumberFormat="1" applyFont="1" applyFill="1" applyBorder="1" applyAlignment="1">
      <alignment horizontal="right"/>
    </xf>
    <xf numFmtId="176" fontId="9" fillId="33" borderId="0" xfId="58" applyNumberFormat="1" applyFont="1" applyFill="1" applyBorder="1" applyAlignment="1">
      <alignment horizontal="right"/>
    </xf>
    <xf numFmtId="188" fontId="10" fillId="0" borderId="18" xfId="15" applyNumberFormat="1" applyFont="1" applyFill="1" applyBorder="1" applyAlignment="1">
      <alignment horizontal="right"/>
      <protection/>
    </xf>
    <xf numFmtId="14" fontId="10" fillId="33" borderId="0" xfId="60" applyNumberFormat="1" applyFont="1" applyFill="1" applyBorder="1">
      <alignment/>
      <protection/>
    </xf>
    <xf numFmtId="176" fontId="10" fillId="33" borderId="18" xfId="15" applyNumberFormat="1" applyFont="1" applyFill="1" applyBorder="1" applyAlignment="1">
      <alignment horizontal="right"/>
      <protection/>
    </xf>
    <xf numFmtId="0" fontId="10" fillId="33" borderId="14" xfId="15" applyFont="1" applyFill="1" applyBorder="1" quotePrefix="1">
      <alignment/>
      <protection/>
    </xf>
    <xf numFmtId="0" fontId="10" fillId="33" borderId="0" xfId="15" applyFont="1" applyFill="1" applyBorder="1" quotePrefix="1">
      <alignment/>
      <protection/>
    </xf>
    <xf numFmtId="188" fontId="10" fillId="0" borderId="16" xfId="60" applyNumberFormat="1" applyFont="1" applyFill="1" applyBorder="1" applyAlignment="1">
      <alignment horizontal="right"/>
      <protection/>
    </xf>
    <xf numFmtId="188" fontId="10" fillId="0" borderId="19" xfId="15" applyNumberFormat="1" applyFont="1" applyFill="1" applyBorder="1" applyAlignment="1">
      <alignment horizontal="right"/>
      <protection/>
    </xf>
    <xf numFmtId="43" fontId="10" fillId="33" borderId="19" xfId="43" applyNumberFormat="1" applyFont="1" applyFill="1" applyBorder="1" applyAlignment="1">
      <alignment horizontal="right"/>
    </xf>
    <xf numFmtId="176" fontId="10" fillId="33" borderId="19" xfId="15" applyNumberFormat="1" applyFont="1" applyFill="1" applyBorder="1" applyAlignment="1">
      <alignment horizontal="right"/>
      <protection/>
    </xf>
    <xf numFmtId="176" fontId="10" fillId="33" borderId="0" xfId="15" applyNumberFormat="1" applyFont="1" applyFill="1" applyBorder="1" applyAlignment="1">
      <alignment horizontal="right"/>
      <protection/>
    </xf>
    <xf numFmtId="187" fontId="10" fillId="0" borderId="0" xfId="15" applyNumberFormat="1" applyFont="1" applyFill="1" applyBorder="1" applyAlignment="1">
      <alignment horizontal="right"/>
      <protection/>
    </xf>
    <xf numFmtId="10" fontId="10" fillId="0" borderId="0" xfId="63" applyNumberFormat="1" applyFont="1" applyFill="1" applyBorder="1" applyAlignment="1">
      <alignment horizontal="right"/>
    </xf>
    <xf numFmtId="0" fontId="10" fillId="33" borderId="24" xfId="60" applyFont="1" applyFill="1" applyBorder="1" applyAlignment="1">
      <alignment horizontal="right"/>
      <protection/>
    </xf>
    <xf numFmtId="10" fontId="10" fillId="0" borderId="0" xfId="63" applyNumberFormat="1" applyFont="1" applyFill="1" applyAlignment="1">
      <alignment/>
    </xf>
    <xf numFmtId="10" fontId="10" fillId="0" borderId="0" xfId="63" applyNumberFormat="1" applyFont="1" applyFill="1" applyAlignment="1">
      <alignment horizontal="right"/>
    </xf>
    <xf numFmtId="191" fontId="10" fillId="0" borderId="0" xfId="60" applyNumberFormat="1" applyFont="1" applyFill="1" applyAlignment="1">
      <alignment horizontal="right"/>
      <protection/>
    </xf>
    <xf numFmtId="191" fontId="10" fillId="0" borderId="0" xfId="60" applyNumberFormat="1" applyFont="1" applyFill="1">
      <alignment/>
      <protection/>
    </xf>
    <xf numFmtId="191" fontId="10" fillId="0" borderId="0" xfId="60" applyNumberFormat="1" applyFont="1" applyFill="1" applyBorder="1">
      <alignment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horizontal="center"/>
      <protection/>
    </xf>
    <xf numFmtId="191" fontId="9" fillId="0" borderId="0" xfId="60" applyNumberFormat="1" applyFont="1" applyFill="1" applyAlignment="1">
      <alignment horizontal="right"/>
      <protection/>
    </xf>
    <xf numFmtId="191" fontId="9" fillId="0" borderId="0" xfId="60" applyNumberFormat="1" applyFont="1" applyFill="1">
      <alignment/>
      <protection/>
    </xf>
    <xf numFmtId="0" fontId="10" fillId="0" borderId="24" xfId="60" applyFont="1" applyFill="1" applyBorder="1">
      <alignment/>
      <protection/>
    </xf>
    <xf numFmtId="0" fontId="10" fillId="0" borderId="24" xfId="60" applyFont="1" applyFill="1" applyBorder="1" applyAlignment="1">
      <alignment horizontal="right"/>
      <protection/>
    </xf>
    <xf numFmtId="0" fontId="10" fillId="0" borderId="24" xfId="60" applyFont="1" applyFill="1" applyBorder="1" applyAlignment="1">
      <alignment horizontal="center"/>
      <protection/>
    </xf>
    <xf numFmtId="191" fontId="10" fillId="0" borderId="24" xfId="60" applyNumberFormat="1" applyFont="1" applyFill="1" applyBorder="1" applyAlignment="1">
      <alignment horizontal="right"/>
      <protection/>
    </xf>
    <xf numFmtId="191" fontId="10" fillId="0" borderId="24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right"/>
      <protection/>
    </xf>
    <xf numFmtId="191" fontId="10" fillId="0" borderId="0" xfId="60" applyNumberFormat="1" applyFont="1" applyFill="1" applyBorder="1" applyAlignment="1">
      <alignment horizontal="right"/>
      <protection/>
    </xf>
    <xf numFmtId="0" fontId="9" fillId="0" borderId="0" xfId="60" applyNumberFormat="1" applyFont="1" applyFill="1" applyBorder="1" applyAlignment="1">
      <alignment horizontal="center"/>
      <protection/>
    </xf>
    <xf numFmtId="0" fontId="11" fillId="0" borderId="0" xfId="60" applyNumberFormat="1" applyFont="1" applyFill="1" applyAlignment="1">
      <alignment horizontal="right"/>
      <protection/>
    </xf>
    <xf numFmtId="0" fontId="11" fillId="0" borderId="0" xfId="60" applyNumberFormat="1" applyFont="1" applyFill="1" applyAlignment="1">
      <alignment horizontal="center"/>
      <protection/>
    </xf>
    <xf numFmtId="0" fontId="11" fillId="0" borderId="0" xfId="60" applyNumberFormat="1" applyFont="1" applyFill="1" applyBorder="1" applyAlignment="1">
      <alignment horizontal="center"/>
      <protection/>
    </xf>
    <xf numFmtId="191" fontId="10" fillId="0" borderId="0" xfId="0" applyNumberFormat="1" applyFont="1" applyBorder="1" applyAlignment="1">
      <alignment/>
    </xf>
    <xf numFmtId="0" fontId="10" fillId="0" borderId="0" xfId="60" applyFont="1" applyFill="1" applyAlignment="1">
      <alignment horizontal="left" indent="1"/>
      <protection/>
    </xf>
    <xf numFmtId="188" fontId="10" fillId="0" borderId="0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0" fillId="0" borderId="0" xfId="60" applyNumberFormat="1" applyFont="1" applyFill="1" applyBorder="1" applyAlignment="1">
      <alignment horizontal="center"/>
      <protection/>
    </xf>
    <xf numFmtId="0" fontId="13" fillId="35" borderId="0" xfId="60" applyFont="1" applyFill="1" applyBorder="1">
      <alignment/>
      <protection/>
    </xf>
    <xf numFmtId="0" fontId="14" fillId="35" borderId="0" xfId="60" applyFont="1" applyFill="1" applyBorder="1">
      <alignment/>
      <protection/>
    </xf>
    <xf numFmtId="188" fontId="10" fillId="0" borderId="26" xfId="0" applyNumberFormat="1" applyFont="1" applyFill="1" applyBorder="1" applyAlignment="1">
      <alignment horizontal="right"/>
    </xf>
    <xf numFmtId="185" fontId="10" fillId="0" borderId="0" xfId="60" applyNumberFormat="1" applyFont="1" applyFill="1" applyAlignment="1">
      <alignment horizontal="center"/>
      <protection/>
    </xf>
    <xf numFmtId="185" fontId="10" fillId="0" borderId="0" xfId="0" applyNumberFormat="1" applyFont="1" applyBorder="1" applyAlignment="1">
      <alignment/>
    </xf>
    <xf numFmtId="0" fontId="10" fillId="0" borderId="0" xfId="60" applyFont="1" applyFill="1" applyAlignment="1">
      <alignment horizontal="justify" vertical="justify"/>
      <protection/>
    </xf>
    <xf numFmtId="4" fontId="10" fillId="0" borderId="19" xfId="60" applyNumberFormat="1" applyFont="1" applyFill="1" applyBorder="1" applyAlignment="1">
      <alignment horizontal="right"/>
      <protection/>
    </xf>
    <xf numFmtId="39" fontId="10" fillId="0" borderId="0" xfId="60" applyNumberFormat="1" applyFont="1" applyFill="1" applyAlignment="1">
      <alignment horizontal="justify" vertical="justify"/>
      <protection/>
    </xf>
    <xf numFmtId="39" fontId="10" fillId="0" borderId="0" xfId="43" applyNumberFormat="1" applyFont="1" applyFill="1" applyAlignment="1">
      <alignment horizontal="justify" vertical="justify"/>
    </xf>
    <xf numFmtId="39" fontId="10" fillId="0" borderId="0" xfId="60" applyNumberFormat="1" applyFont="1" applyFill="1">
      <alignment/>
      <protection/>
    </xf>
    <xf numFmtId="39" fontId="10" fillId="0" borderId="0" xfId="60" applyNumberFormat="1" applyFont="1" applyFill="1" applyBorder="1">
      <alignment/>
      <protection/>
    </xf>
    <xf numFmtId="0" fontId="10" fillId="0" borderId="0" xfId="60" applyFont="1" applyFill="1" applyAlignment="1">
      <alignment wrapText="1"/>
      <protection/>
    </xf>
    <xf numFmtId="191" fontId="10" fillId="0" borderId="19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/>
    </xf>
    <xf numFmtId="4" fontId="10" fillId="0" borderId="0" xfId="60" applyNumberFormat="1" applyFont="1" applyFill="1" applyBorder="1" applyAlignment="1">
      <alignment horizontal="right"/>
      <protection/>
    </xf>
    <xf numFmtId="37" fontId="12" fillId="0" borderId="0" xfId="60" applyNumberFormat="1" applyFont="1" applyFill="1" applyBorder="1" applyAlignment="1">
      <alignment horizontal="left"/>
      <protection/>
    </xf>
    <xf numFmtId="0" fontId="12" fillId="0" borderId="0" xfId="60" applyFont="1" applyFill="1">
      <alignment/>
      <protection/>
    </xf>
    <xf numFmtId="0" fontId="10" fillId="0" borderId="0" xfId="15" applyFont="1" applyFill="1">
      <alignment/>
      <protection/>
    </xf>
    <xf numFmtId="0" fontId="13" fillId="0" borderId="27" xfId="15" applyFont="1" applyFill="1" applyBorder="1" applyAlignment="1">
      <alignment horizontal="center"/>
      <protection/>
    </xf>
    <xf numFmtId="0" fontId="13" fillId="0" borderId="28" xfId="15" applyFont="1" applyFill="1" applyBorder="1" applyAlignment="1">
      <alignment horizontal="center"/>
      <protection/>
    </xf>
    <xf numFmtId="14" fontId="13" fillId="0" borderId="29" xfId="15" applyNumberFormat="1" applyFont="1" applyFill="1" applyBorder="1" applyAlignment="1">
      <alignment horizontal="center"/>
      <protection/>
    </xf>
    <xf numFmtId="0" fontId="13" fillId="0" borderId="29" xfId="15" applyFont="1" applyFill="1" applyBorder="1" applyAlignment="1">
      <alignment horizontal="center"/>
      <protection/>
    </xf>
    <xf numFmtId="0" fontId="13" fillId="0" borderId="30" xfId="15" applyFont="1" applyFill="1" applyBorder="1" applyAlignment="1">
      <alignment horizontal="center"/>
      <protection/>
    </xf>
    <xf numFmtId="0" fontId="13" fillId="0" borderId="31" xfId="15" applyFont="1" applyFill="1" applyBorder="1" applyAlignment="1">
      <alignment horizontal="center"/>
      <protection/>
    </xf>
    <xf numFmtId="14" fontId="10" fillId="0" borderId="0" xfId="60" applyNumberFormat="1" applyFont="1" applyFill="1" applyBorder="1" quotePrefix="1">
      <alignment/>
      <protection/>
    </xf>
    <xf numFmtId="0" fontId="10" fillId="0" borderId="0" xfId="60" applyFont="1" applyFill="1" applyBorder="1" quotePrefix="1">
      <alignment/>
      <protection/>
    </xf>
    <xf numFmtId="0" fontId="15" fillId="0" borderId="0" xfId="15" applyFont="1" applyFill="1">
      <alignment/>
      <protection/>
    </xf>
    <xf numFmtId="203" fontId="15" fillId="0" borderId="0" xfId="43" applyNumberFormat="1" applyFont="1" applyFill="1" applyAlignment="1">
      <alignment/>
    </xf>
    <xf numFmtId="203" fontId="15" fillId="0" borderId="0" xfId="15" applyNumberFormat="1" applyFont="1" applyFill="1">
      <alignment/>
      <protection/>
    </xf>
    <xf numFmtId="191" fontId="10" fillId="0" borderId="10" xfId="60" applyNumberFormat="1" applyFont="1" applyFill="1" applyBorder="1">
      <alignment/>
      <protection/>
    </xf>
    <xf numFmtId="188" fontId="10" fillId="0" borderId="0" xfId="0" applyNumberFormat="1" applyFont="1" applyFill="1" applyBorder="1" applyAlignment="1">
      <alignment/>
    </xf>
    <xf numFmtId="192" fontId="10" fillId="0" borderId="0" xfId="60" applyNumberFormat="1" applyFont="1" applyFill="1" applyBorder="1">
      <alignment/>
      <protection/>
    </xf>
    <xf numFmtId="203" fontId="16" fillId="0" borderId="0" xfId="15" applyNumberFormat="1" applyFont="1" applyFill="1">
      <alignment/>
      <protection/>
    </xf>
    <xf numFmtId="0" fontId="10" fillId="0" borderId="0" xfId="60" applyFont="1" applyFill="1" applyBorder="1" applyAlignment="1">
      <alignment horizontal="left" indent="1"/>
      <protection/>
    </xf>
    <xf numFmtId="0" fontId="15" fillId="0" borderId="0" xfId="15" applyFont="1" applyFill="1" applyBorder="1">
      <alignment/>
      <protection/>
    </xf>
    <xf numFmtId="203" fontId="15" fillId="0" borderId="0" xfId="43" applyNumberFormat="1" applyFont="1" applyFill="1" applyBorder="1" applyAlignment="1">
      <alignment/>
    </xf>
    <xf numFmtId="203" fontId="15" fillId="0" borderId="0" xfId="15" applyNumberFormat="1" applyFont="1" applyFill="1" applyBorder="1">
      <alignment/>
      <protection/>
    </xf>
    <xf numFmtId="188" fontId="10" fillId="0" borderId="0" xfId="0" applyNumberFormat="1" applyFont="1" applyFill="1" applyAlignment="1">
      <alignment/>
    </xf>
    <xf numFmtId="0" fontId="16" fillId="0" borderId="26" xfId="15" applyFont="1" applyFill="1" applyBorder="1">
      <alignment/>
      <protection/>
    </xf>
    <xf numFmtId="203" fontId="16" fillId="0" borderId="26" xfId="15" applyNumberFormat="1" applyFont="1" applyFill="1" applyBorder="1">
      <alignment/>
      <protection/>
    </xf>
    <xf numFmtId="195" fontId="10" fillId="0" borderId="0" xfId="15" applyNumberFormat="1" applyFont="1" applyFill="1">
      <alignment/>
      <protection/>
    </xf>
    <xf numFmtId="205" fontId="10" fillId="0" borderId="0" xfId="15" applyNumberFormat="1" applyFont="1" applyFill="1">
      <alignment/>
      <protection/>
    </xf>
    <xf numFmtId="195" fontId="10" fillId="0" borderId="16" xfId="15" applyNumberFormat="1" applyFont="1" applyFill="1" applyBorder="1">
      <alignment/>
      <protection/>
    </xf>
    <xf numFmtId="195" fontId="10" fillId="0" borderId="26" xfId="15" applyNumberFormat="1" applyFont="1" applyFill="1" applyBorder="1">
      <alignment/>
      <protection/>
    </xf>
    <xf numFmtId="188" fontId="10" fillId="0" borderId="18" xfId="0" applyNumberFormat="1" applyFont="1" applyFill="1" applyBorder="1" applyAlignment="1">
      <alignment horizontal="right"/>
    </xf>
    <xf numFmtId="195" fontId="10" fillId="0" borderId="0" xfId="15" applyNumberFormat="1" applyFont="1" applyFill="1" quotePrefix="1">
      <alignment/>
      <protection/>
    </xf>
    <xf numFmtId="195" fontId="9" fillId="0" borderId="0" xfId="15" applyNumberFormat="1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 quotePrefix="1">
      <alignment/>
      <protection/>
    </xf>
    <xf numFmtId="2" fontId="10" fillId="0" borderId="0" xfId="15" applyNumberFormat="1" applyFont="1" applyFill="1">
      <alignment/>
      <protection/>
    </xf>
    <xf numFmtId="188" fontId="10" fillId="0" borderId="16" xfId="0" applyNumberFormat="1" applyFont="1" applyFill="1" applyBorder="1" applyAlignment="1">
      <alignment/>
    </xf>
    <xf numFmtId="39" fontId="10" fillId="0" borderId="0" xfId="60" applyNumberFormat="1" applyFont="1" applyFill="1" applyBorder="1" applyAlignment="1">
      <alignment horizontal="justify" vertical="justify"/>
      <protection/>
    </xf>
    <xf numFmtId="39" fontId="10" fillId="0" borderId="0" xfId="43" applyNumberFormat="1" applyFont="1" applyFill="1" applyBorder="1" applyAlignment="1">
      <alignment horizontal="justify" vertical="justify"/>
    </xf>
    <xf numFmtId="191" fontId="10" fillId="0" borderId="0" xfId="0" applyNumberFormat="1" applyFont="1" applyFill="1" applyBorder="1" applyAlignment="1">
      <alignment horizontal="right"/>
    </xf>
    <xf numFmtId="188" fontId="10" fillId="0" borderId="0" xfId="60" applyNumberFormat="1" applyFont="1" applyFill="1" applyBorder="1" applyAlignment="1">
      <alignment horizontal="right"/>
      <protection/>
    </xf>
    <xf numFmtId="188" fontId="10" fillId="0" borderId="22" xfId="60" applyNumberFormat="1" applyFont="1" applyFill="1" applyBorder="1" applyAlignment="1">
      <alignment horizontal="right"/>
      <protection/>
    </xf>
    <xf numFmtId="0" fontId="10" fillId="0" borderId="0" xfId="60" applyFont="1" applyFill="1" applyAlignment="1">
      <alignment horizontal="center" vertical="justify"/>
      <protection/>
    </xf>
    <xf numFmtId="191" fontId="10" fillId="0" borderId="19" xfId="60" applyNumberFormat="1" applyFont="1" applyFill="1" applyBorder="1">
      <alignment/>
      <protection/>
    </xf>
    <xf numFmtId="0" fontId="10" fillId="0" borderId="14" xfId="60" applyFont="1" applyFill="1" applyBorder="1">
      <alignment/>
      <protection/>
    </xf>
    <xf numFmtId="43" fontId="10" fillId="0" borderId="0" xfId="43" applyNumberFormat="1" applyFont="1" applyFill="1" applyBorder="1" applyAlignment="1">
      <alignment horizontal="right"/>
    </xf>
    <xf numFmtId="176" fontId="10" fillId="0" borderId="0" xfId="15" applyNumberFormat="1" applyFont="1" applyFill="1" applyBorder="1" applyAlignment="1">
      <alignment horizontal="right"/>
      <protection/>
    </xf>
    <xf numFmtId="188" fontId="10" fillId="0" borderId="0" xfId="60" applyNumberFormat="1" applyFont="1" applyFill="1" applyAlignment="1">
      <alignment horizontal="right"/>
      <protection/>
    </xf>
    <xf numFmtId="188" fontId="10" fillId="0" borderId="0" xfId="0" applyNumberFormat="1" applyFont="1" applyBorder="1" applyAlignment="1">
      <alignment horizontal="right"/>
    </xf>
    <xf numFmtId="188" fontId="10" fillId="0" borderId="0" xfId="60" applyNumberFormat="1" applyFont="1" applyFill="1" applyBorder="1" applyAlignment="1">
      <alignment horizontal="center"/>
      <protection/>
    </xf>
    <xf numFmtId="188" fontId="10" fillId="0" borderId="0" xfId="0" applyNumberFormat="1" applyFont="1" applyBorder="1" applyAlignment="1">
      <alignment/>
    </xf>
    <xf numFmtId="188" fontId="10" fillId="0" borderId="26" xfId="60" applyNumberFormat="1" applyFont="1" applyFill="1" applyBorder="1">
      <alignment/>
      <protection/>
    </xf>
    <xf numFmtId="193" fontId="10" fillId="0" borderId="32" xfId="60" applyNumberFormat="1" applyFont="1" applyFill="1" applyBorder="1">
      <alignment/>
      <protection/>
    </xf>
    <xf numFmtId="49" fontId="11" fillId="0" borderId="0" xfId="60" applyNumberFormat="1" applyFont="1" applyFill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37" fontId="9" fillId="0" borderId="0" xfId="60" applyNumberFormat="1" applyFont="1" applyFill="1" applyBorder="1" applyAlignment="1">
      <alignment horizontal="left"/>
      <protection/>
    </xf>
    <xf numFmtId="0" fontId="9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left"/>
      <protection/>
    </xf>
    <xf numFmtId="0" fontId="10" fillId="0" borderId="24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wrapText="1"/>
      <protection/>
    </xf>
    <xf numFmtId="0" fontId="13" fillId="0" borderId="33" xfId="15" applyFont="1" applyFill="1" applyBorder="1" applyAlignment="1">
      <alignment horizontal="center"/>
      <protection/>
    </xf>
    <xf numFmtId="0" fontId="13" fillId="0" borderId="34" xfId="15" applyFont="1" applyFill="1" applyBorder="1" applyAlignment="1">
      <alignment horizontal="center"/>
      <protection/>
    </xf>
    <xf numFmtId="0" fontId="13" fillId="0" borderId="35" xfId="15" applyFont="1" applyFill="1" applyBorder="1" applyAlignment="1">
      <alignment horizontal="center"/>
      <protection/>
    </xf>
    <xf numFmtId="0" fontId="12" fillId="0" borderId="0" xfId="60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13" fillId="0" borderId="27" xfId="15" applyFont="1" applyFill="1" applyBorder="1" applyAlignment="1">
      <alignment horizontal="center"/>
      <protection/>
    </xf>
  </cellXfs>
  <cellStyles count="53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illares_SISA  INFORME-FINAL" xfId="58"/>
    <cellStyle name="Neutral" xfId="59"/>
    <cellStyle name="Normal_Bal, Utl, Fluj y anex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7</xdr:col>
      <xdr:colOff>771525</xdr:colOff>
      <xdr:row>47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8581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47</xdr:row>
      <xdr:rowOff>0</xdr:rowOff>
    </xdr:from>
    <xdr:to>
      <xdr:col>8</xdr:col>
      <xdr:colOff>228600</xdr:colOff>
      <xdr:row>47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7858125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38725" y="78581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771525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02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38725" y="0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7</xdr:col>
      <xdr:colOff>771525</xdr:colOff>
      <xdr:row>56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0" y="853440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56</xdr:row>
      <xdr:rowOff>0</xdr:rowOff>
    </xdr:from>
    <xdr:to>
      <xdr:col>8</xdr:col>
      <xdr:colOff>228600</xdr:colOff>
      <xdr:row>56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800225" y="853440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771525</xdr:colOff>
      <xdr:row>65</xdr:row>
      <xdr:rowOff>9525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0" y="100679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65</xdr:row>
      <xdr:rowOff>9525</xdr:rowOff>
    </xdr:from>
    <xdr:to>
      <xdr:col>8</xdr:col>
      <xdr:colOff>228600</xdr:colOff>
      <xdr:row>65</xdr:row>
      <xdr:rowOff>9525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800225" y="10067925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65</xdr:row>
      <xdr:rowOff>9525</xdr:rowOff>
    </xdr:from>
    <xdr:to>
      <xdr:col>13</xdr:col>
      <xdr:colOff>0</xdr:colOff>
      <xdr:row>65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5038725" y="100679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771525</xdr:colOff>
      <xdr:row>65</xdr:row>
      <xdr:rowOff>9525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0" y="100679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447675</xdr:colOff>
      <xdr:row>65</xdr:row>
      <xdr:rowOff>9525</xdr:rowOff>
    </xdr:from>
    <xdr:to>
      <xdr:col>13</xdr:col>
      <xdr:colOff>0</xdr:colOff>
      <xdr:row>65</xdr:row>
      <xdr:rowOff>9525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5038725" y="100679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771525</xdr:colOff>
      <xdr:row>65</xdr:row>
      <xdr:rowOff>9525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0" y="100679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447675</xdr:colOff>
      <xdr:row>65</xdr:row>
      <xdr:rowOff>9525</xdr:rowOff>
    </xdr:from>
    <xdr:to>
      <xdr:col>13</xdr:col>
      <xdr:colOff>0</xdr:colOff>
      <xdr:row>65</xdr:row>
      <xdr:rowOff>9525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5038725" y="100679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771525</xdr:colOff>
      <xdr:row>65</xdr:row>
      <xdr:rowOff>9525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0" y="100679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447675</xdr:colOff>
      <xdr:row>65</xdr:row>
      <xdr:rowOff>9525</xdr:rowOff>
    </xdr:from>
    <xdr:to>
      <xdr:col>13</xdr:col>
      <xdr:colOff>0</xdr:colOff>
      <xdr:row>65</xdr:row>
      <xdr:rowOff>9525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5038725" y="100679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65</xdr:row>
      <xdr:rowOff>9525</xdr:rowOff>
    </xdr:from>
    <xdr:to>
      <xdr:col>7</xdr:col>
      <xdr:colOff>771525</xdr:colOff>
      <xdr:row>65</xdr:row>
      <xdr:rowOff>9525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10067925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447675</xdr:colOff>
      <xdr:row>65</xdr:row>
      <xdr:rowOff>9525</xdr:rowOff>
    </xdr:from>
    <xdr:to>
      <xdr:col>13</xdr:col>
      <xdr:colOff>0</xdr:colOff>
      <xdr:row>65</xdr:row>
      <xdr:rowOff>9525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5038725" y="10067925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63</xdr:row>
      <xdr:rowOff>0</xdr:rowOff>
    </xdr:from>
    <xdr:to>
      <xdr:col>8</xdr:col>
      <xdr:colOff>228600</xdr:colOff>
      <xdr:row>63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800225" y="979170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21" name="Text Box 41"/>
        <xdr:cNvSpPr txBox="1">
          <a:spLocks noChangeArrowheads="1"/>
        </xdr:cNvSpPr>
      </xdr:nvSpPr>
      <xdr:spPr>
        <a:xfrm>
          <a:off x="5038725" y="9791700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63</xdr:row>
      <xdr:rowOff>0</xdr:rowOff>
    </xdr:from>
    <xdr:to>
      <xdr:col>8</xdr:col>
      <xdr:colOff>228600</xdr:colOff>
      <xdr:row>63</xdr:row>
      <xdr:rowOff>0</xdr:rowOff>
    </xdr:to>
    <xdr:sp>
      <xdr:nvSpPr>
        <xdr:cNvPr id="22" name="Text Box 43"/>
        <xdr:cNvSpPr txBox="1">
          <a:spLocks noChangeArrowheads="1"/>
        </xdr:cNvSpPr>
      </xdr:nvSpPr>
      <xdr:spPr>
        <a:xfrm>
          <a:off x="1800225" y="979170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23" name="Text Box 44"/>
        <xdr:cNvSpPr txBox="1">
          <a:spLocks noChangeArrowheads="1"/>
        </xdr:cNvSpPr>
      </xdr:nvSpPr>
      <xdr:spPr>
        <a:xfrm>
          <a:off x="5038725" y="9791700"/>
          <a:ext cx="182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5</xdr:col>
      <xdr:colOff>0</xdr:colOff>
      <xdr:row>74</xdr:row>
      <xdr:rowOff>95250</xdr:rowOff>
    </xdr:from>
    <xdr:to>
      <xdr:col>12</xdr:col>
      <xdr:colOff>95250</xdr:colOff>
      <xdr:row>80</xdr:row>
      <xdr:rowOff>66675</xdr:rowOff>
    </xdr:to>
    <xdr:pic>
      <xdr:nvPicPr>
        <xdr:cNvPr id="24" name="Picture 3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696700"/>
          <a:ext cx="574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8</xdr:col>
      <xdr:colOff>390525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47875" y="0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0</xdr:row>
      <xdr:rowOff>0</xdr:rowOff>
    </xdr:from>
    <xdr:to>
      <xdr:col>14</xdr:col>
      <xdr:colOff>104775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29150" y="0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7</xdr:col>
      <xdr:colOff>19050</xdr:colOff>
      <xdr:row>58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10410825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8</xdr:col>
      <xdr:colOff>390525</xdr:colOff>
      <xdr:row>58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47875" y="10410825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58</xdr:row>
      <xdr:rowOff>0</xdr:rowOff>
    </xdr:from>
    <xdr:to>
      <xdr:col>14</xdr:col>
      <xdr:colOff>104775</xdr:colOff>
      <xdr:row>58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629150" y="10410825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7</xdr:col>
      <xdr:colOff>19050</xdr:colOff>
      <xdr:row>58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0" y="10410825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7</xdr:col>
      <xdr:colOff>19050</xdr:colOff>
      <xdr:row>61</xdr:row>
      <xdr:rowOff>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0" y="10925175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38100</xdr:colOff>
      <xdr:row>61</xdr:row>
      <xdr:rowOff>0</xdr:rowOff>
    </xdr:from>
    <xdr:to>
      <xdr:col>8</xdr:col>
      <xdr:colOff>390525</xdr:colOff>
      <xdr:row>61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2047875" y="10925175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61</xdr:row>
      <xdr:rowOff>0</xdr:rowOff>
    </xdr:from>
    <xdr:to>
      <xdr:col>13</xdr:col>
      <xdr:colOff>104775</xdr:colOff>
      <xdr:row>61</xdr:row>
      <xdr:rowOff>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4629150" y="1092517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7</xdr:col>
      <xdr:colOff>19050</xdr:colOff>
      <xdr:row>61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0" y="10925175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38100</xdr:colOff>
      <xdr:row>61</xdr:row>
      <xdr:rowOff>0</xdr:rowOff>
    </xdr:from>
    <xdr:to>
      <xdr:col>8</xdr:col>
      <xdr:colOff>390525</xdr:colOff>
      <xdr:row>61</xdr:row>
      <xdr:rowOff>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2047875" y="10925175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61</xdr:row>
      <xdr:rowOff>0</xdr:rowOff>
    </xdr:from>
    <xdr:to>
      <xdr:col>13</xdr:col>
      <xdr:colOff>104775</xdr:colOff>
      <xdr:row>61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4629150" y="1092517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7</xdr:col>
      <xdr:colOff>19050</xdr:colOff>
      <xdr:row>61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0" y="10925175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38100</xdr:colOff>
      <xdr:row>61</xdr:row>
      <xdr:rowOff>0</xdr:rowOff>
    </xdr:from>
    <xdr:to>
      <xdr:col>8</xdr:col>
      <xdr:colOff>390525</xdr:colOff>
      <xdr:row>61</xdr:row>
      <xdr:rowOff>0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2047875" y="10925175"/>
          <a:ext cx="2714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257175</xdr:colOff>
      <xdr:row>61</xdr:row>
      <xdr:rowOff>0</xdr:rowOff>
    </xdr:from>
    <xdr:to>
      <xdr:col>13</xdr:col>
      <xdr:colOff>104775</xdr:colOff>
      <xdr:row>61</xdr:row>
      <xdr:rowOff>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4629150" y="1092517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54</xdr:row>
      <xdr:rowOff>0</xdr:rowOff>
    </xdr:from>
    <xdr:to>
      <xdr:col>8</xdr:col>
      <xdr:colOff>228600</xdr:colOff>
      <xdr:row>54</xdr:row>
      <xdr:rowOff>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3067050" y="97726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400050</xdr:colOff>
      <xdr:row>54</xdr:row>
      <xdr:rowOff>0</xdr:rowOff>
    </xdr:from>
    <xdr:to>
      <xdr:col>13</xdr:col>
      <xdr:colOff>0</xdr:colOff>
      <xdr:row>54</xdr:row>
      <xdr:rowOff>0</xdr:rowOff>
    </xdr:to>
    <xdr:sp>
      <xdr:nvSpPr>
        <xdr:cNvPr id="18" name="Text Box 41"/>
        <xdr:cNvSpPr txBox="1">
          <a:spLocks noChangeArrowheads="1"/>
        </xdr:cNvSpPr>
      </xdr:nvSpPr>
      <xdr:spPr>
        <a:xfrm>
          <a:off x="4772025" y="977265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54</xdr:row>
      <xdr:rowOff>0</xdr:rowOff>
    </xdr:from>
    <xdr:to>
      <xdr:col>8</xdr:col>
      <xdr:colOff>228600</xdr:colOff>
      <xdr:row>54</xdr:row>
      <xdr:rowOff>0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3067050" y="977265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400050</xdr:colOff>
      <xdr:row>54</xdr:row>
      <xdr:rowOff>0</xdr:rowOff>
    </xdr:from>
    <xdr:to>
      <xdr:col>13</xdr:col>
      <xdr:colOff>0</xdr:colOff>
      <xdr:row>54</xdr:row>
      <xdr:rowOff>0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4772025" y="9772650"/>
          <a:ext cx="193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42</xdr:row>
      <xdr:rowOff>190500</xdr:rowOff>
    </xdr:from>
    <xdr:to>
      <xdr:col>20</xdr:col>
      <xdr:colOff>9525</xdr:colOff>
      <xdr:row>47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63100"/>
          <a:ext cx="6267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1057275</xdr:colOff>
      <xdr:row>34</xdr:row>
      <xdr:rowOff>0</xdr:rowOff>
    </xdr:from>
    <xdr:to>
      <xdr:col>8</xdr:col>
      <xdr:colOff>190500</xdr:colOff>
      <xdr:row>34</xdr:row>
      <xdr:rowOff>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1847850" y="77343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190500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2962275" y="77343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34</xdr:row>
      <xdr:rowOff>0</xdr:rowOff>
    </xdr:from>
    <xdr:to>
      <xdr:col>8</xdr:col>
      <xdr:colOff>190500</xdr:colOff>
      <xdr:row>34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1847850" y="773430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190500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2962275" y="773430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1057275</xdr:colOff>
      <xdr:row>56</xdr:row>
      <xdr:rowOff>0</xdr:rowOff>
    </xdr:from>
    <xdr:to>
      <xdr:col>8</xdr:col>
      <xdr:colOff>228600</xdr:colOff>
      <xdr:row>56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800225" y="10410825"/>
          <a:ext cx="250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4524375" y="10410825"/>
          <a:ext cx="239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7</xdr:col>
      <xdr:colOff>1057275</xdr:colOff>
      <xdr:row>56</xdr:row>
      <xdr:rowOff>0</xdr:rowOff>
    </xdr:from>
    <xdr:to>
      <xdr:col>8</xdr:col>
      <xdr:colOff>228600</xdr:colOff>
      <xdr:row>56</xdr:row>
      <xdr:rowOff>0</xdr:rowOff>
    </xdr:to>
    <xdr:sp>
      <xdr:nvSpPr>
        <xdr:cNvPr id="3" name="Text Box 43"/>
        <xdr:cNvSpPr txBox="1">
          <a:spLocks noChangeArrowheads="1"/>
        </xdr:cNvSpPr>
      </xdr:nvSpPr>
      <xdr:spPr>
        <a:xfrm>
          <a:off x="1800225" y="10410825"/>
          <a:ext cx="250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8</xdr:col>
      <xdr:colOff>447675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4" name="Text Box 44"/>
        <xdr:cNvSpPr txBox="1">
          <a:spLocks noChangeArrowheads="1"/>
        </xdr:cNvSpPr>
      </xdr:nvSpPr>
      <xdr:spPr>
        <a:xfrm>
          <a:off x="4524375" y="10410825"/>
          <a:ext cx="239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showGridLines="0" tabSelected="1" zoomScale="160" zoomScaleNormal="160" zoomScaleSheetLayoutView="100" zoomScalePageLayoutView="0" workbookViewId="0" topLeftCell="A52">
      <selection activeCell="H74" sqref="H74"/>
    </sheetView>
  </sheetViews>
  <sheetFormatPr defaultColWidth="10.7109375" defaultRowHeight="13.5" customHeight="1" outlineLevelRow="1"/>
  <cols>
    <col min="1" max="1" width="1.28515625" style="2" customWidth="1"/>
    <col min="2" max="2" width="1.57421875" style="2" customWidth="1"/>
    <col min="3" max="3" width="2.00390625" style="2" customWidth="1"/>
    <col min="4" max="4" width="1.7109375" style="2" customWidth="1"/>
    <col min="5" max="5" width="1.421875" style="2" customWidth="1"/>
    <col min="6" max="6" width="1.7109375" style="2" customWidth="1"/>
    <col min="7" max="7" width="1.421875" style="2" customWidth="1"/>
    <col min="8" max="8" width="57.7109375" style="2" customWidth="1"/>
    <col min="9" max="9" width="7.28125" style="3" bestFit="1" customWidth="1"/>
    <col min="10" max="10" width="2.8515625" style="3" customWidth="1"/>
    <col min="11" max="11" width="10.421875" style="2" customWidth="1"/>
    <col min="12" max="12" width="3.28125" style="2" customWidth="1"/>
    <col min="13" max="13" width="10.28125" style="2" customWidth="1"/>
    <col min="14" max="14" width="6.00390625" style="2" customWidth="1"/>
    <col min="15" max="16" width="69.00390625" style="2" customWidth="1"/>
    <col min="17" max="18" width="10.7109375" style="2" customWidth="1"/>
    <col min="19" max="19" width="23.140625" style="2" customWidth="1"/>
    <col min="20" max="20" width="18.8515625" style="2" customWidth="1"/>
    <col min="21" max="24" width="10.7109375" style="2" customWidth="1"/>
    <col min="25" max="25" width="17.57421875" style="2" bestFit="1" customWidth="1"/>
    <col min="26" max="26" width="13.7109375" style="2" bestFit="1" customWidth="1"/>
    <col min="27" max="16384" width="10.7109375" style="2" customWidth="1"/>
  </cols>
  <sheetData>
    <row r="1" ht="13.5" customHeight="1">
      <c r="A1" s="1" t="s">
        <v>207</v>
      </c>
    </row>
    <row r="2" ht="13.5" customHeight="1">
      <c r="A2" s="1" t="s">
        <v>72</v>
      </c>
    </row>
    <row r="3" ht="13.5" customHeight="1">
      <c r="A3" s="4" t="s">
        <v>25</v>
      </c>
    </row>
    <row r="4" spans="1:14" ht="7.5" customHeight="1">
      <c r="A4" s="4"/>
      <c r="N4" s="5"/>
    </row>
    <row r="5" spans="1:14" ht="13.5" customHeight="1">
      <c r="A5" s="1" t="s">
        <v>26</v>
      </c>
      <c r="N5" s="6"/>
    </row>
    <row r="6" spans="1:14" ht="7.5" customHeight="1">
      <c r="A6" s="4"/>
      <c r="N6" s="6"/>
    </row>
    <row r="7" spans="1:14" ht="13.5" customHeight="1">
      <c r="A7" s="7" t="s">
        <v>227</v>
      </c>
      <c r="B7" s="4"/>
      <c r="C7" s="4"/>
      <c r="D7" s="4"/>
      <c r="E7" s="4"/>
      <c r="F7" s="4"/>
      <c r="G7" s="4"/>
      <c r="H7" s="4"/>
      <c r="N7" s="8"/>
    </row>
    <row r="8" spans="1:14" ht="7.5" customHeight="1">
      <c r="A8" s="4"/>
      <c r="B8" s="4"/>
      <c r="C8" s="4"/>
      <c r="D8" s="4"/>
      <c r="E8" s="4"/>
      <c r="F8" s="4"/>
      <c r="G8" s="4"/>
      <c r="H8" s="4"/>
      <c r="N8" s="9"/>
    </row>
    <row r="9" spans="1:14" ht="13.5" customHeight="1">
      <c r="A9" s="4" t="s">
        <v>216</v>
      </c>
      <c r="B9" s="4"/>
      <c r="C9" s="4"/>
      <c r="D9" s="4"/>
      <c r="E9" s="4"/>
      <c r="F9" s="4"/>
      <c r="G9" s="4"/>
      <c r="H9" s="4"/>
      <c r="N9" s="9"/>
    </row>
    <row r="10" spans="14:25" ht="7.5" customHeight="1" thickBot="1">
      <c r="N10" s="9"/>
      <c r="S10" s="2">
        <v>2009</v>
      </c>
      <c r="Y10" s="2">
        <v>2010</v>
      </c>
    </row>
    <row r="11" spans="1:26" ht="13.5" customHeight="1" thickTop="1">
      <c r="A11" s="10"/>
      <c r="B11" s="10"/>
      <c r="C11" s="10"/>
      <c r="D11" s="10"/>
      <c r="E11" s="10"/>
      <c r="F11" s="10"/>
      <c r="G11" s="10"/>
      <c r="H11" s="10"/>
      <c r="I11" s="11"/>
      <c r="J11" s="11"/>
      <c r="K11" s="10"/>
      <c r="L11" s="10"/>
      <c r="M11" s="10"/>
      <c r="N11" s="6"/>
      <c r="Q11" s="12"/>
      <c r="R11" s="13"/>
      <c r="S11" s="13" t="s">
        <v>106</v>
      </c>
      <c r="T11" s="14" t="s">
        <v>106</v>
      </c>
      <c r="W11" s="12"/>
      <c r="X11" s="13"/>
      <c r="Y11" s="13" t="s">
        <v>106</v>
      </c>
      <c r="Z11" s="14" t="s">
        <v>106</v>
      </c>
    </row>
    <row r="12" spans="1:26" ht="13.5" customHeight="1">
      <c r="A12" s="15" t="s">
        <v>27</v>
      </c>
      <c r="I12" s="8" t="s">
        <v>1</v>
      </c>
      <c r="J12" s="8"/>
      <c r="K12" s="6">
        <v>2018</v>
      </c>
      <c r="L12" s="8"/>
      <c r="M12" s="6">
        <v>2017</v>
      </c>
      <c r="N12" s="8"/>
      <c r="Q12" s="16"/>
      <c r="R12" s="17"/>
      <c r="S12" s="18" t="s">
        <v>73</v>
      </c>
      <c r="T12" s="19" t="s">
        <v>74</v>
      </c>
      <c r="W12" s="16"/>
      <c r="X12" s="17"/>
      <c r="Y12" s="18" t="s">
        <v>73</v>
      </c>
      <c r="Z12" s="19" t="s">
        <v>74</v>
      </c>
    </row>
    <row r="13" spans="1:26" ht="13.5" customHeight="1">
      <c r="A13" s="2" t="s">
        <v>187</v>
      </c>
      <c r="H13" s="15"/>
      <c r="I13" s="8"/>
      <c r="J13" s="8"/>
      <c r="K13" s="8"/>
      <c r="L13" s="20"/>
      <c r="M13" s="8"/>
      <c r="N13" s="21"/>
      <c r="Q13" s="16"/>
      <c r="R13" s="22" t="s">
        <v>75</v>
      </c>
      <c r="S13" s="18"/>
      <c r="T13" s="19"/>
      <c r="W13" s="16"/>
      <c r="X13" s="22" t="s">
        <v>75</v>
      </c>
      <c r="Y13" s="18"/>
      <c r="Z13" s="19"/>
    </row>
    <row r="14" spans="2:26" ht="13.5" customHeight="1">
      <c r="B14" s="2" t="s">
        <v>28</v>
      </c>
      <c r="I14" s="23">
        <v>3</v>
      </c>
      <c r="J14" s="23"/>
      <c r="K14" s="24">
        <v>3574.8</v>
      </c>
      <c r="L14" s="25"/>
      <c r="M14" s="24">
        <v>2899.8</v>
      </c>
      <c r="N14" s="21"/>
      <c r="O14" s="26"/>
      <c r="P14" s="26"/>
      <c r="Q14" s="16"/>
      <c r="R14" s="27" t="s">
        <v>76</v>
      </c>
      <c r="S14" s="28">
        <v>6366898.010000001</v>
      </c>
      <c r="T14" s="29">
        <f>ROUND(S14/1000,1)</f>
        <v>6366.9</v>
      </c>
      <c r="W14" s="27"/>
      <c r="X14" s="27" t="s">
        <v>76</v>
      </c>
      <c r="Y14" s="28">
        <v>24045935.580000006</v>
      </c>
      <c r="Z14" s="29">
        <f>ROUND(Y14/1000,1)</f>
        <v>24045.9</v>
      </c>
    </row>
    <row r="15" spans="2:26" ht="13.5" customHeight="1">
      <c r="B15" s="2" t="s">
        <v>213</v>
      </c>
      <c r="I15" s="23">
        <v>3</v>
      </c>
      <c r="J15" s="23"/>
      <c r="K15" s="24">
        <v>0</v>
      </c>
      <c r="L15" s="25"/>
      <c r="M15" s="24">
        <v>12.7</v>
      </c>
      <c r="N15" s="21"/>
      <c r="O15" s="26"/>
      <c r="P15" s="26"/>
      <c r="Q15" s="16"/>
      <c r="R15" s="27"/>
      <c r="S15" s="28"/>
      <c r="T15" s="29"/>
      <c r="W15" s="27"/>
      <c r="X15" s="27"/>
      <c r="Y15" s="28"/>
      <c r="Z15" s="29"/>
    </row>
    <row r="16" spans="2:26" ht="13.5" customHeight="1">
      <c r="B16" s="2" t="s">
        <v>30</v>
      </c>
      <c r="I16" s="3">
        <v>6</v>
      </c>
      <c r="K16" s="24">
        <v>68733.7</v>
      </c>
      <c r="L16" s="25"/>
      <c r="M16" s="24">
        <v>71920.4</v>
      </c>
      <c r="N16" s="30"/>
      <c r="O16" s="26"/>
      <c r="P16" s="26"/>
      <c r="Q16" s="16"/>
      <c r="R16" s="27" t="s">
        <v>78</v>
      </c>
      <c r="S16" s="28">
        <v>62109121.64</v>
      </c>
      <c r="T16" s="29">
        <f>ROUND(S16/1000,1)</f>
        <v>62109.1</v>
      </c>
      <c r="W16" s="16"/>
      <c r="X16" s="27" t="s">
        <v>78</v>
      </c>
      <c r="Y16" s="28">
        <v>60615980.910000004</v>
      </c>
      <c r="Z16" s="29">
        <f>ROUND(Y16/1000,1)</f>
        <v>60616</v>
      </c>
    </row>
    <row r="17" spans="2:26" ht="13.5" customHeight="1">
      <c r="B17" s="2" t="s">
        <v>31</v>
      </c>
      <c r="I17" s="3">
        <v>7</v>
      </c>
      <c r="K17" s="24">
        <v>1360.2</v>
      </c>
      <c r="L17" s="25"/>
      <c r="M17" s="24">
        <v>1180.7</v>
      </c>
      <c r="N17" s="21"/>
      <c r="O17" s="26"/>
      <c r="P17" s="26"/>
      <c r="Q17" s="16"/>
      <c r="R17" s="27" t="s">
        <v>79</v>
      </c>
      <c r="S17" s="28">
        <v>437657.85</v>
      </c>
      <c r="T17" s="29">
        <f>ROUND(S17/1000,1)</f>
        <v>437.7</v>
      </c>
      <c r="W17" s="16"/>
      <c r="X17" s="27" t="s">
        <v>79</v>
      </c>
      <c r="Y17" s="28">
        <v>248428.85</v>
      </c>
      <c r="Z17" s="29">
        <f>ROUND(Y17/1000,1)</f>
        <v>248.4</v>
      </c>
    </row>
    <row r="18" spans="2:26" ht="13.5" customHeight="1">
      <c r="B18" s="2" t="s">
        <v>32</v>
      </c>
      <c r="I18" s="3">
        <v>9</v>
      </c>
      <c r="K18" s="24">
        <v>13732.6</v>
      </c>
      <c r="L18" s="25"/>
      <c r="M18" s="24">
        <v>8599.8</v>
      </c>
      <c r="N18" s="31"/>
      <c r="O18" s="26"/>
      <c r="P18" s="26"/>
      <c r="Q18" s="16"/>
      <c r="R18" s="27" t="s">
        <v>80</v>
      </c>
      <c r="S18" s="28">
        <v>2345947.66</v>
      </c>
      <c r="T18" s="29">
        <f>ROUND(S18/1000,1)</f>
        <v>2345.9</v>
      </c>
      <c r="W18" s="16"/>
      <c r="X18" s="27" t="s">
        <v>80</v>
      </c>
      <c r="Y18" s="28">
        <v>3721896.54</v>
      </c>
      <c r="Z18" s="29">
        <f>ROUND(Y18/1000,1)</f>
        <v>3721.9</v>
      </c>
    </row>
    <row r="19" spans="2:26" ht="13.5" customHeight="1">
      <c r="B19" s="2" t="s">
        <v>199</v>
      </c>
      <c r="I19" s="3">
        <v>10</v>
      </c>
      <c r="K19" s="32">
        <v>2276.8</v>
      </c>
      <c r="L19" s="25"/>
      <c r="M19" s="32">
        <v>2149.3</v>
      </c>
      <c r="N19" s="33"/>
      <c r="O19" s="26"/>
      <c r="P19" s="26"/>
      <c r="Q19" s="16"/>
      <c r="R19" s="27" t="s">
        <v>81</v>
      </c>
      <c r="S19" s="34">
        <v>10116236.140000002</v>
      </c>
      <c r="T19" s="35">
        <f>ROUND(S19/1000,1)</f>
        <v>10116.2</v>
      </c>
      <c r="W19" s="16"/>
      <c r="X19" s="27" t="s">
        <v>81</v>
      </c>
      <c r="Y19" s="34">
        <v>8694430.440000003</v>
      </c>
      <c r="Z19" s="35">
        <f>ROUND(Y19/1000,1)</f>
        <v>8694.4</v>
      </c>
    </row>
    <row r="20" spans="11:26" ht="13.5" customHeight="1">
      <c r="K20" s="24">
        <f>SUM(K14:K19)</f>
        <v>89678.1</v>
      </c>
      <c r="L20" s="36"/>
      <c r="M20" s="24">
        <f>SUM(M14:M19)</f>
        <v>86762.7</v>
      </c>
      <c r="N20" s="33"/>
      <c r="O20" s="26"/>
      <c r="P20" s="26"/>
      <c r="Q20" s="16"/>
      <c r="R20" s="17"/>
      <c r="S20" s="28">
        <f>SUM(S14:S19)</f>
        <v>81375861.3</v>
      </c>
      <c r="T20" s="37">
        <f>SUM(T14:T19)</f>
        <v>81375.79999999999</v>
      </c>
      <c r="W20" s="16"/>
      <c r="X20" s="17"/>
      <c r="Y20" s="28">
        <f>SUM(Y14:Y19)</f>
        <v>97326672.32000001</v>
      </c>
      <c r="Z20" s="37">
        <f>SUM(Z14:Z19)</f>
        <v>97326.59999999998</v>
      </c>
    </row>
    <row r="21" spans="1:26" ht="13.5" customHeight="1">
      <c r="A21" s="2" t="s">
        <v>188</v>
      </c>
      <c r="K21" s="38"/>
      <c r="L21" s="25"/>
      <c r="M21" s="38"/>
      <c r="N21" s="30"/>
      <c r="O21" s="26"/>
      <c r="P21" s="26"/>
      <c r="Q21" s="16"/>
      <c r="R21" s="17"/>
      <c r="S21" s="39"/>
      <c r="T21" s="40"/>
      <c r="W21" s="16"/>
      <c r="X21" s="17"/>
      <c r="Y21" s="39"/>
      <c r="Z21" s="40"/>
    </row>
    <row r="22" spans="2:26" ht="13.5" customHeight="1">
      <c r="B22" s="2" t="s">
        <v>34</v>
      </c>
      <c r="K22" s="32">
        <v>677.3</v>
      </c>
      <c r="L22" s="25"/>
      <c r="M22" s="32">
        <v>674.1</v>
      </c>
      <c r="N22" s="30"/>
      <c r="O22" s="26"/>
      <c r="P22" s="26"/>
      <c r="Q22" s="16"/>
      <c r="R22" s="27" t="s">
        <v>85</v>
      </c>
      <c r="S22" s="34">
        <v>524615.18</v>
      </c>
      <c r="T22" s="35">
        <f>ROUND(S22/1000,1)</f>
        <v>524.6</v>
      </c>
      <c r="W22" s="16"/>
      <c r="X22" s="27" t="s">
        <v>85</v>
      </c>
      <c r="Y22" s="34">
        <v>150079.68000000052</v>
      </c>
      <c r="Z22" s="35">
        <f>ROUND(Y22/1000,1)</f>
        <v>150.1</v>
      </c>
    </row>
    <row r="23" spans="11:26" ht="15.75" customHeight="1">
      <c r="K23" s="207"/>
      <c r="L23" s="36"/>
      <c r="M23" s="207"/>
      <c r="N23" s="30"/>
      <c r="O23" s="26" t="s">
        <v>29</v>
      </c>
      <c r="P23" s="26"/>
      <c r="Q23" s="16"/>
      <c r="R23" s="17"/>
      <c r="S23" s="28">
        <f>SUM(S22:S22)</f>
        <v>524615.18</v>
      </c>
      <c r="T23" s="29">
        <f>SUM(T22:T22)</f>
        <v>524.6</v>
      </c>
      <c r="W23" s="16"/>
      <c r="X23" s="17"/>
      <c r="Y23" s="28">
        <f>SUM(Y22:Y22)</f>
        <v>150079.68000000052</v>
      </c>
      <c r="Z23" s="29">
        <f>SUM(Z22:Z22)</f>
        <v>150.1</v>
      </c>
    </row>
    <row r="24" spans="1:26" ht="13.5" customHeight="1">
      <c r="A24" s="2" t="s">
        <v>189</v>
      </c>
      <c r="K24" s="25"/>
      <c r="L24" s="25"/>
      <c r="M24" s="25"/>
      <c r="N24" s="30"/>
      <c r="O24" s="26"/>
      <c r="P24" s="26"/>
      <c r="Q24" s="16"/>
      <c r="R24" s="17"/>
      <c r="S24" s="28"/>
      <c r="T24" s="29">
        <f>ROUND(S24/1000,1)</f>
        <v>0</v>
      </c>
      <c r="W24" s="16"/>
      <c r="X24" s="17"/>
      <c r="Y24" s="28"/>
      <c r="Z24" s="29">
        <f>ROUND(Y24/1000,1)</f>
        <v>0</v>
      </c>
    </row>
    <row r="25" spans="2:26" ht="13.5" customHeight="1">
      <c r="B25" s="2" t="s">
        <v>87</v>
      </c>
      <c r="I25" s="3">
        <v>12</v>
      </c>
      <c r="K25" s="32">
        <v>4.8</v>
      </c>
      <c r="L25" s="25"/>
      <c r="M25" s="32">
        <v>11.6</v>
      </c>
      <c r="N25" s="20"/>
      <c r="O25" s="26"/>
      <c r="P25" s="26"/>
      <c r="Q25" s="16"/>
      <c r="R25" s="27" t="s">
        <v>88</v>
      </c>
      <c r="S25" s="34">
        <v>4437.5</v>
      </c>
      <c r="T25" s="42">
        <f>ROUND(S25/1000,1)</f>
        <v>4.4</v>
      </c>
      <c r="W25" s="16"/>
      <c r="X25" s="27" t="s">
        <v>88</v>
      </c>
      <c r="Y25" s="34">
        <v>3944.84</v>
      </c>
      <c r="Z25" s="42">
        <f>ROUND(Y25/1000,1)</f>
        <v>3.9</v>
      </c>
    </row>
    <row r="26" spans="1:26" ht="18.75" customHeight="1" thickBot="1">
      <c r="A26" s="43" t="s">
        <v>35</v>
      </c>
      <c r="K26" s="44">
        <f>SUM(K20+K22+K25)</f>
        <v>90360.20000000001</v>
      </c>
      <c r="L26" s="25"/>
      <c r="M26" s="44">
        <f>SUM(M20+M22+M25)</f>
        <v>87448.40000000001</v>
      </c>
      <c r="N26" s="45"/>
      <c r="O26" s="26" t="s">
        <v>29</v>
      </c>
      <c r="P26" s="26"/>
      <c r="Q26" s="16"/>
      <c r="R26" s="17"/>
      <c r="S26" s="46">
        <f>+S20+S25+S23</f>
        <v>81904913.98</v>
      </c>
      <c r="T26" s="47">
        <f>+T20+T25+T23</f>
        <v>81904.79999999999</v>
      </c>
      <c r="W26" s="16"/>
      <c r="X26" s="17"/>
      <c r="Y26" s="46">
        <f>+Y20+Y25+Y23</f>
        <v>97480696.84000002</v>
      </c>
      <c r="Z26" s="47">
        <f>+Z20+Z25+Z23</f>
        <v>97480.59999999998</v>
      </c>
    </row>
    <row r="27" spans="1:26" ht="13.5" customHeight="1" thickTop="1">
      <c r="A27" s="43"/>
      <c r="K27" s="25"/>
      <c r="L27" s="25"/>
      <c r="M27" s="25"/>
      <c r="O27" s="26"/>
      <c r="P27" s="26"/>
      <c r="Q27" s="16"/>
      <c r="R27" s="17"/>
      <c r="S27" s="28"/>
      <c r="T27" s="37"/>
      <c r="W27" s="16"/>
      <c r="X27" s="17"/>
      <c r="Y27" s="28"/>
      <c r="Z27" s="37"/>
    </row>
    <row r="28" spans="1:26" ht="13.5" customHeight="1">
      <c r="A28" s="15" t="s">
        <v>36</v>
      </c>
      <c r="K28" s="36"/>
      <c r="L28" s="36"/>
      <c r="M28" s="36"/>
      <c r="N28" s="21"/>
      <c r="O28" s="26"/>
      <c r="P28" s="26"/>
      <c r="Q28" s="16"/>
      <c r="R28" s="17"/>
      <c r="S28" s="28"/>
      <c r="T28" s="37"/>
      <c r="W28" s="16"/>
      <c r="X28" s="17"/>
      <c r="Y28" s="28"/>
      <c r="Z28" s="37"/>
    </row>
    <row r="29" spans="1:26" ht="13.5" customHeight="1">
      <c r="A29" s="2" t="s">
        <v>190</v>
      </c>
      <c r="K29" s="36"/>
      <c r="L29" s="36"/>
      <c r="M29" s="36"/>
      <c r="N29" s="30"/>
      <c r="O29" s="26"/>
      <c r="P29" s="26"/>
      <c r="Q29" s="16"/>
      <c r="R29" s="17"/>
      <c r="S29" s="28"/>
      <c r="T29" s="37"/>
      <c r="W29" s="16"/>
      <c r="X29" s="17"/>
      <c r="Y29" s="28"/>
      <c r="Z29" s="37"/>
    </row>
    <row r="30" spans="2:26" ht="13.5" customHeight="1">
      <c r="B30" s="2" t="s">
        <v>37</v>
      </c>
      <c r="I30" s="3" t="s">
        <v>219</v>
      </c>
      <c r="K30" s="24">
        <v>1850.9</v>
      </c>
      <c r="L30" s="36"/>
      <c r="M30" s="24">
        <v>1690.8</v>
      </c>
      <c r="N30" s="21"/>
      <c r="O30" s="26"/>
      <c r="P30" s="26"/>
      <c r="Q30" s="16"/>
      <c r="R30" s="27" t="s">
        <v>89</v>
      </c>
      <c r="S30" s="28">
        <v>525360.95</v>
      </c>
      <c r="T30" s="37">
        <f>ROUND(S30/1000,1)</f>
        <v>525.4</v>
      </c>
      <c r="W30" s="16"/>
      <c r="X30" s="27" t="s">
        <v>89</v>
      </c>
      <c r="Y30" s="28">
        <v>402290.13</v>
      </c>
      <c r="Z30" s="37">
        <f>ROUND(Y30/1000,1)</f>
        <v>402.3</v>
      </c>
    </row>
    <row r="31" spans="2:26" ht="13.5" customHeight="1">
      <c r="B31" s="2" t="s">
        <v>38</v>
      </c>
      <c r="I31" s="3">
        <v>18</v>
      </c>
      <c r="K31" s="24">
        <v>7768.2</v>
      </c>
      <c r="L31" s="36"/>
      <c r="M31" s="24">
        <v>5518.4</v>
      </c>
      <c r="N31" s="21"/>
      <c r="O31" s="26"/>
      <c r="P31" s="26"/>
      <c r="Q31" s="16"/>
      <c r="R31" s="27" t="s">
        <v>91</v>
      </c>
      <c r="S31" s="28">
        <v>3948700.3</v>
      </c>
      <c r="T31" s="37">
        <f>ROUND(S31/1000,1)</f>
        <v>3948.7</v>
      </c>
      <c r="W31" s="16"/>
      <c r="X31" s="27" t="s">
        <v>91</v>
      </c>
      <c r="Y31" s="28">
        <v>4025578.87</v>
      </c>
      <c r="Z31" s="37">
        <f>ROUND(Y31/1000,1)</f>
        <v>4025.6</v>
      </c>
    </row>
    <row r="32" spans="2:26" ht="13.5" customHeight="1">
      <c r="B32" s="7" t="s">
        <v>39</v>
      </c>
      <c r="I32" s="3">
        <v>20</v>
      </c>
      <c r="K32" s="32">
        <v>174.8</v>
      </c>
      <c r="L32" s="36"/>
      <c r="M32" s="32">
        <v>249.6</v>
      </c>
      <c r="N32" s="21"/>
      <c r="O32" s="26"/>
      <c r="P32" s="26"/>
      <c r="Q32" s="16"/>
      <c r="R32" s="27" t="s">
        <v>92</v>
      </c>
      <c r="S32" s="28">
        <v>50359.78</v>
      </c>
      <c r="T32" s="42">
        <f>ROUND(S32/1000,1)</f>
        <v>50.4</v>
      </c>
      <c r="W32" s="16"/>
      <c r="X32" s="27" t="s">
        <v>92</v>
      </c>
      <c r="Y32" s="28">
        <v>35398.83</v>
      </c>
      <c r="Z32" s="42">
        <f>ROUND(Y32/1000,1)</f>
        <v>35.4</v>
      </c>
    </row>
    <row r="33" spans="1:26" ht="13.5" customHeight="1">
      <c r="A33" s="7" t="s">
        <v>29</v>
      </c>
      <c r="K33" s="24">
        <f>SUM(K30:K32)</f>
        <v>9793.9</v>
      </c>
      <c r="L33" s="36"/>
      <c r="M33" s="24">
        <f>SUM(M30:M32)</f>
        <v>7458.8</v>
      </c>
      <c r="N33" s="30"/>
      <c r="O33" s="26"/>
      <c r="P33" s="26"/>
      <c r="Q33" s="16"/>
      <c r="R33" s="17"/>
      <c r="S33" s="48">
        <f>SUM(S30:S32)</f>
        <v>4524421.03</v>
      </c>
      <c r="T33" s="49">
        <f>SUM(T30:T32)</f>
        <v>4524.499999999999</v>
      </c>
      <c r="W33" s="16"/>
      <c r="X33" s="17"/>
      <c r="Y33" s="48">
        <f>SUM(Y30:Y32)</f>
        <v>4463267.83</v>
      </c>
      <c r="Z33" s="49">
        <f>SUM(Z30:Z32)</f>
        <v>4463.299999999999</v>
      </c>
    </row>
    <row r="34" spans="1:26" ht="13.5" customHeight="1">
      <c r="A34" s="2" t="s">
        <v>191</v>
      </c>
      <c r="K34" s="50"/>
      <c r="L34" s="50"/>
      <c r="M34" s="50"/>
      <c r="N34" s="51"/>
      <c r="O34" s="26"/>
      <c r="P34" s="26"/>
      <c r="Q34" s="16"/>
      <c r="R34" s="17"/>
      <c r="S34" s="28"/>
      <c r="T34" s="37"/>
      <c r="W34" s="16"/>
      <c r="X34" s="17"/>
      <c r="Y34" s="28"/>
      <c r="Z34" s="37"/>
    </row>
    <row r="35" spans="2:26" ht="13.5" customHeight="1">
      <c r="B35" s="2" t="s">
        <v>41</v>
      </c>
      <c r="K35" s="24">
        <v>4375.5</v>
      </c>
      <c r="L35" s="25"/>
      <c r="M35" s="24">
        <v>4239</v>
      </c>
      <c r="N35" s="3"/>
      <c r="O35" s="26"/>
      <c r="P35" s="26"/>
      <c r="Q35" s="16"/>
      <c r="R35" s="27" t="s">
        <v>93</v>
      </c>
      <c r="S35" s="28">
        <v>5169387.41</v>
      </c>
      <c r="T35" s="52">
        <f>ROUND(S35/1000,1)+0.1</f>
        <v>5169.5</v>
      </c>
      <c r="W35" s="16"/>
      <c r="X35" s="27" t="s">
        <v>93</v>
      </c>
      <c r="Y35" s="28">
        <v>4360264.97</v>
      </c>
      <c r="Z35" s="52">
        <f>ROUND(Y35/1000,1)-0.3</f>
        <v>4360</v>
      </c>
    </row>
    <row r="36" spans="2:26" ht="13.5" customHeight="1">
      <c r="B36" s="2" t="s">
        <v>42</v>
      </c>
      <c r="I36" s="3">
        <v>2.6</v>
      </c>
      <c r="K36" s="24">
        <v>415.4</v>
      </c>
      <c r="L36" s="25"/>
      <c r="M36" s="24">
        <v>398.2</v>
      </c>
      <c r="N36" s="21"/>
      <c r="O36" s="26"/>
      <c r="P36" s="26"/>
      <c r="Q36" s="16"/>
      <c r="R36" s="27" t="s">
        <v>94</v>
      </c>
      <c r="S36" s="28">
        <v>29388.89</v>
      </c>
      <c r="T36" s="37">
        <f>ROUND(S36/1000,1)</f>
        <v>29.4</v>
      </c>
      <c r="W36" s="16"/>
      <c r="X36" s="27" t="s">
        <v>94</v>
      </c>
      <c r="Y36" s="28">
        <v>29388.89</v>
      </c>
      <c r="Z36" s="37">
        <f>ROUND(Y36/1000,1)</f>
        <v>29.4</v>
      </c>
    </row>
    <row r="37" spans="2:26" ht="13.5" customHeight="1">
      <c r="B37" s="2" t="s">
        <v>43</v>
      </c>
      <c r="K37" s="32">
        <v>120.4</v>
      </c>
      <c r="L37" s="36"/>
      <c r="M37" s="32">
        <v>239.2</v>
      </c>
      <c r="N37" s="21"/>
      <c r="O37" s="26"/>
      <c r="P37" s="26"/>
      <c r="Q37" s="16"/>
      <c r="R37" s="27" t="s">
        <v>95</v>
      </c>
      <c r="S37" s="28">
        <v>658778.81</v>
      </c>
      <c r="T37" s="42">
        <f>ROUND(S37/1000,1)</f>
        <v>658.8</v>
      </c>
      <c r="W37" s="16"/>
      <c r="X37" s="27" t="s">
        <v>95</v>
      </c>
      <c r="Y37" s="28">
        <v>169890.83</v>
      </c>
      <c r="Z37" s="42">
        <f>ROUND(Y37/1000,1)</f>
        <v>169.9</v>
      </c>
    </row>
    <row r="38" spans="11:26" ht="13.5" customHeight="1">
      <c r="K38" s="36">
        <f>SUM(K35:K37)</f>
        <v>4911.299999999999</v>
      </c>
      <c r="L38" s="36"/>
      <c r="M38" s="36">
        <f>SUM(M35:M37)</f>
        <v>4876.4</v>
      </c>
      <c r="N38" s="30"/>
      <c r="O38" s="26"/>
      <c r="P38" s="26"/>
      <c r="Q38" s="16"/>
      <c r="R38" s="17"/>
      <c r="S38" s="48">
        <f>SUM(S35:S37)</f>
        <v>5857555.109999999</v>
      </c>
      <c r="T38" s="49">
        <f>SUM(T35:T37)</f>
        <v>5857.7</v>
      </c>
      <c r="W38" s="16"/>
      <c r="X38" s="17"/>
      <c r="Y38" s="48">
        <f>SUM(Y35:Y37)</f>
        <v>4559544.6899999995</v>
      </c>
      <c r="Z38" s="49">
        <f>SUM(Z35:Z37)</f>
        <v>4559.299999999999</v>
      </c>
    </row>
    <row r="39" spans="1:26" ht="13.5" customHeight="1">
      <c r="A39" s="2" t="s">
        <v>192</v>
      </c>
      <c r="K39" s="50"/>
      <c r="L39" s="50"/>
      <c r="M39" s="50"/>
      <c r="N39" s="30"/>
      <c r="O39" s="26"/>
      <c r="P39" s="26"/>
      <c r="Q39" s="16"/>
      <c r="R39" s="17"/>
      <c r="S39" s="28"/>
      <c r="T39" s="37"/>
      <c r="W39" s="16"/>
      <c r="X39" s="17"/>
      <c r="Y39" s="28"/>
      <c r="Z39" s="37"/>
    </row>
    <row r="40" spans="2:26" ht="13.5" customHeight="1">
      <c r="B40" s="2" t="s">
        <v>44</v>
      </c>
      <c r="I40" s="3">
        <v>17</v>
      </c>
      <c r="K40" s="24">
        <v>82.4</v>
      </c>
      <c r="L40" s="36"/>
      <c r="M40" s="24">
        <v>98</v>
      </c>
      <c r="N40" s="53"/>
      <c r="O40" s="26"/>
      <c r="P40" s="26"/>
      <c r="Q40" s="16"/>
      <c r="R40" s="27" t="s">
        <v>96</v>
      </c>
      <c r="S40" s="28">
        <v>607864.63</v>
      </c>
      <c r="T40" s="37">
        <f aca="true" t="shared" si="0" ref="T40:T51">ROUND(S40/1000,1)</f>
        <v>607.9</v>
      </c>
      <c r="W40" s="16"/>
      <c r="X40" s="27" t="s">
        <v>96</v>
      </c>
      <c r="Y40" s="28">
        <v>485750.83</v>
      </c>
      <c r="Z40" s="37">
        <f aca="true" t="shared" si="1" ref="Z40:Z51">ROUND(Y40/1000,1)</f>
        <v>485.8</v>
      </c>
    </row>
    <row r="41" spans="2:26" ht="13.5" customHeight="1">
      <c r="B41" s="2" t="s">
        <v>45</v>
      </c>
      <c r="I41" s="3">
        <v>17</v>
      </c>
      <c r="K41" s="32">
        <v>16849</v>
      </c>
      <c r="L41" s="36"/>
      <c r="M41" s="32">
        <v>14711.7</v>
      </c>
      <c r="N41" s="30"/>
      <c r="O41" s="26"/>
      <c r="P41" s="26"/>
      <c r="Q41" s="16"/>
      <c r="R41" s="27" t="s">
        <v>97</v>
      </c>
      <c r="S41" s="28">
        <v>12028186.57</v>
      </c>
      <c r="T41" s="37">
        <f t="shared" si="0"/>
        <v>12028.2</v>
      </c>
      <c r="W41" s="16"/>
      <c r="X41" s="27" t="s">
        <v>97</v>
      </c>
      <c r="Y41" s="28">
        <v>14442589.12</v>
      </c>
      <c r="Z41" s="37">
        <f t="shared" si="1"/>
        <v>14442.6</v>
      </c>
    </row>
    <row r="42" spans="11:26" ht="13.5" customHeight="1">
      <c r="K42" s="54">
        <f>SUM(K40:K41)</f>
        <v>16931.4</v>
      </c>
      <c r="L42" s="36"/>
      <c r="M42" s="54">
        <f>SUM(M40:M41)</f>
        <v>14809.7</v>
      </c>
      <c r="N42" s="45"/>
      <c r="O42" s="26"/>
      <c r="P42" s="26"/>
      <c r="Q42" s="16"/>
      <c r="R42" s="27" t="s">
        <v>98</v>
      </c>
      <c r="S42" s="28">
        <v>17914343.36</v>
      </c>
      <c r="T42" s="37">
        <f t="shared" si="0"/>
        <v>17914.3</v>
      </c>
      <c r="W42" s="16"/>
      <c r="X42" s="27" t="s">
        <v>98</v>
      </c>
      <c r="Y42" s="28">
        <v>19363941.119999997</v>
      </c>
      <c r="Z42" s="37">
        <f t="shared" si="1"/>
        <v>19363.9</v>
      </c>
    </row>
    <row r="43" spans="1:26" ht="13.5" customHeight="1">
      <c r="A43" s="2" t="s">
        <v>193</v>
      </c>
      <c r="K43" s="55"/>
      <c r="L43" s="36"/>
      <c r="M43" s="55"/>
      <c r="N43" s="21"/>
      <c r="O43" s="26"/>
      <c r="P43" s="26"/>
      <c r="Q43" s="16"/>
      <c r="R43" s="27" t="s">
        <v>99</v>
      </c>
      <c r="S43" s="28">
        <v>2269985.31</v>
      </c>
      <c r="T43" s="42">
        <f t="shared" si="0"/>
        <v>2270</v>
      </c>
      <c r="W43" s="16"/>
      <c r="X43" s="27" t="s">
        <v>99</v>
      </c>
      <c r="Y43" s="34">
        <v>5019457.4</v>
      </c>
      <c r="Z43" s="42">
        <f t="shared" si="1"/>
        <v>5019.5</v>
      </c>
    </row>
    <row r="44" spans="2:26" ht="13.5" customHeight="1">
      <c r="B44" s="2" t="s">
        <v>47</v>
      </c>
      <c r="K44" s="24">
        <v>23271.3</v>
      </c>
      <c r="L44" s="36"/>
      <c r="M44" s="24">
        <v>23667.7</v>
      </c>
      <c r="N44" s="30"/>
      <c r="O44" s="26"/>
      <c r="P44" s="26"/>
      <c r="Q44" s="16"/>
      <c r="R44" s="17"/>
      <c r="S44" s="34">
        <f>SUM(S40:S43)</f>
        <v>32820379.87</v>
      </c>
      <c r="T44" s="42">
        <f>SUM(T40:T43)</f>
        <v>32820.4</v>
      </c>
      <c r="W44" s="16"/>
      <c r="X44" s="17"/>
      <c r="Y44" s="34">
        <f>SUM(Y40:Y43)</f>
        <v>39311738.46999999</v>
      </c>
      <c r="Z44" s="42">
        <f>SUM(Z40:Z43)</f>
        <v>39311.8</v>
      </c>
    </row>
    <row r="45" spans="2:26" ht="13.5" customHeight="1">
      <c r="B45" s="2" t="s">
        <v>48</v>
      </c>
      <c r="K45" s="32">
        <v>3885.1</v>
      </c>
      <c r="L45" s="36"/>
      <c r="M45" s="32">
        <v>4250</v>
      </c>
      <c r="N45" s="56"/>
      <c r="O45" s="26"/>
      <c r="P45" s="26"/>
      <c r="Q45" s="16"/>
      <c r="R45" s="17"/>
      <c r="S45" s="57">
        <f>+S33+S38+S44</f>
        <v>43202356.010000005</v>
      </c>
      <c r="T45" s="58">
        <f>+T33+T38+T44</f>
        <v>43202.6</v>
      </c>
      <c r="W45" s="16"/>
      <c r="X45" s="17"/>
      <c r="Y45" s="57">
        <f>+Y33+Y38+Y44</f>
        <v>48334550.989999995</v>
      </c>
      <c r="Z45" s="58">
        <f>+Z33+Z38+Z44</f>
        <v>48334.4</v>
      </c>
    </row>
    <row r="46" spans="9:26" ht="15" customHeight="1">
      <c r="I46" s="3">
        <v>17</v>
      </c>
      <c r="K46" s="54">
        <f>SUM(K44:K45)</f>
        <v>27156.399999999998</v>
      </c>
      <c r="L46" s="36"/>
      <c r="M46" s="54">
        <f>SUM(M44:M45)</f>
        <v>27917.7</v>
      </c>
      <c r="N46" s="30"/>
      <c r="O46" s="26"/>
      <c r="P46" s="26"/>
      <c r="Q46" s="16"/>
      <c r="R46" s="17"/>
      <c r="S46" s="28"/>
      <c r="T46" s="37">
        <f t="shared" si="0"/>
        <v>0</v>
      </c>
      <c r="W46" s="16"/>
      <c r="X46" s="17"/>
      <c r="Y46" s="28"/>
      <c r="Z46" s="37">
        <f t="shared" si="1"/>
        <v>0</v>
      </c>
    </row>
    <row r="47" spans="1:26" ht="12.75">
      <c r="A47" s="43" t="s">
        <v>49</v>
      </c>
      <c r="K47" s="41">
        <f>+K42+K38+K33+K46</f>
        <v>58793</v>
      </c>
      <c r="L47" s="36"/>
      <c r="M47" s="41">
        <f>+M42+M38+M33+M46</f>
        <v>55062.6</v>
      </c>
      <c r="N47" s="30"/>
      <c r="O47" s="26"/>
      <c r="P47" s="26"/>
      <c r="Q47" s="16"/>
      <c r="R47" s="17"/>
      <c r="S47" s="28"/>
      <c r="T47" s="37">
        <f t="shared" si="0"/>
        <v>0</v>
      </c>
      <c r="W47" s="16"/>
      <c r="X47" s="17"/>
      <c r="Y47" s="28"/>
      <c r="Z47" s="37">
        <f t="shared" si="1"/>
        <v>0</v>
      </c>
    </row>
    <row r="48" spans="11:26" ht="12.75" hidden="1" outlineLevel="1">
      <c r="K48" s="55"/>
      <c r="L48" s="36"/>
      <c r="M48" s="55"/>
      <c r="N48" s="59"/>
      <c r="O48" s="26"/>
      <c r="P48" s="26"/>
      <c r="Q48" s="16"/>
      <c r="R48" s="27" t="s">
        <v>100</v>
      </c>
      <c r="S48" s="28">
        <v>5000000</v>
      </c>
      <c r="T48" s="37">
        <f t="shared" si="0"/>
        <v>5000</v>
      </c>
      <c r="W48" s="16"/>
      <c r="X48" s="27" t="s">
        <v>100</v>
      </c>
      <c r="Y48" s="28">
        <v>5000000</v>
      </c>
      <c r="Z48" s="37">
        <f t="shared" si="1"/>
        <v>5000</v>
      </c>
    </row>
    <row r="49" spans="11:26" ht="12.75" hidden="1" outlineLevel="1">
      <c r="K49" s="36"/>
      <c r="L49" s="36"/>
      <c r="M49" s="36"/>
      <c r="N49" s="59"/>
      <c r="O49" s="26"/>
      <c r="P49" s="26"/>
      <c r="Q49" s="16"/>
      <c r="R49" s="27" t="s">
        <v>101</v>
      </c>
      <c r="S49" s="34">
        <v>33702557.97</v>
      </c>
      <c r="T49" s="42">
        <f t="shared" si="0"/>
        <v>33702.6</v>
      </c>
      <c r="W49" s="16"/>
      <c r="X49" s="27" t="s">
        <v>101</v>
      </c>
      <c r="Y49" s="34">
        <v>44147129.73</v>
      </c>
      <c r="Z49" s="42">
        <f t="shared" si="1"/>
        <v>44147.1</v>
      </c>
    </row>
    <row r="50" spans="11:26" ht="12.75" hidden="1" outlineLevel="1">
      <c r="K50" s="36"/>
      <c r="L50" s="36"/>
      <c r="M50" s="36"/>
      <c r="N50" s="59"/>
      <c r="O50" s="26"/>
      <c r="P50" s="26"/>
      <c r="Q50" s="60"/>
      <c r="R50" s="27" t="s">
        <v>102</v>
      </c>
      <c r="S50" s="48">
        <f>SUM(S48:S49)</f>
        <v>38702557.97</v>
      </c>
      <c r="T50" s="49">
        <f>SUM(T48:T49)</f>
        <v>38702.6</v>
      </c>
      <c r="W50" s="60"/>
      <c r="X50" s="27" t="s">
        <v>102</v>
      </c>
      <c r="Y50" s="48">
        <f>SUM(Y48:Y49)</f>
        <v>49147129.73</v>
      </c>
      <c r="Z50" s="49">
        <f>SUM(Z48:Z49)</f>
        <v>49147.1</v>
      </c>
    </row>
    <row r="51" spans="1:26" ht="12.75" hidden="1" outlineLevel="1">
      <c r="A51" s="43"/>
      <c r="I51" s="3" t="s">
        <v>29</v>
      </c>
      <c r="K51" s="36"/>
      <c r="L51" s="36"/>
      <c r="M51" s="36"/>
      <c r="N51" s="59"/>
      <c r="O51" s="26"/>
      <c r="P51" s="26"/>
      <c r="Q51" s="60"/>
      <c r="R51" s="61" t="s">
        <v>103</v>
      </c>
      <c r="S51" s="28">
        <v>32324431.31</v>
      </c>
      <c r="T51" s="37">
        <f t="shared" si="0"/>
        <v>32324.4</v>
      </c>
      <c r="W51" s="60"/>
      <c r="X51" s="61" t="s">
        <v>103</v>
      </c>
      <c r="Y51" s="28">
        <v>42980343.019999996</v>
      </c>
      <c r="Z51" s="37">
        <f t="shared" si="1"/>
        <v>42980.3</v>
      </c>
    </row>
    <row r="52" spans="1:26" ht="1.5" customHeight="1" outlineLevel="1">
      <c r="A52" s="43"/>
      <c r="K52" s="36"/>
      <c r="L52" s="36"/>
      <c r="M52" s="36"/>
      <c r="N52" s="59"/>
      <c r="O52" s="26"/>
      <c r="P52" s="26"/>
      <c r="Q52" s="60"/>
      <c r="R52" s="61"/>
      <c r="S52" s="28"/>
      <c r="T52" s="37"/>
      <c r="W52" s="60"/>
      <c r="X52" s="61"/>
      <c r="Y52" s="28"/>
      <c r="Z52" s="37"/>
    </row>
    <row r="53" spans="1:26" ht="12.75" outlineLevel="1">
      <c r="A53" s="43"/>
      <c r="K53" s="36"/>
      <c r="L53" s="36"/>
      <c r="M53" s="36"/>
      <c r="N53" s="59"/>
      <c r="O53" s="26"/>
      <c r="P53" s="26"/>
      <c r="Q53" s="60"/>
      <c r="R53" s="61"/>
      <c r="S53" s="28"/>
      <c r="T53" s="37"/>
      <c r="W53" s="60"/>
      <c r="X53" s="61"/>
      <c r="Y53" s="28"/>
      <c r="Z53" s="37"/>
    </row>
    <row r="54" spans="1:26" ht="12" customHeight="1" thickBot="1">
      <c r="A54" s="2" t="s">
        <v>194</v>
      </c>
      <c r="K54" s="36"/>
      <c r="L54" s="36"/>
      <c r="M54" s="36"/>
      <c r="N54" s="59"/>
      <c r="O54" s="26"/>
      <c r="P54" s="26"/>
      <c r="Q54" s="16"/>
      <c r="R54" s="17"/>
      <c r="S54" s="46">
        <f>+S45+S50</f>
        <v>81904913.98</v>
      </c>
      <c r="T54" s="62">
        <f>+T45+T50</f>
        <v>81905.2</v>
      </c>
      <c r="W54" s="16"/>
      <c r="X54" s="17"/>
      <c r="Y54" s="46">
        <f>+Y45+Y50</f>
        <v>97481680.72</v>
      </c>
      <c r="Z54" s="62">
        <f>+Z45+Z50</f>
        <v>97481.5</v>
      </c>
    </row>
    <row r="55" spans="2:26" ht="13.5" customHeight="1" thickTop="1">
      <c r="B55" s="7" t="s">
        <v>4</v>
      </c>
      <c r="K55" s="24">
        <v>5000</v>
      </c>
      <c r="L55" s="36"/>
      <c r="M55" s="24">
        <v>5000</v>
      </c>
      <c r="N55" s="59"/>
      <c r="O55" s="26"/>
      <c r="P55" s="26"/>
      <c r="Q55" s="16"/>
      <c r="R55" s="17"/>
      <c r="S55" s="28">
        <f>+S54-S26</f>
        <v>0</v>
      </c>
      <c r="T55" s="63">
        <f>+T54-T26</f>
        <v>0.40000000000873115</v>
      </c>
      <c r="W55" s="16"/>
      <c r="X55" s="17"/>
      <c r="Y55" s="28">
        <f>+Y54-Y26</f>
        <v>983.8799999803305</v>
      </c>
      <c r="Z55" s="63">
        <f>+Z54-Z26</f>
        <v>0.9000000000232831</v>
      </c>
    </row>
    <row r="56" spans="2:26" ht="13.5" customHeight="1">
      <c r="B56" s="2" t="s">
        <v>50</v>
      </c>
      <c r="I56" s="3" t="s">
        <v>200</v>
      </c>
      <c r="K56" s="32">
        <v>26567.2</v>
      </c>
      <c r="L56" s="25"/>
      <c r="M56" s="32">
        <v>27385.8</v>
      </c>
      <c r="N56" s="59"/>
      <c r="O56" s="26"/>
      <c r="P56" s="26"/>
      <c r="Q56" s="16"/>
      <c r="R56" s="17"/>
      <c r="S56" s="28"/>
      <c r="T56" s="37"/>
      <c r="W56" s="16"/>
      <c r="X56" s="17"/>
      <c r="Y56" s="28"/>
      <c r="Z56" s="37"/>
    </row>
    <row r="57" spans="1:26" ht="16.5" customHeight="1">
      <c r="A57" s="43" t="s">
        <v>51</v>
      </c>
      <c r="K57" s="64">
        <f>SUM(K55:K56)</f>
        <v>31567.2</v>
      </c>
      <c r="L57" s="25"/>
      <c r="M57" s="64">
        <f>SUM(M55:M56)</f>
        <v>32385.8</v>
      </c>
      <c r="N57" s="59"/>
      <c r="O57" s="26"/>
      <c r="P57" s="26"/>
      <c r="Q57" s="16"/>
      <c r="R57" s="27" t="s">
        <v>104</v>
      </c>
      <c r="S57" s="28">
        <v>79454940.88999999</v>
      </c>
      <c r="T57" s="37">
        <f>ROUND(S57/1000,1)</f>
        <v>79454.9</v>
      </c>
      <c r="W57" s="16"/>
      <c r="X57" s="27" t="s">
        <v>104</v>
      </c>
      <c r="Y57" s="28">
        <v>73672817.42000002</v>
      </c>
      <c r="Z57" s="37">
        <f>ROUND(Y57/1000,1)</f>
        <v>73672.8</v>
      </c>
    </row>
    <row r="58" spans="1:26" ht="5.25" customHeight="1">
      <c r="A58" s="43"/>
      <c r="K58" s="55"/>
      <c r="L58" s="36"/>
      <c r="M58" s="55"/>
      <c r="N58" s="65"/>
      <c r="O58" s="26"/>
      <c r="P58" s="26"/>
      <c r="Q58" s="16"/>
      <c r="R58" s="27" t="s">
        <v>105</v>
      </c>
      <c r="S58" s="28">
        <v>-79454940.89</v>
      </c>
      <c r="T58" s="37">
        <f>ROUND(S58/1000,1)</f>
        <v>-79454.9</v>
      </c>
      <c r="W58" s="16"/>
      <c r="X58" s="27" t="s">
        <v>105</v>
      </c>
      <c r="Y58" s="28">
        <v>-73672817.42</v>
      </c>
      <c r="Z58" s="37">
        <f>ROUND(Y58/1000,1)</f>
        <v>-73672.8</v>
      </c>
    </row>
    <row r="59" spans="1:26" ht="13.5" customHeight="1" thickBot="1">
      <c r="A59" s="43" t="s">
        <v>52</v>
      </c>
      <c r="E59" s="45"/>
      <c r="F59" s="66"/>
      <c r="G59" s="45"/>
      <c r="H59" s="45"/>
      <c r="I59" s="67"/>
      <c r="J59" s="67"/>
      <c r="K59" s="44">
        <f>+K57+K47</f>
        <v>90360.2</v>
      </c>
      <c r="L59" s="36"/>
      <c r="M59" s="44">
        <f>+M57+M47</f>
        <v>87448.4</v>
      </c>
      <c r="N59" s="65"/>
      <c r="O59" s="26"/>
      <c r="P59" s="26"/>
      <c r="Q59" s="68"/>
      <c r="R59" s="69"/>
      <c r="S59" s="70">
        <f>SUM(S57:S58)</f>
        <v>0</v>
      </c>
      <c r="T59" s="71">
        <f>SUM(T57:T58)</f>
        <v>0</v>
      </c>
      <c r="W59" s="68"/>
      <c r="X59" s="69"/>
      <c r="Y59" s="70">
        <f>SUM(Y57:Y58)</f>
        <v>0</v>
      </c>
      <c r="Z59" s="71">
        <f>SUM(Z57:Z58)</f>
        <v>0</v>
      </c>
    </row>
    <row r="60" spans="1:26" ht="24.75" customHeight="1" thickTop="1">
      <c r="A60" s="43"/>
      <c r="E60" s="45"/>
      <c r="F60" s="66"/>
      <c r="G60" s="45"/>
      <c r="H60" s="45"/>
      <c r="I60" s="67"/>
      <c r="J60" s="67"/>
      <c r="K60" s="55"/>
      <c r="L60" s="36"/>
      <c r="M60" s="55"/>
      <c r="N60" s="65"/>
      <c r="O60" s="26"/>
      <c r="P60" s="26"/>
      <c r="Q60" s="17"/>
      <c r="R60" s="17"/>
      <c r="S60" s="28"/>
      <c r="T60" s="28"/>
      <c r="W60" s="17"/>
      <c r="X60" s="17"/>
      <c r="Y60" s="28"/>
      <c r="Z60" s="28"/>
    </row>
    <row r="61" spans="1:26" ht="11.25" customHeight="1">
      <c r="A61" s="72" t="s">
        <v>9</v>
      </c>
      <c r="E61" s="45"/>
      <c r="F61" s="66"/>
      <c r="G61" s="45"/>
      <c r="H61" s="45"/>
      <c r="I61" s="67"/>
      <c r="J61" s="67"/>
      <c r="K61" s="55"/>
      <c r="L61" s="36"/>
      <c r="M61" s="55"/>
      <c r="N61" s="65"/>
      <c r="O61" s="26"/>
      <c r="P61" s="26"/>
      <c r="Q61" s="17"/>
      <c r="R61" s="17"/>
      <c r="S61" s="28"/>
      <c r="T61" s="28"/>
      <c r="W61" s="17"/>
      <c r="X61" s="17"/>
      <c r="Y61" s="28"/>
      <c r="Z61" s="28"/>
    </row>
    <row r="62" spans="1:26" ht="17.25" customHeight="1">
      <c r="A62" s="72"/>
      <c r="E62" s="45"/>
      <c r="F62" s="66"/>
      <c r="G62" s="45"/>
      <c r="H62" s="45"/>
      <c r="I62" s="67"/>
      <c r="J62" s="67"/>
      <c r="K62" s="55"/>
      <c r="L62" s="36"/>
      <c r="M62" s="55"/>
      <c r="N62" s="65"/>
      <c r="O62" s="26"/>
      <c r="P62" s="26"/>
      <c r="Q62" s="17"/>
      <c r="R62" s="17"/>
      <c r="S62" s="28"/>
      <c r="T62" s="28"/>
      <c r="W62" s="17"/>
      <c r="X62" s="17"/>
      <c r="Y62" s="28"/>
      <c r="Z62" s="28"/>
    </row>
    <row r="63" spans="1:26" ht="10.5" customHeight="1">
      <c r="A63" s="72"/>
      <c r="E63" s="45"/>
      <c r="F63" s="66"/>
      <c r="G63" s="45"/>
      <c r="H63" s="45"/>
      <c r="I63" s="67"/>
      <c r="J63" s="67"/>
      <c r="K63" s="55"/>
      <c r="L63" s="36"/>
      <c r="M63" s="55"/>
      <c r="N63" s="65"/>
      <c r="O63" s="26"/>
      <c r="P63" s="26"/>
      <c r="Q63" s="17"/>
      <c r="R63" s="17"/>
      <c r="S63" s="28"/>
      <c r="T63" s="28"/>
      <c r="W63" s="17"/>
      <c r="X63" s="17"/>
      <c r="Y63" s="28"/>
      <c r="Z63" s="28"/>
    </row>
    <row r="64" spans="1:20" ht="12" customHeight="1">
      <c r="A64" s="220">
        <v>5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S64" s="45"/>
      <c r="T64" s="73"/>
    </row>
    <row r="65" spans="11:20" ht="9" customHeight="1" thickBot="1">
      <c r="K65" s="45"/>
      <c r="L65" s="45"/>
      <c r="M65" s="45"/>
      <c r="T65" s="73"/>
    </row>
    <row r="66" spans="1:20" ht="13.5" customHeight="1" thickTop="1">
      <c r="A66" s="10"/>
      <c r="B66" s="10"/>
      <c r="C66" s="10"/>
      <c r="D66" s="10"/>
      <c r="E66" s="10"/>
      <c r="F66" s="10"/>
      <c r="G66" s="10"/>
      <c r="H66" s="10"/>
      <c r="I66" s="11"/>
      <c r="J66" s="11"/>
      <c r="K66" s="74"/>
      <c r="L66" s="74"/>
      <c r="M66" s="74"/>
      <c r="T66" s="73"/>
    </row>
    <row r="67" spans="1:20" ht="13.5" customHeight="1">
      <c r="A67" s="75"/>
      <c r="B67" s="75"/>
      <c r="C67" s="75"/>
      <c r="D67" s="75"/>
      <c r="E67" s="75"/>
      <c r="F67" s="75"/>
      <c r="G67" s="75"/>
      <c r="H67" s="75"/>
      <c r="K67" s="65"/>
      <c r="L67" s="65"/>
      <c r="M67" s="65"/>
      <c r="T67" s="73"/>
    </row>
    <row r="68" spans="17:20" ht="13.5" customHeight="1">
      <c r="Q68" s="4"/>
      <c r="R68" s="4"/>
      <c r="S68" s="4"/>
      <c r="T68" s="73"/>
    </row>
    <row r="69" spans="17:20" ht="13.5" customHeight="1">
      <c r="Q69" s="5"/>
      <c r="T69" s="73"/>
    </row>
    <row r="70" spans="18:20" ht="13.5" customHeight="1">
      <c r="R70" s="5"/>
      <c r="S70" s="5"/>
      <c r="T70" s="73"/>
    </row>
  </sheetData>
  <sheetProtection/>
  <mergeCells count="1">
    <mergeCell ref="A64:M64"/>
  </mergeCells>
  <printOptions/>
  <pageMargins left="1.12" right="0.47244094488189" top="0.83" bottom="0.393700787401575" header="0.393700787401575" footer="0.688976377952756"/>
  <pageSetup blackAndWhite="1" horizontalDpi="600" verticalDpi="600" orientation="portrait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showGridLines="0" zoomScale="175" zoomScaleNormal="175" zoomScaleSheetLayoutView="100" zoomScalePageLayoutView="0" workbookViewId="0" topLeftCell="A54">
      <selection activeCell="I45" sqref="I45"/>
    </sheetView>
  </sheetViews>
  <sheetFormatPr defaultColWidth="10.7109375" defaultRowHeight="13.5" customHeight="1"/>
  <cols>
    <col min="1" max="1" width="1.8515625" style="2" customWidth="1"/>
    <col min="2" max="2" width="1.7109375" style="2" customWidth="1"/>
    <col min="3" max="3" width="1.421875" style="2" customWidth="1"/>
    <col min="4" max="4" width="1.8515625" style="2" customWidth="1"/>
    <col min="5" max="5" width="4.57421875" style="2" customWidth="1"/>
    <col min="6" max="6" width="3.421875" style="2" customWidth="1"/>
    <col min="7" max="7" width="15.28125" style="2" customWidth="1"/>
    <col min="8" max="8" width="35.421875" style="2" customWidth="1"/>
    <col min="9" max="9" width="6.00390625" style="3" bestFit="1" customWidth="1"/>
    <col min="10" max="10" width="2.57421875" style="3" customWidth="1"/>
    <col min="11" max="11" width="11.7109375" style="2" customWidth="1"/>
    <col min="12" max="12" width="3.00390625" style="2" customWidth="1"/>
    <col min="13" max="13" width="11.7109375" style="2" customWidth="1"/>
    <col min="14" max="14" width="7.57421875" style="5" customWidth="1"/>
    <col min="15" max="15" width="45.00390625" style="2" customWidth="1"/>
    <col min="16" max="16" width="74.57421875" style="2" customWidth="1"/>
    <col min="17" max="17" width="15.57421875" style="2" bestFit="1" customWidth="1"/>
    <col min="18" max="18" width="16.8515625" style="2" customWidth="1"/>
    <col min="19" max="19" width="19.421875" style="2" customWidth="1"/>
    <col min="20" max="20" width="14.57421875" style="76" customWidth="1"/>
    <col min="21" max="21" width="10.7109375" style="2" customWidth="1"/>
    <col min="22" max="22" width="15.421875" style="2" customWidth="1"/>
    <col min="23" max="23" width="10.7109375" style="2" customWidth="1"/>
    <col min="24" max="24" width="11.28125" style="2" bestFit="1" customWidth="1"/>
    <col min="25" max="25" width="12.8515625" style="2" bestFit="1" customWidth="1"/>
    <col min="26" max="26" width="13.28125" style="2" bestFit="1" customWidth="1"/>
    <col min="27" max="27" width="11.00390625" style="2" bestFit="1" customWidth="1"/>
    <col min="28" max="28" width="10.7109375" style="2" customWidth="1"/>
    <col min="29" max="29" width="15.421875" style="2" bestFit="1" customWidth="1"/>
    <col min="30" max="16384" width="10.7109375" style="2" customWidth="1"/>
  </cols>
  <sheetData>
    <row r="1" spans="1:13" ht="13.5" customHeight="1">
      <c r="A1" s="1" t="s">
        <v>207</v>
      </c>
      <c r="K1" s="1"/>
      <c r="L1" s="1"/>
      <c r="M1" s="1"/>
    </row>
    <row r="2" spans="1:14" ht="13.5" customHeight="1">
      <c r="A2" s="1" t="s">
        <v>72</v>
      </c>
      <c r="K2" s="4"/>
      <c r="L2" s="4"/>
      <c r="M2" s="4"/>
      <c r="N2" s="2"/>
    </row>
    <row r="3" spans="1:13" ht="13.5" customHeight="1">
      <c r="A3" s="4" t="s">
        <v>25</v>
      </c>
      <c r="K3" s="75"/>
      <c r="L3" s="75"/>
      <c r="M3" s="75"/>
    </row>
    <row r="4" spans="1:13" ht="13.5" customHeight="1">
      <c r="A4" s="4"/>
      <c r="B4" s="7"/>
      <c r="C4" s="75"/>
      <c r="D4" s="75"/>
      <c r="E4" s="75"/>
      <c r="F4" s="75"/>
      <c r="G4" s="75"/>
      <c r="H4" s="75"/>
      <c r="K4" s="75"/>
      <c r="L4" s="75"/>
      <c r="M4" s="75"/>
    </row>
    <row r="5" spans="1:13" ht="13.5" customHeight="1">
      <c r="A5" s="222" t="s">
        <v>226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3.5" customHeight="1">
      <c r="A6" s="4"/>
      <c r="B6" s="7"/>
      <c r="C6" s="75"/>
      <c r="D6" s="75"/>
      <c r="E6" s="75"/>
      <c r="F6" s="75"/>
      <c r="G6" s="75"/>
      <c r="H6" s="75"/>
      <c r="K6" s="75"/>
      <c r="L6" s="75"/>
      <c r="M6" s="75"/>
    </row>
    <row r="7" spans="1:13" ht="13.5" customHeight="1">
      <c r="A7" s="223" t="s">
        <v>228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3.5" customHeight="1">
      <c r="A9" s="223" t="s">
        <v>216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ht="13.5" customHeight="1" thickBot="1">
      <c r="A10" s="7"/>
    </row>
    <row r="11" spans="1:27" ht="13.5" customHeight="1" thickTop="1">
      <c r="A11" s="77"/>
      <c r="B11" s="10"/>
      <c r="C11" s="10"/>
      <c r="D11" s="10"/>
      <c r="E11" s="10"/>
      <c r="F11" s="10"/>
      <c r="G11" s="10"/>
      <c r="H11" s="10"/>
      <c r="I11" s="11"/>
      <c r="J11" s="11"/>
      <c r="K11" s="10"/>
      <c r="L11" s="10"/>
      <c r="M11" s="10"/>
      <c r="Q11" s="12"/>
      <c r="R11" s="13"/>
      <c r="S11" s="13" t="s">
        <v>106</v>
      </c>
      <c r="T11" s="78" t="s">
        <v>106</v>
      </c>
      <c r="X11" s="12"/>
      <c r="Y11" s="13"/>
      <c r="Z11" s="13" t="s">
        <v>106</v>
      </c>
      <c r="AA11" s="78" t="s">
        <v>106</v>
      </c>
    </row>
    <row r="12" spans="1:27" ht="13.5" customHeight="1">
      <c r="A12" s="5"/>
      <c r="B12" s="5"/>
      <c r="C12" s="5"/>
      <c r="D12" s="5"/>
      <c r="E12" s="5"/>
      <c r="F12" s="5"/>
      <c r="G12" s="5"/>
      <c r="H12" s="5"/>
      <c r="I12" s="8" t="s">
        <v>1</v>
      </c>
      <c r="J12" s="8"/>
      <c r="K12" s="6">
        <v>2018</v>
      </c>
      <c r="L12" s="8"/>
      <c r="M12" s="6">
        <v>2017</v>
      </c>
      <c r="Q12" s="16"/>
      <c r="R12" s="17"/>
      <c r="S12" s="18">
        <v>2009</v>
      </c>
      <c r="T12" s="18">
        <v>2009</v>
      </c>
      <c r="X12" s="16"/>
      <c r="Y12" s="17"/>
      <c r="Z12" s="18">
        <v>2010</v>
      </c>
      <c r="AA12" s="18">
        <v>2010</v>
      </c>
    </row>
    <row r="13" spans="1:27" ht="13.5" customHeight="1">
      <c r="A13" s="79" t="s">
        <v>53</v>
      </c>
      <c r="B13" s="5"/>
      <c r="C13" s="5"/>
      <c r="D13" s="5"/>
      <c r="E13" s="5"/>
      <c r="F13" s="5"/>
      <c r="G13" s="5"/>
      <c r="H13" s="5"/>
      <c r="I13" s="80"/>
      <c r="J13" s="80"/>
      <c r="K13" s="81"/>
      <c r="L13" s="81"/>
      <c r="M13" s="81"/>
      <c r="Q13" s="16"/>
      <c r="R13" s="17"/>
      <c r="S13" s="82"/>
      <c r="T13" s="83"/>
      <c r="X13" s="16"/>
      <c r="Y13" s="17"/>
      <c r="Z13" s="82"/>
      <c r="AA13" s="83"/>
    </row>
    <row r="14" spans="2:27" ht="13.5" customHeight="1">
      <c r="B14" s="5" t="s">
        <v>54</v>
      </c>
      <c r="C14" s="5"/>
      <c r="D14" s="5"/>
      <c r="E14" s="5"/>
      <c r="F14" s="5"/>
      <c r="G14" s="5"/>
      <c r="H14" s="5"/>
      <c r="I14" s="80"/>
      <c r="J14" s="80"/>
      <c r="K14" s="84">
        <v>80646.5</v>
      </c>
      <c r="L14" s="85"/>
      <c r="M14" s="84">
        <v>74697.9</v>
      </c>
      <c r="Q14" s="60" t="s">
        <v>107</v>
      </c>
      <c r="R14" s="27" t="s">
        <v>108</v>
      </c>
      <c r="S14" s="86">
        <v>62237487.339999996</v>
      </c>
      <c r="T14" s="87">
        <f>ROUND(S14/1000,1)</f>
        <v>62237.5</v>
      </c>
      <c r="X14" s="60" t="s">
        <v>107</v>
      </c>
      <c r="Y14" s="27" t="s">
        <v>108</v>
      </c>
      <c r="Z14" s="86">
        <v>62298262.32</v>
      </c>
      <c r="AA14" s="87">
        <f>ROUND(Z14/1000,1)</f>
        <v>62298.3</v>
      </c>
    </row>
    <row r="15" spans="2:27" ht="13.5" customHeight="1">
      <c r="B15" s="20" t="s">
        <v>55</v>
      </c>
      <c r="C15" s="20"/>
      <c r="D15" s="20"/>
      <c r="E15" s="20"/>
      <c r="F15" s="20"/>
      <c r="G15" s="20"/>
      <c r="H15" s="20"/>
      <c r="I15" s="88">
        <v>17</v>
      </c>
      <c r="J15" s="88"/>
      <c r="K15" s="84">
        <v>17127.5</v>
      </c>
      <c r="L15" s="85"/>
      <c r="M15" s="84">
        <v>17865.4</v>
      </c>
      <c r="Q15" s="16"/>
      <c r="R15" s="27" t="s">
        <v>109</v>
      </c>
      <c r="S15" s="86">
        <v>17456715.439999998</v>
      </c>
      <c r="T15" s="89">
        <f>ROUND(S15/1000,1)</f>
        <v>17456.7</v>
      </c>
      <c r="X15" s="16"/>
      <c r="Y15" s="27" t="s">
        <v>109</v>
      </c>
      <c r="Z15" s="86">
        <v>13630588.38</v>
      </c>
      <c r="AA15" s="89">
        <f>ROUND(Z15/1000,1)</f>
        <v>13630.6</v>
      </c>
    </row>
    <row r="16" spans="2:27" ht="13.5" customHeight="1">
      <c r="B16" s="20" t="s">
        <v>56</v>
      </c>
      <c r="C16" s="20"/>
      <c r="D16" s="20"/>
      <c r="E16" s="20"/>
      <c r="F16" s="20"/>
      <c r="G16" s="20"/>
      <c r="H16" s="20"/>
      <c r="I16" s="88"/>
      <c r="J16" s="88"/>
      <c r="K16" s="84"/>
      <c r="L16" s="85"/>
      <c r="M16" s="84"/>
      <c r="Q16" s="16"/>
      <c r="R16" s="17"/>
      <c r="S16" s="86"/>
      <c r="T16" s="89"/>
      <c r="X16" s="16"/>
      <c r="Y16" s="17"/>
      <c r="Z16" s="86"/>
      <c r="AA16" s="89"/>
    </row>
    <row r="17" spans="2:27" ht="13.5" customHeight="1">
      <c r="B17" s="90" t="s">
        <v>57</v>
      </c>
      <c r="C17" s="20"/>
      <c r="D17" s="20"/>
      <c r="E17" s="20"/>
      <c r="F17" s="20"/>
      <c r="G17" s="20"/>
      <c r="H17" s="20"/>
      <c r="I17" s="88"/>
      <c r="J17" s="88"/>
      <c r="K17" s="84">
        <v>10926.7</v>
      </c>
      <c r="L17" s="85"/>
      <c r="M17" s="84">
        <v>11544.5</v>
      </c>
      <c r="Q17" s="16"/>
      <c r="R17" s="27" t="s">
        <v>110</v>
      </c>
      <c r="S17" s="86">
        <v>7118147.839999999</v>
      </c>
      <c r="T17" s="89">
        <f>ROUND(S17/1000,1)</f>
        <v>7118.1</v>
      </c>
      <c r="X17" s="16"/>
      <c r="Y17" s="27" t="s">
        <v>110</v>
      </c>
      <c r="Z17" s="86">
        <v>3406343.14</v>
      </c>
      <c r="AA17" s="89">
        <f>ROUND(Z17/1000,1)</f>
        <v>3406.3</v>
      </c>
    </row>
    <row r="18" spans="2:27" ht="13.5" customHeight="1">
      <c r="B18" s="20" t="s">
        <v>58</v>
      </c>
      <c r="C18" s="20"/>
      <c r="D18" s="20"/>
      <c r="E18" s="20"/>
      <c r="F18" s="20"/>
      <c r="G18" s="20"/>
      <c r="H18" s="20"/>
      <c r="I18" s="88"/>
      <c r="J18" s="88"/>
      <c r="K18" s="84">
        <v>490.7</v>
      </c>
      <c r="L18" s="85"/>
      <c r="M18" s="84">
        <v>97.7</v>
      </c>
      <c r="Q18" s="16"/>
      <c r="R18" s="27" t="s">
        <v>111</v>
      </c>
      <c r="S18" s="86">
        <v>1364633.02</v>
      </c>
      <c r="T18" s="89">
        <f>ROUND(S18/1000,1)</f>
        <v>1364.6</v>
      </c>
      <c r="X18" s="16"/>
      <c r="Y18" s="27" t="s">
        <v>111</v>
      </c>
      <c r="Z18" s="86">
        <v>1197929.06</v>
      </c>
      <c r="AA18" s="89">
        <f>ROUND(Z18/1000,1)</f>
        <v>1197.9</v>
      </c>
    </row>
    <row r="19" spans="2:27" ht="13.5" customHeight="1">
      <c r="B19" s="20" t="s">
        <v>59</v>
      </c>
      <c r="C19" s="20"/>
      <c r="D19" s="20"/>
      <c r="E19" s="20"/>
      <c r="F19" s="20"/>
      <c r="G19" s="20"/>
      <c r="H19" s="20"/>
      <c r="I19" s="88"/>
      <c r="J19" s="88"/>
      <c r="K19" s="91">
        <v>4384.8</v>
      </c>
      <c r="L19" s="85"/>
      <c r="M19" s="91">
        <v>4867.5</v>
      </c>
      <c r="Q19" s="16"/>
      <c r="R19" s="27" t="s">
        <v>112</v>
      </c>
      <c r="S19" s="92">
        <v>3598080.37</v>
      </c>
      <c r="T19" s="93">
        <f>ROUND(S19/1000,1)</f>
        <v>3598.1</v>
      </c>
      <c r="X19" s="16"/>
      <c r="Y19" s="27" t="s">
        <v>112</v>
      </c>
      <c r="Z19" s="92">
        <v>2524657.13</v>
      </c>
      <c r="AA19" s="93">
        <f>ROUND(Z19/1000,1)</f>
        <v>2524.7</v>
      </c>
    </row>
    <row r="20" spans="2:27" ht="13.5" customHeight="1">
      <c r="B20" s="20"/>
      <c r="C20" s="20"/>
      <c r="D20" s="20"/>
      <c r="E20" s="20"/>
      <c r="F20" s="20"/>
      <c r="G20" s="20"/>
      <c r="H20" s="20"/>
      <c r="I20" s="88"/>
      <c r="J20" s="88"/>
      <c r="K20" s="94">
        <f>SUM(K14:K19)</f>
        <v>113576.2</v>
      </c>
      <c r="L20" s="85"/>
      <c r="M20" s="94">
        <f>SUM(M14:M19)</f>
        <v>109072.99999999999</v>
      </c>
      <c r="Q20" s="16"/>
      <c r="R20" s="17" t="s">
        <v>113</v>
      </c>
      <c r="S20" s="95">
        <f>SUM(S14:S19)</f>
        <v>91775064.01</v>
      </c>
      <c r="T20" s="96">
        <f>SUM(T14:T19)</f>
        <v>91775.00000000001</v>
      </c>
      <c r="X20" s="16"/>
      <c r="Y20" s="17" t="s">
        <v>113</v>
      </c>
      <c r="Z20" s="95">
        <f>SUM(Z14:Z19)</f>
        <v>83057780.03</v>
      </c>
      <c r="AA20" s="96">
        <f>SUM(AA14:AA19)</f>
        <v>83057.8</v>
      </c>
    </row>
    <row r="21" spans="2:27" ht="13.5" customHeight="1">
      <c r="B21" s="20"/>
      <c r="C21" s="20"/>
      <c r="D21" s="20"/>
      <c r="E21" s="20"/>
      <c r="F21" s="20"/>
      <c r="G21" s="20"/>
      <c r="H21" s="20"/>
      <c r="I21" s="88" t="s">
        <v>29</v>
      </c>
      <c r="J21" s="88"/>
      <c r="K21" s="36"/>
      <c r="L21" s="36"/>
      <c r="M21" s="36"/>
      <c r="Q21" s="16"/>
      <c r="R21" s="17"/>
      <c r="S21" s="97"/>
      <c r="T21" s="87"/>
      <c r="X21" s="16"/>
      <c r="Y21" s="17"/>
      <c r="Z21" s="97"/>
      <c r="AA21" s="87"/>
    </row>
    <row r="22" spans="1:27" ht="13.5" customHeight="1">
      <c r="A22" s="221" t="s">
        <v>195</v>
      </c>
      <c r="B22" s="221"/>
      <c r="C22" s="221"/>
      <c r="D22" s="221"/>
      <c r="E22" s="221"/>
      <c r="F22" s="221"/>
      <c r="G22" s="221"/>
      <c r="H22" s="20"/>
      <c r="I22" s="88"/>
      <c r="J22" s="88"/>
      <c r="K22" s="84"/>
      <c r="L22" s="85"/>
      <c r="M22" s="84"/>
      <c r="O22" s="2" t="s">
        <v>29</v>
      </c>
      <c r="Q22" s="16"/>
      <c r="R22" s="17"/>
      <c r="S22" s="86"/>
      <c r="T22" s="89"/>
      <c r="X22" s="16"/>
      <c r="Y22" s="17"/>
      <c r="Z22" s="86"/>
      <c r="AA22" s="89"/>
    </row>
    <row r="23" spans="2:27" ht="13.5" customHeight="1">
      <c r="B23" s="98" t="s">
        <v>60</v>
      </c>
      <c r="C23" s="99"/>
      <c r="D23" s="98"/>
      <c r="E23" s="20"/>
      <c r="F23" s="20"/>
      <c r="G23" s="20"/>
      <c r="H23" s="20"/>
      <c r="I23" s="88"/>
      <c r="J23" s="88"/>
      <c r="K23" s="84">
        <v>45922.3</v>
      </c>
      <c r="L23" s="85"/>
      <c r="M23" s="84">
        <v>42828.7</v>
      </c>
      <c r="Q23" s="16"/>
      <c r="R23" s="27" t="s">
        <v>114</v>
      </c>
      <c r="S23" s="86">
        <v>29949785.649999995</v>
      </c>
      <c r="T23" s="89">
        <f>ROUND(S23/1000,1)</f>
        <v>29949.8</v>
      </c>
      <c r="X23" s="16"/>
      <c r="Y23" s="27" t="s">
        <v>114</v>
      </c>
      <c r="Z23" s="86">
        <v>26854982.95</v>
      </c>
      <c r="AA23" s="89">
        <f>ROUND(Z23/1000,1)</f>
        <v>26855</v>
      </c>
    </row>
    <row r="24" spans="2:27" ht="13.5" customHeight="1">
      <c r="B24" s="98" t="s">
        <v>61</v>
      </c>
      <c r="C24" s="99"/>
      <c r="D24" s="98"/>
      <c r="E24" s="20"/>
      <c r="F24" s="20"/>
      <c r="G24" s="20"/>
      <c r="H24" s="20"/>
      <c r="I24" s="88"/>
      <c r="J24" s="88"/>
      <c r="K24" s="84">
        <v>17962.3</v>
      </c>
      <c r="L24" s="85"/>
      <c r="M24" s="84">
        <v>16274.3</v>
      </c>
      <c r="Q24" s="16"/>
      <c r="R24" s="27" t="s">
        <v>115</v>
      </c>
      <c r="S24" s="86">
        <v>7473861.179999999</v>
      </c>
      <c r="T24" s="89">
        <f>ROUND(S24/1000,1)</f>
        <v>7473.9</v>
      </c>
      <c r="X24" s="16"/>
      <c r="Y24" s="27" t="s">
        <v>115</v>
      </c>
      <c r="Z24" s="86">
        <v>5472763.75</v>
      </c>
      <c r="AA24" s="89">
        <f>ROUND(Z24/1000,1)</f>
        <v>5472.8</v>
      </c>
    </row>
    <row r="25" spans="1:27" s="43" customFormat="1" ht="13.5" customHeight="1">
      <c r="A25" s="2"/>
      <c r="B25" s="98" t="s">
        <v>62</v>
      </c>
      <c r="C25" s="99"/>
      <c r="D25" s="98"/>
      <c r="E25" s="20"/>
      <c r="F25" s="20"/>
      <c r="G25" s="20"/>
      <c r="H25" s="20"/>
      <c r="I25" s="88">
        <v>17</v>
      </c>
      <c r="J25" s="88"/>
      <c r="K25" s="84">
        <v>18340.3</v>
      </c>
      <c r="L25" s="85"/>
      <c r="M25" s="84">
        <v>18227.2</v>
      </c>
      <c r="N25" s="100"/>
      <c r="Q25" s="16"/>
      <c r="R25" s="27" t="s">
        <v>116</v>
      </c>
      <c r="S25" s="86">
        <v>19073647.639999997</v>
      </c>
      <c r="T25" s="89">
        <f>ROUND(S25/1000,1)</f>
        <v>19073.6</v>
      </c>
      <c r="X25" s="16"/>
      <c r="Y25" s="27" t="s">
        <v>116</v>
      </c>
      <c r="Z25" s="86">
        <v>20121946.98</v>
      </c>
      <c r="AA25" s="89">
        <f>ROUND(Z25/1000,1)</f>
        <v>20121.9</v>
      </c>
    </row>
    <row r="26" spans="1:27" s="43" customFormat="1" ht="13.5" customHeight="1">
      <c r="A26" s="2"/>
      <c r="B26" s="20" t="s">
        <v>63</v>
      </c>
      <c r="C26" s="99"/>
      <c r="D26" s="99"/>
      <c r="E26" s="20"/>
      <c r="F26" s="20"/>
      <c r="G26" s="20"/>
      <c r="H26" s="20"/>
      <c r="I26" s="101"/>
      <c r="J26" s="88"/>
      <c r="K26" s="91">
        <v>18759.2</v>
      </c>
      <c r="L26" s="85"/>
      <c r="M26" s="91">
        <v>17207.2</v>
      </c>
      <c r="N26" s="100"/>
      <c r="Q26" s="16"/>
      <c r="R26" s="27" t="s">
        <v>117</v>
      </c>
      <c r="S26" s="92">
        <v>11769654.8</v>
      </c>
      <c r="T26" s="93">
        <f>ROUND(S26/1000,1)</f>
        <v>11769.7</v>
      </c>
      <c r="X26" s="16"/>
      <c r="Y26" s="27" t="s">
        <v>117</v>
      </c>
      <c r="Z26" s="92">
        <v>11526543.89</v>
      </c>
      <c r="AA26" s="93">
        <f>ROUND(Z26/1000,1)</f>
        <v>11526.5</v>
      </c>
    </row>
    <row r="27" spans="1:27" s="43" customFormat="1" ht="13.5" customHeight="1">
      <c r="A27" s="2"/>
      <c r="B27" s="20"/>
      <c r="C27" s="99"/>
      <c r="D27" s="99"/>
      <c r="E27" s="20"/>
      <c r="F27" s="20"/>
      <c r="G27" s="20"/>
      <c r="H27" s="20"/>
      <c r="I27" s="88"/>
      <c r="J27" s="88"/>
      <c r="K27" s="94">
        <f>SUM(K23:K26)</f>
        <v>100984.1</v>
      </c>
      <c r="L27" s="85"/>
      <c r="M27" s="94">
        <f>SUM(M23:M26)</f>
        <v>94537.4</v>
      </c>
      <c r="N27" s="100"/>
      <c r="Q27" s="16"/>
      <c r="R27" s="17"/>
      <c r="S27" s="95">
        <f>SUM(S23:S26)</f>
        <v>68266949.26999998</v>
      </c>
      <c r="T27" s="96">
        <f>SUM(T23:T26)</f>
        <v>68267</v>
      </c>
      <c r="X27" s="16"/>
      <c r="Y27" s="17"/>
      <c r="Z27" s="95">
        <f>SUM(Z23:Z26)</f>
        <v>63976237.57</v>
      </c>
      <c r="AA27" s="96">
        <f>SUM(AA23:AA26)</f>
        <v>63976.2</v>
      </c>
    </row>
    <row r="28" spans="2:27" ht="6.75" customHeight="1">
      <c r="B28" s="20"/>
      <c r="C28" s="20"/>
      <c r="D28" s="20"/>
      <c r="E28" s="79"/>
      <c r="F28" s="20"/>
      <c r="G28" s="20"/>
      <c r="H28" s="20"/>
      <c r="I28" s="88"/>
      <c r="J28" s="88"/>
      <c r="K28" s="36"/>
      <c r="L28" s="36"/>
      <c r="M28" s="36"/>
      <c r="Q28" s="16"/>
      <c r="R28" s="17"/>
      <c r="S28" s="97"/>
      <c r="T28" s="87"/>
      <c r="X28" s="16"/>
      <c r="Y28" s="17"/>
      <c r="Z28" s="97"/>
      <c r="AA28" s="87"/>
    </row>
    <row r="29" spans="1:27" ht="13.5" customHeight="1">
      <c r="A29" s="2" t="s">
        <v>64</v>
      </c>
      <c r="B29" s="43"/>
      <c r="C29" s="43"/>
      <c r="D29" s="43"/>
      <c r="E29" s="43"/>
      <c r="F29" s="43"/>
      <c r="G29" s="43"/>
      <c r="H29" s="79"/>
      <c r="I29" s="88"/>
      <c r="J29" s="88"/>
      <c r="K29" s="105">
        <v>396.9</v>
      </c>
      <c r="L29" s="102"/>
      <c r="M29" s="105">
        <v>361.2</v>
      </c>
      <c r="Q29" s="60" t="s">
        <v>118</v>
      </c>
      <c r="R29" s="27" t="s">
        <v>119</v>
      </c>
      <c r="S29" s="92">
        <v>1170489.86</v>
      </c>
      <c r="T29" s="93">
        <f>ROUND(S29/1000,1)</f>
        <v>1170.5</v>
      </c>
      <c r="X29" s="60" t="s">
        <v>118</v>
      </c>
      <c r="Y29" s="27" t="s">
        <v>119</v>
      </c>
      <c r="Z29" s="92">
        <v>1845055.38</v>
      </c>
      <c r="AA29" s="93">
        <f>ROUND(Z29/1000,1)</f>
        <v>1845.1</v>
      </c>
    </row>
    <row r="30" spans="1:27" ht="13.5" customHeight="1">
      <c r="A30" s="43"/>
      <c r="B30" s="43"/>
      <c r="C30" s="43"/>
      <c r="D30" s="43"/>
      <c r="E30" s="43"/>
      <c r="F30" s="43"/>
      <c r="G30" s="43"/>
      <c r="H30" s="79"/>
      <c r="I30" s="88"/>
      <c r="J30" s="88"/>
      <c r="K30" s="102"/>
      <c r="L30" s="102"/>
      <c r="M30" s="102"/>
      <c r="Q30" s="106"/>
      <c r="R30" s="107"/>
      <c r="S30" s="103"/>
      <c r="T30" s="104"/>
      <c r="X30" s="106"/>
      <c r="Y30" s="107"/>
      <c r="Z30" s="103"/>
      <c r="AA30" s="104"/>
    </row>
    <row r="31" spans="1:27" ht="13.5" customHeight="1">
      <c r="A31" s="79" t="s">
        <v>65</v>
      </c>
      <c r="B31" s="20"/>
      <c r="C31" s="20"/>
      <c r="D31" s="20"/>
      <c r="E31" s="20"/>
      <c r="F31" s="20"/>
      <c r="G31" s="20"/>
      <c r="H31" s="20"/>
      <c r="I31" s="88"/>
      <c r="J31" s="88"/>
      <c r="K31" s="91">
        <f>+K20-K27-K29</f>
        <v>12195.199999999992</v>
      </c>
      <c r="L31" s="85"/>
      <c r="M31" s="91">
        <f>+M20-M27-M29</f>
        <v>14174.39999999999</v>
      </c>
      <c r="Q31" s="16"/>
      <c r="R31" s="17"/>
      <c r="S31" s="92">
        <f>+S20-S27-S29</f>
        <v>22337624.880000025</v>
      </c>
      <c r="T31" s="93">
        <f>+T20-T27-T29</f>
        <v>22337.500000000015</v>
      </c>
      <c r="X31" s="16"/>
      <c r="Y31" s="17"/>
      <c r="Z31" s="92">
        <f>+Z20-Z27-Z29</f>
        <v>17236487.080000002</v>
      </c>
      <c r="AA31" s="93">
        <f>+AA20-AA27-AA29</f>
        <v>17236.500000000007</v>
      </c>
    </row>
    <row r="32" spans="2:27" ht="6.75" customHeight="1">
      <c r="B32" s="20"/>
      <c r="C32" s="20"/>
      <c r="D32" s="20"/>
      <c r="E32" s="79"/>
      <c r="F32" s="20"/>
      <c r="G32" s="20"/>
      <c r="H32" s="20"/>
      <c r="I32" s="88"/>
      <c r="J32" s="88"/>
      <c r="K32" s="36"/>
      <c r="L32" s="36"/>
      <c r="M32" s="36"/>
      <c r="Q32" s="16"/>
      <c r="R32" s="17"/>
      <c r="S32" s="97"/>
      <c r="T32" s="87"/>
      <c r="X32" s="16"/>
      <c r="Y32" s="17"/>
      <c r="Z32" s="97"/>
      <c r="AA32" s="87"/>
    </row>
    <row r="33" spans="1:27" ht="13.5" customHeight="1">
      <c r="A33" s="79" t="s">
        <v>196</v>
      </c>
      <c r="B33" s="20"/>
      <c r="C33" s="20"/>
      <c r="D33" s="20"/>
      <c r="E33" s="20"/>
      <c r="F33" s="20"/>
      <c r="G33" s="20"/>
      <c r="H33" s="20"/>
      <c r="I33" s="88"/>
      <c r="J33" s="88"/>
      <c r="K33" s="84"/>
      <c r="L33" s="85"/>
      <c r="M33" s="84"/>
      <c r="Q33" s="16"/>
      <c r="R33" s="17"/>
      <c r="S33" s="86"/>
      <c r="T33" s="89"/>
      <c r="X33" s="16"/>
      <c r="Y33" s="17"/>
      <c r="Z33" s="86"/>
      <c r="AA33" s="89"/>
    </row>
    <row r="34" spans="1:27" ht="13.5" customHeight="1">
      <c r="A34" s="43"/>
      <c r="B34" s="20" t="s">
        <v>66</v>
      </c>
      <c r="C34" s="79"/>
      <c r="D34" s="79"/>
      <c r="E34" s="79"/>
      <c r="F34" s="79"/>
      <c r="G34" s="79"/>
      <c r="H34" s="79"/>
      <c r="I34" s="108"/>
      <c r="J34" s="108"/>
      <c r="K34" s="84">
        <v>220.7</v>
      </c>
      <c r="L34" s="85"/>
      <c r="M34" s="84">
        <v>261.3</v>
      </c>
      <c r="Q34" s="109" t="s">
        <v>120</v>
      </c>
      <c r="R34" s="110" t="s">
        <v>121</v>
      </c>
      <c r="S34" s="111">
        <v>118048.1</v>
      </c>
      <c r="T34" s="112">
        <f>ROUND(S34/1000,1)</f>
        <v>118</v>
      </c>
      <c r="X34" s="109" t="s">
        <v>120</v>
      </c>
      <c r="Y34" s="110" t="s">
        <v>121</v>
      </c>
      <c r="Z34" s="111">
        <v>110211.74</v>
      </c>
      <c r="AA34" s="112">
        <f>ROUND(Z34/1000,1)</f>
        <v>110.2</v>
      </c>
    </row>
    <row r="35" spans="2:27" ht="13.5" customHeight="1">
      <c r="B35" s="20" t="s">
        <v>67</v>
      </c>
      <c r="C35" s="20"/>
      <c r="D35" s="20"/>
      <c r="E35" s="20"/>
      <c r="F35" s="20"/>
      <c r="G35" s="20"/>
      <c r="H35" s="20"/>
      <c r="I35" s="88">
        <v>23</v>
      </c>
      <c r="J35" s="88"/>
      <c r="K35" s="91">
        <v>5910.6</v>
      </c>
      <c r="L35" s="85"/>
      <c r="M35" s="91">
        <v>6104.3</v>
      </c>
      <c r="Q35" s="16"/>
      <c r="R35" s="27" t="s">
        <v>122</v>
      </c>
      <c r="S35" s="92">
        <v>3471201.87</v>
      </c>
      <c r="T35" s="93">
        <f>ROUND(S35/1000,1)</f>
        <v>3471.2</v>
      </c>
      <c r="X35" s="16"/>
      <c r="Y35" s="27" t="s">
        <v>122</v>
      </c>
      <c r="Z35" s="92">
        <v>3548792.85</v>
      </c>
      <c r="AA35" s="93">
        <f>ROUND(Z35/1000,1)</f>
        <v>3548.8</v>
      </c>
    </row>
    <row r="36" spans="2:27" ht="13.5" customHeight="1">
      <c r="B36" s="20"/>
      <c r="C36" s="20"/>
      <c r="D36" s="20"/>
      <c r="E36" s="20"/>
      <c r="F36" s="20"/>
      <c r="G36" s="20"/>
      <c r="H36" s="20"/>
      <c r="I36" s="88"/>
      <c r="J36" s="88"/>
      <c r="K36" s="113">
        <f>SUM(K34:K35)</f>
        <v>6131.3</v>
      </c>
      <c r="L36" s="85"/>
      <c r="M36" s="113">
        <f>SUM(M34:M35)</f>
        <v>6365.6</v>
      </c>
      <c r="Q36" s="16"/>
      <c r="R36" s="114"/>
      <c r="S36" s="95">
        <f>SUM(S34:S35)</f>
        <v>3589249.97</v>
      </c>
      <c r="T36" s="115">
        <f>SUM(T34:T35)</f>
        <v>3589.2</v>
      </c>
      <c r="X36" s="16"/>
      <c r="Y36" s="114"/>
      <c r="Z36" s="95">
        <f>SUM(Z34:Z35)</f>
        <v>3659004.5900000003</v>
      </c>
      <c r="AA36" s="115">
        <f>SUM(AA34:AA35)</f>
        <v>3659</v>
      </c>
    </row>
    <row r="37" spans="2:27" ht="6.75" customHeight="1">
      <c r="B37" s="20"/>
      <c r="C37" s="20"/>
      <c r="D37" s="20"/>
      <c r="E37" s="79"/>
      <c r="F37" s="20"/>
      <c r="G37" s="20"/>
      <c r="H37" s="20"/>
      <c r="I37" s="88"/>
      <c r="J37" s="88"/>
      <c r="K37" s="36"/>
      <c r="L37" s="36"/>
      <c r="M37" s="36"/>
      <c r="Q37" s="16"/>
      <c r="R37" s="17"/>
      <c r="S37" s="97"/>
      <c r="T37" s="87"/>
      <c r="X37" s="16"/>
      <c r="Y37" s="17"/>
      <c r="Z37" s="97"/>
      <c r="AA37" s="87"/>
    </row>
    <row r="38" spans="1:27" ht="13.5" customHeight="1">
      <c r="A38" s="79" t="s">
        <v>68</v>
      </c>
      <c r="B38" s="20"/>
      <c r="C38" s="20"/>
      <c r="D38" s="20"/>
      <c r="E38" s="79"/>
      <c r="F38" s="20"/>
      <c r="G38" s="20"/>
      <c r="H38" s="20"/>
      <c r="I38" s="88"/>
      <c r="J38" s="88"/>
      <c r="K38" s="25">
        <f>+K31-K36</f>
        <v>6063.899999999991</v>
      </c>
      <c r="L38" s="25"/>
      <c r="M38" s="25">
        <f>+M31-M36</f>
        <v>7808.79999999999</v>
      </c>
      <c r="Q38" s="16"/>
      <c r="R38" s="17"/>
      <c r="S38" s="97">
        <f>+S31-S36</f>
        <v>18748374.910000026</v>
      </c>
      <c r="T38" s="87">
        <f>ROUND(S38/1000,1)</f>
        <v>18748.4</v>
      </c>
      <c r="X38" s="16"/>
      <c r="Y38" s="17"/>
      <c r="Z38" s="97">
        <f>+Z31-Z36</f>
        <v>13577482.490000002</v>
      </c>
      <c r="AA38" s="87">
        <f>ROUND(Z38/1000,1)</f>
        <v>13577.5</v>
      </c>
    </row>
    <row r="39" spans="2:27" ht="6.75" customHeight="1">
      <c r="B39" s="20"/>
      <c r="C39" s="20"/>
      <c r="D39" s="20"/>
      <c r="E39" s="79"/>
      <c r="F39" s="20"/>
      <c r="G39" s="20"/>
      <c r="H39" s="20"/>
      <c r="I39" s="88"/>
      <c r="J39" s="88"/>
      <c r="K39" s="36"/>
      <c r="L39" s="36"/>
      <c r="M39" s="36"/>
      <c r="Q39" s="16"/>
      <c r="R39" s="17"/>
      <c r="S39" s="97"/>
      <c r="T39" s="87"/>
      <c r="X39" s="16"/>
      <c r="Y39" s="17"/>
      <c r="Z39" s="97"/>
      <c r="AA39" s="87"/>
    </row>
    <row r="40" spans="1:27" ht="13.5" customHeight="1">
      <c r="A40" s="20" t="s">
        <v>69</v>
      </c>
      <c r="B40" s="20"/>
      <c r="C40" s="20"/>
      <c r="D40" s="20"/>
      <c r="E40" s="79"/>
      <c r="F40" s="20"/>
      <c r="G40" s="20"/>
      <c r="H40" s="20"/>
      <c r="I40" s="88"/>
      <c r="J40" s="88"/>
      <c r="K40" s="105">
        <v>814.4</v>
      </c>
      <c r="L40" s="25"/>
      <c r="M40" s="105">
        <v>649.5</v>
      </c>
      <c r="Q40" s="116" t="s">
        <v>123</v>
      </c>
      <c r="R40" s="117" t="s">
        <v>124</v>
      </c>
      <c r="S40" s="97"/>
      <c r="T40" s="87">
        <f>ROUND(S40/1000,1)</f>
        <v>0</v>
      </c>
      <c r="X40" s="116" t="s">
        <v>123</v>
      </c>
      <c r="Y40" s="117" t="s">
        <v>124</v>
      </c>
      <c r="Z40" s="97"/>
      <c r="AA40" s="87">
        <f>ROUND(Z40/1000,1)</f>
        <v>0</v>
      </c>
    </row>
    <row r="41" spans="2:27" ht="6.75" customHeight="1">
      <c r="B41" s="20"/>
      <c r="C41" s="20"/>
      <c r="D41" s="20"/>
      <c r="E41" s="79"/>
      <c r="F41" s="20"/>
      <c r="G41" s="20"/>
      <c r="H41" s="20"/>
      <c r="I41" s="88"/>
      <c r="J41" s="88"/>
      <c r="K41" s="36"/>
      <c r="L41" s="36"/>
      <c r="M41" s="36"/>
      <c r="Q41" s="16"/>
      <c r="R41" s="17"/>
      <c r="S41" s="97"/>
      <c r="T41" s="87"/>
      <c r="X41" s="16"/>
      <c r="Y41" s="17"/>
      <c r="Z41" s="97"/>
      <c r="AA41" s="87"/>
    </row>
    <row r="42" spans="1:27" ht="13.5" customHeight="1">
      <c r="A42" s="79" t="s">
        <v>225</v>
      </c>
      <c r="B42" s="20"/>
      <c r="C42" s="20"/>
      <c r="D42" s="20"/>
      <c r="E42" s="79"/>
      <c r="F42" s="20"/>
      <c r="G42" s="20"/>
      <c r="H42" s="20"/>
      <c r="I42" s="88"/>
      <c r="J42" s="88"/>
      <c r="K42" s="25">
        <f>+K38+K39+K40</f>
        <v>6878.299999999991</v>
      </c>
      <c r="L42" s="25"/>
      <c r="M42" s="25">
        <f>+M38+M39+M40</f>
        <v>8458.29999999999</v>
      </c>
      <c r="Q42" s="116" t="s">
        <v>125</v>
      </c>
      <c r="R42" s="117"/>
      <c r="S42" s="97"/>
      <c r="T42" s="87"/>
      <c r="X42" s="116" t="s">
        <v>125</v>
      </c>
      <c r="Y42" s="117"/>
      <c r="Z42" s="97"/>
      <c r="AA42" s="87"/>
    </row>
    <row r="43" spans="2:27" ht="6.75" customHeight="1">
      <c r="B43" s="20"/>
      <c r="C43" s="20"/>
      <c r="D43" s="20"/>
      <c r="E43" s="79"/>
      <c r="F43" s="20"/>
      <c r="G43" s="20"/>
      <c r="H43" s="20"/>
      <c r="I43" s="88"/>
      <c r="J43" s="88"/>
      <c r="K43" s="36"/>
      <c r="L43" s="36"/>
      <c r="M43" s="36"/>
      <c r="Q43" s="16"/>
      <c r="R43" s="17"/>
      <c r="S43" s="97"/>
      <c r="T43" s="87"/>
      <c r="X43" s="16"/>
      <c r="Y43" s="17"/>
      <c r="Z43" s="97"/>
      <c r="AA43" s="87"/>
    </row>
    <row r="44" spans="1:27" ht="13.5" customHeight="1">
      <c r="A44" s="20" t="s">
        <v>234</v>
      </c>
      <c r="B44" s="20"/>
      <c r="C44" s="20"/>
      <c r="D44" s="20"/>
      <c r="E44" s="79"/>
      <c r="F44" s="20"/>
      <c r="G44" s="20"/>
      <c r="H44" s="20"/>
      <c r="I44" s="88">
        <v>25</v>
      </c>
      <c r="J44" s="88"/>
      <c r="K44" s="206">
        <v>-1931.5</v>
      </c>
      <c r="L44" s="25" t="s">
        <v>29</v>
      </c>
      <c r="M44" s="206">
        <v>-2376.4</v>
      </c>
      <c r="Q44" s="16"/>
      <c r="R44" s="17"/>
      <c r="S44" s="97"/>
      <c r="T44" s="87"/>
      <c r="X44" s="16"/>
      <c r="Y44" s="17"/>
      <c r="Z44" s="97"/>
      <c r="AA44" s="87"/>
    </row>
    <row r="45" spans="1:27" ht="13.5" customHeight="1">
      <c r="A45" s="20" t="s">
        <v>223</v>
      </c>
      <c r="B45" s="20"/>
      <c r="C45" s="20"/>
      <c r="D45" s="20"/>
      <c r="E45" s="79"/>
      <c r="F45" s="20"/>
      <c r="G45" s="20"/>
      <c r="H45" s="20"/>
      <c r="I45" s="88" t="s">
        <v>240</v>
      </c>
      <c r="J45" s="88"/>
      <c r="K45" s="118">
        <v>-265.4</v>
      </c>
      <c r="L45" s="25"/>
      <c r="M45" s="118">
        <v>-319.1</v>
      </c>
      <c r="Q45" s="16"/>
      <c r="R45" s="17"/>
      <c r="S45" s="97"/>
      <c r="T45" s="87"/>
      <c r="X45" s="16"/>
      <c r="Y45" s="17"/>
      <c r="Z45" s="97"/>
      <c r="AA45" s="87"/>
    </row>
    <row r="46" spans="1:27" ht="17.25" customHeight="1" thickBot="1">
      <c r="A46" s="79" t="s">
        <v>12</v>
      </c>
      <c r="B46" s="79"/>
      <c r="C46" s="79"/>
      <c r="D46" s="79"/>
      <c r="E46" s="79"/>
      <c r="F46" s="79"/>
      <c r="G46" s="79"/>
      <c r="H46" s="20"/>
      <c r="I46" s="88"/>
      <c r="J46" s="88"/>
      <c r="K46" s="119">
        <f>SUM(K42:K45)</f>
        <v>4681.399999999991</v>
      </c>
      <c r="L46" s="85"/>
      <c r="M46" s="119">
        <f>SUM(M42:M45)</f>
        <v>5762.79999999999</v>
      </c>
      <c r="Q46" s="16"/>
      <c r="R46" s="17"/>
      <c r="S46" s="120" t="e">
        <f>+S43+#REF!</f>
        <v>#REF!</v>
      </c>
      <c r="T46" s="121" t="e">
        <f>ROUND(S46/1000,1)</f>
        <v>#REF!</v>
      </c>
      <c r="X46" s="16"/>
      <c r="Y46" s="17"/>
      <c r="Z46" s="120" t="e">
        <f>+Z43+#REF!</f>
        <v>#REF!</v>
      </c>
      <c r="AA46" s="121" t="e">
        <f>ROUND(Z46/1000,1)</f>
        <v>#REF!</v>
      </c>
    </row>
    <row r="47" spans="1:32" ht="23.25" customHeight="1" thickTop="1">
      <c r="A47" s="79"/>
      <c r="B47" s="79"/>
      <c r="C47" s="79"/>
      <c r="D47" s="79"/>
      <c r="E47" s="79"/>
      <c r="F47" s="79"/>
      <c r="G47" s="79"/>
      <c r="H47" s="20"/>
      <c r="I47" s="88"/>
      <c r="J47" s="88"/>
      <c r="K47" s="85"/>
      <c r="L47" s="123"/>
      <c r="M47" s="85"/>
      <c r="T47" s="2"/>
      <c r="W47" s="210"/>
      <c r="X47" s="5"/>
      <c r="Y47" s="211"/>
      <c r="Z47" s="212"/>
      <c r="AC47" s="210"/>
      <c r="AD47" s="5"/>
      <c r="AE47" s="211"/>
      <c r="AF47" s="212"/>
    </row>
    <row r="48" spans="1:27" ht="13.5" customHeight="1">
      <c r="A48" s="79"/>
      <c r="B48" s="79"/>
      <c r="C48" s="79"/>
      <c r="D48" s="79"/>
      <c r="E48" s="79"/>
      <c r="F48" s="79"/>
      <c r="G48" s="79"/>
      <c r="H48" s="20"/>
      <c r="I48" s="88"/>
      <c r="J48" s="88"/>
      <c r="K48" s="85"/>
      <c r="L48" s="85"/>
      <c r="M48" s="85"/>
      <c r="O48" s="2" t="s">
        <v>29</v>
      </c>
      <c r="Q48" s="16"/>
      <c r="R48" s="17"/>
      <c r="S48" s="86"/>
      <c r="T48" s="122"/>
      <c r="X48" s="16"/>
      <c r="Y48" s="17"/>
      <c r="Z48" s="86"/>
      <c r="AA48" s="122"/>
    </row>
    <row r="49" spans="1:27" ht="39.75" customHeight="1">
      <c r="A49" s="79"/>
      <c r="B49" s="79"/>
      <c r="C49" s="79"/>
      <c r="D49" s="79"/>
      <c r="E49" s="79"/>
      <c r="F49" s="79"/>
      <c r="G49" s="79"/>
      <c r="H49" s="20"/>
      <c r="I49" s="88"/>
      <c r="J49" s="88"/>
      <c r="K49" s="123"/>
      <c r="L49" s="123"/>
      <c r="M49" s="123"/>
      <c r="Q49" s="16"/>
      <c r="R49" s="17"/>
      <c r="S49" s="17"/>
      <c r="T49" s="87"/>
      <c r="X49" s="16"/>
      <c r="Y49" s="17"/>
      <c r="Z49" s="17"/>
      <c r="AA49" s="87"/>
    </row>
    <row r="50" spans="1:27" ht="13.5" customHeight="1" thickBot="1">
      <c r="A50" s="72" t="s">
        <v>9</v>
      </c>
      <c r="B50" s="79"/>
      <c r="C50" s="79"/>
      <c r="D50" s="79"/>
      <c r="E50" s="79"/>
      <c r="F50" s="79"/>
      <c r="G50" s="79"/>
      <c r="H50" s="20"/>
      <c r="I50" s="88"/>
      <c r="J50" s="88"/>
      <c r="K50" s="124"/>
      <c r="L50" s="123" t="s">
        <v>29</v>
      </c>
      <c r="M50" s="124"/>
      <c r="Q50" s="68"/>
      <c r="R50" s="69"/>
      <c r="S50" s="69"/>
      <c r="T50" s="125"/>
      <c r="X50" s="68"/>
      <c r="Y50" s="69"/>
      <c r="Z50" s="69"/>
      <c r="AA50" s="125"/>
    </row>
    <row r="51" spans="1:27" ht="13.5" customHeight="1">
      <c r="A51" s="72"/>
      <c r="B51" s="79"/>
      <c r="C51" s="79"/>
      <c r="D51" s="79"/>
      <c r="E51" s="79"/>
      <c r="F51" s="79"/>
      <c r="G51" s="79"/>
      <c r="H51" s="20"/>
      <c r="I51" s="88"/>
      <c r="J51" s="88"/>
      <c r="K51" s="124"/>
      <c r="L51" s="123"/>
      <c r="M51" s="124"/>
      <c r="Q51" s="17"/>
      <c r="R51" s="17"/>
      <c r="S51" s="17"/>
      <c r="T51" s="83"/>
      <c r="X51" s="17"/>
      <c r="Y51" s="17"/>
      <c r="Z51" s="17"/>
      <c r="AA51" s="83"/>
    </row>
    <row r="52" spans="1:27" ht="46.5" customHeight="1">
      <c r="A52" s="72"/>
      <c r="B52" s="79"/>
      <c r="C52" s="79"/>
      <c r="D52" s="79"/>
      <c r="E52" s="79"/>
      <c r="F52" s="79"/>
      <c r="G52" s="79"/>
      <c r="H52" s="20"/>
      <c r="I52" s="88"/>
      <c r="J52" s="88"/>
      <c r="K52" s="124"/>
      <c r="L52" s="123" t="s">
        <v>29</v>
      </c>
      <c r="M52" s="124"/>
      <c r="N52" s="5" t="s">
        <v>29</v>
      </c>
      <c r="Q52" s="17"/>
      <c r="R52" s="17"/>
      <c r="S52" s="17"/>
      <c r="T52" s="83"/>
      <c r="X52" s="17"/>
      <c r="Y52" s="17"/>
      <c r="Z52" s="17"/>
      <c r="AA52" s="83"/>
    </row>
    <row r="53" spans="1:27" ht="21.75" customHeight="1">
      <c r="A53" s="72"/>
      <c r="B53" s="45"/>
      <c r="C53" s="45"/>
      <c r="D53" s="45"/>
      <c r="E53" s="45"/>
      <c r="F53" s="66"/>
      <c r="G53" s="45"/>
      <c r="H53" s="45"/>
      <c r="I53" s="67"/>
      <c r="J53" s="67"/>
      <c r="K53" s="59"/>
      <c r="L53" s="45"/>
      <c r="M53" s="59"/>
      <c r="S53" s="126" t="e">
        <f>-#REF!/S43</f>
        <v>#REF!</v>
      </c>
      <c r="T53" s="127" t="e">
        <f>-#REF!/T43</f>
        <v>#REF!</v>
      </c>
      <c r="Z53" s="126" t="e">
        <f>-#REF!/Z43</f>
        <v>#REF!</v>
      </c>
      <c r="AA53" s="127" t="e">
        <f>-#REF!/AA43</f>
        <v>#REF!</v>
      </c>
    </row>
    <row r="54" spans="1:27" ht="13.5" customHeight="1">
      <c r="A54" s="72"/>
      <c r="B54" s="45"/>
      <c r="C54" s="45"/>
      <c r="D54" s="45"/>
      <c r="E54" s="45"/>
      <c r="F54" s="66"/>
      <c r="G54" s="45"/>
      <c r="H54" s="45"/>
      <c r="I54" s="67"/>
      <c r="J54" s="67"/>
      <c r="M54" s="59"/>
      <c r="AA54" s="76"/>
    </row>
    <row r="55" spans="1:20" ht="13.5" customHeight="1">
      <c r="A55" s="220">
        <v>6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"/>
      <c r="S55" s="45"/>
      <c r="T55" s="73"/>
    </row>
    <row r="56" spans="9:14" ht="9.75" customHeight="1" thickBot="1">
      <c r="I56" s="2"/>
      <c r="J56" s="2"/>
      <c r="K56" s="45"/>
      <c r="L56" s="45"/>
      <c r="M56" s="45"/>
      <c r="N56" s="2"/>
    </row>
    <row r="57" spans="1:14" ht="13.5" customHeight="1" thickTop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74"/>
      <c r="L57" s="74"/>
      <c r="M57" s="74"/>
      <c r="N57" s="2"/>
    </row>
    <row r="58" ht="13.5" customHeight="1">
      <c r="N58" s="2"/>
    </row>
  </sheetData>
  <sheetProtection/>
  <mergeCells count="5">
    <mergeCell ref="A22:G22"/>
    <mergeCell ref="A5:M5"/>
    <mergeCell ref="A7:M7"/>
    <mergeCell ref="A9:M9"/>
    <mergeCell ref="A55:M55"/>
  </mergeCells>
  <printOptions/>
  <pageMargins left="0.87" right="0.36" top="0.79" bottom="0.15748031496063" header="0.393700787401575" footer="0.551181102362205"/>
  <pageSetup horizontalDpi="600" verticalDpi="600" orientation="portrait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showGridLines="0" zoomScale="145" zoomScaleNormal="145" zoomScaleSheetLayoutView="100" zoomScalePageLayoutView="0" workbookViewId="0" topLeftCell="A25">
      <selection activeCell="AA18" sqref="AA18"/>
    </sheetView>
  </sheetViews>
  <sheetFormatPr defaultColWidth="10.7109375" defaultRowHeight="17.25" customHeight="1"/>
  <cols>
    <col min="1" max="1" width="1.1484375" style="2" customWidth="1"/>
    <col min="2" max="2" width="2.28125" style="2" customWidth="1"/>
    <col min="3" max="3" width="2.00390625" style="2" customWidth="1"/>
    <col min="4" max="4" width="1.7109375" style="2" customWidth="1"/>
    <col min="5" max="5" width="1.57421875" style="2" customWidth="1"/>
    <col min="6" max="6" width="1.7109375" style="2" customWidth="1"/>
    <col min="7" max="7" width="1.421875" style="2" customWidth="1"/>
    <col min="8" max="8" width="29.7109375" style="2" customWidth="1"/>
    <col min="9" max="9" width="2.8515625" style="76" customWidth="1"/>
    <col min="10" max="10" width="6.7109375" style="76" bestFit="1" customWidth="1"/>
    <col min="11" max="11" width="2.28125" style="3" customWidth="1"/>
    <col min="12" max="12" width="11.28125" style="128" customWidth="1"/>
    <col min="13" max="13" width="2.7109375" style="2" customWidth="1"/>
    <col min="14" max="14" width="11.28125" style="129" customWidth="1"/>
    <col min="15" max="15" width="2.7109375" style="2" customWidth="1"/>
    <col min="16" max="16" width="11.28125" style="2" customWidth="1"/>
    <col min="17" max="17" width="2.57421875" style="2" customWidth="1"/>
    <col min="18" max="18" width="11.28125" style="2" customWidth="1"/>
    <col min="19" max="19" width="2.7109375" style="3" customWidth="1"/>
    <col min="20" max="20" width="11.421875" style="129" customWidth="1"/>
    <col min="21" max="21" width="2.7109375" style="2" customWidth="1"/>
    <col min="22" max="22" width="11.28125" style="2" customWidth="1"/>
    <col min="23" max="23" width="2.7109375" style="2" customWidth="1"/>
    <col min="24" max="24" width="11.28125" style="2" customWidth="1"/>
    <col min="25" max="25" width="10.7109375" style="5" customWidth="1"/>
    <col min="26" max="26" width="3.8515625" style="5" customWidth="1"/>
    <col min="27" max="27" width="15.28125" style="130" customWidth="1"/>
    <col min="28" max="28" width="3.8515625" style="5" customWidth="1"/>
    <col min="29" max="29" width="10.7109375" style="5" customWidth="1"/>
    <col min="30" max="30" width="3.8515625" style="5" customWidth="1"/>
    <col min="31" max="31" width="11.57421875" style="5" customWidth="1"/>
    <col min="32" max="32" width="3.8515625" style="5" customWidth="1"/>
    <col min="33" max="33" width="10.7109375" style="5" customWidth="1"/>
    <col min="34" max="16384" width="10.7109375" style="2" customWidth="1"/>
  </cols>
  <sheetData>
    <row r="1" spans="1:21" ht="17.25" customHeight="1">
      <c r="A1" s="1" t="s">
        <v>207</v>
      </c>
      <c r="M1" s="43"/>
      <c r="O1" s="43"/>
      <c r="Q1" s="43"/>
      <c r="U1" s="43"/>
    </row>
    <row r="2" spans="1:21" ht="17.25" customHeight="1">
      <c r="A2" s="1" t="s">
        <v>72</v>
      </c>
      <c r="M2" s="43"/>
      <c r="O2" s="43"/>
      <c r="Q2" s="43"/>
      <c r="U2" s="43"/>
    </row>
    <row r="3" spans="1:8" ht="17.25" customHeight="1">
      <c r="A3" s="7" t="s">
        <v>25</v>
      </c>
      <c r="B3" s="4"/>
      <c r="C3" s="4"/>
      <c r="D3" s="4"/>
      <c r="E3" s="4"/>
      <c r="F3" s="4"/>
      <c r="G3" s="4"/>
      <c r="H3" s="4"/>
    </row>
    <row r="4" ht="7.5" customHeight="1">
      <c r="A4" s="4"/>
    </row>
    <row r="5" spans="1:24" ht="17.25" customHeight="1">
      <c r="A5" s="1" t="s">
        <v>10</v>
      </c>
      <c r="B5" s="43"/>
      <c r="C5" s="43"/>
      <c r="D5" s="43"/>
      <c r="E5" s="43"/>
      <c r="F5" s="43"/>
      <c r="G5" s="43"/>
      <c r="H5" s="43"/>
      <c r="I5" s="131"/>
      <c r="J5" s="131"/>
      <c r="K5" s="132"/>
      <c r="L5" s="133"/>
      <c r="M5" s="43"/>
      <c r="N5" s="134"/>
      <c r="O5" s="43"/>
      <c r="P5" s="43"/>
      <c r="Q5" s="43"/>
      <c r="R5" s="43"/>
      <c r="S5" s="132"/>
      <c r="T5" s="134"/>
      <c r="U5" s="43"/>
      <c r="V5" s="43"/>
      <c r="W5" s="43"/>
      <c r="X5" s="43"/>
    </row>
    <row r="6" ht="7.5" customHeight="1">
      <c r="A6" s="4"/>
    </row>
    <row r="7" spans="1:8" ht="17.25" customHeight="1">
      <c r="A7" s="7" t="s">
        <v>228</v>
      </c>
      <c r="B7" s="4"/>
      <c r="C7" s="4"/>
      <c r="D7" s="4"/>
      <c r="E7" s="4"/>
      <c r="F7" s="4"/>
      <c r="G7" s="4"/>
      <c r="H7" s="4"/>
    </row>
    <row r="8" ht="7.5" customHeight="1">
      <c r="A8" s="4"/>
    </row>
    <row r="9" spans="1:24" ht="17.25" customHeight="1">
      <c r="A9" s="4" t="s">
        <v>217</v>
      </c>
      <c r="B9" s="4"/>
      <c r="C9" s="4"/>
      <c r="D9" s="4"/>
      <c r="E9" s="4"/>
      <c r="F9" s="4"/>
      <c r="G9" s="4"/>
      <c r="H9" s="4"/>
      <c r="Q9" s="5"/>
      <c r="R9" s="5"/>
      <c r="S9" s="80"/>
      <c r="T9" s="130"/>
      <c r="U9" s="5"/>
      <c r="V9" s="5"/>
      <c r="W9" s="5"/>
      <c r="X9" s="5"/>
    </row>
    <row r="10" spans="1:24" ht="7.5" customHeight="1" thickBot="1">
      <c r="A10" s="135"/>
      <c r="B10" s="135"/>
      <c r="C10" s="135"/>
      <c r="D10" s="135"/>
      <c r="E10" s="135"/>
      <c r="F10" s="135"/>
      <c r="G10" s="135"/>
      <c r="H10" s="135"/>
      <c r="I10" s="136"/>
      <c r="J10" s="136"/>
      <c r="K10" s="137"/>
      <c r="L10" s="138"/>
      <c r="M10" s="135"/>
      <c r="N10" s="139"/>
      <c r="O10" s="135"/>
      <c r="P10" s="135"/>
      <c r="Q10" s="135"/>
      <c r="R10" s="135"/>
      <c r="S10" s="137"/>
      <c r="T10" s="139"/>
      <c r="U10" s="135"/>
      <c r="V10" s="135"/>
      <c r="W10" s="135"/>
      <c r="X10" s="135"/>
    </row>
    <row r="11" spans="1:33" ht="17.25" customHeight="1">
      <c r="A11" s="5"/>
      <c r="B11" s="5"/>
      <c r="C11" s="5"/>
      <c r="D11" s="5"/>
      <c r="E11" s="5"/>
      <c r="F11" s="5"/>
      <c r="G11" s="5"/>
      <c r="H11" s="5"/>
      <c r="I11" s="140"/>
      <c r="J11" s="140"/>
      <c r="K11" s="80"/>
      <c r="L11" s="141"/>
      <c r="M11" s="5"/>
      <c r="N11" s="130"/>
      <c r="O11" s="5"/>
      <c r="Q11" s="5"/>
      <c r="R11" s="5"/>
      <c r="S11" s="80"/>
      <c r="T11" s="130"/>
      <c r="U11" s="5"/>
      <c r="V11" s="5"/>
      <c r="W11" s="5"/>
      <c r="X11" s="5"/>
      <c r="AA11" s="148"/>
      <c r="AB11" s="53"/>
      <c r="AC11" s="148"/>
      <c r="AD11" s="56"/>
      <c r="AE11" s="148"/>
      <c r="AF11" s="56"/>
      <c r="AG11" s="148"/>
    </row>
    <row r="12" spans="1:33" ht="17.25" customHeight="1">
      <c r="A12" s="5"/>
      <c r="B12" s="5"/>
      <c r="C12" s="5"/>
      <c r="D12" s="5"/>
      <c r="E12" s="5"/>
      <c r="F12" s="5"/>
      <c r="G12" s="5"/>
      <c r="H12" s="5"/>
      <c r="I12" s="140"/>
      <c r="J12" s="140"/>
      <c r="K12" s="80"/>
      <c r="L12" s="142" t="s">
        <v>0</v>
      </c>
      <c r="M12" s="80"/>
      <c r="N12" s="130"/>
      <c r="O12" s="5"/>
      <c r="P12" s="5"/>
      <c r="Q12" s="5"/>
      <c r="R12" s="142" t="s">
        <v>0</v>
      </c>
      <c r="S12" s="80"/>
      <c r="T12" s="130"/>
      <c r="U12" s="5"/>
      <c r="V12" s="5"/>
      <c r="W12" s="5"/>
      <c r="X12" s="142" t="s">
        <v>0</v>
      </c>
      <c r="AA12" s="148"/>
      <c r="AB12" s="53"/>
      <c r="AC12" s="148"/>
      <c r="AD12" s="56"/>
      <c r="AE12" s="148"/>
      <c r="AF12" s="56"/>
      <c r="AG12" s="148"/>
    </row>
    <row r="13" spans="1:33" ht="17.25" customHeight="1">
      <c r="A13" s="15"/>
      <c r="I13" s="143"/>
      <c r="J13" s="144" t="s">
        <v>1</v>
      </c>
      <c r="K13" s="144"/>
      <c r="L13" s="219" t="s">
        <v>235</v>
      </c>
      <c r="M13" s="144"/>
      <c r="N13" s="145" t="s">
        <v>2</v>
      </c>
      <c r="O13" s="144"/>
      <c r="P13" s="145" t="s">
        <v>203</v>
      </c>
      <c r="Q13" s="144"/>
      <c r="R13" s="219" t="s">
        <v>236</v>
      </c>
      <c r="S13" s="144"/>
      <c r="T13" s="145" t="s">
        <v>2</v>
      </c>
      <c r="U13" s="144"/>
      <c r="V13" s="145" t="s">
        <v>203</v>
      </c>
      <c r="W13" s="144"/>
      <c r="X13" s="219" t="s">
        <v>237</v>
      </c>
      <c r="AA13" s="148"/>
      <c r="AB13" s="53"/>
      <c r="AC13" s="148"/>
      <c r="AD13" s="56"/>
      <c r="AE13" s="148"/>
      <c r="AF13" s="56"/>
      <c r="AG13" s="148"/>
    </row>
    <row r="14" spans="1:33" ht="17.25" customHeight="1">
      <c r="A14" s="100" t="s">
        <v>194</v>
      </c>
      <c r="B14" s="5"/>
      <c r="C14" s="5"/>
      <c r="D14" s="5"/>
      <c r="E14" s="5"/>
      <c r="F14" s="5"/>
      <c r="G14" s="5"/>
      <c r="H14" s="5"/>
      <c r="I14" s="140"/>
      <c r="J14" s="80"/>
      <c r="K14" s="140"/>
      <c r="L14" s="5"/>
      <c r="M14" s="140"/>
      <c r="N14" s="146"/>
      <c r="O14" s="20"/>
      <c r="P14" s="5"/>
      <c r="Q14" s="20"/>
      <c r="R14" s="5"/>
      <c r="S14" s="140"/>
      <c r="T14" s="146"/>
      <c r="U14" s="20"/>
      <c r="V14" s="5"/>
      <c r="W14" s="20"/>
      <c r="X14" s="5"/>
      <c r="AA14" s="148"/>
      <c r="AB14" s="150"/>
      <c r="AC14" s="148"/>
      <c r="AD14" s="150"/>
      <c r="AE14" s="148"/>
      <c r="AF14" s="150"/>
      <c r="AG14" s="148"/>
    </row>
    <row r="15" spans="1:33" ht="17.25" customHeight="1">
      <c r="A15" s="147"/>
      <c r="B15" s="2" t="s">
        <v>4</v>
      </c>
      <c r="J15" s="3"/>
      <c r="K15" s="76"/>
      <c r="L15" s="148">
        <v>5000</v>
      </c>
      <c r="M15" s="213"/>
      <c r="N15" s="148">
        <v>0</v>
      </c>
      <c r="O15" s="25"/>
      <c r="P15" s="148">
        <v>0</v>
      </c>
      <c r="Q15" s="25"/>
      <c r="R15" s="148">
        <f>+L15+N15-P15</f>
        <v>5000</v>
      </c>
      <c r="S15" s="213"/>
      <c r="T15" s="148">
        <v>0</v>
      </c>
      <c r="U15" s="25"/>
      <c r="V15" s="148">
        <v>0</v>
      </c>
      <c r="W15" s="25"/>
      <c r="X15" s="148">
        <f>+R15+T15-V15</f>
        <v>5000</v>
      </c>
      <c r="AA15" s="148"/>
      <c r="AB15" s="151"/>
      <c r="AC15" s="148"/>
      <c r="AD15" s="56"/>
      <c r="AE15" s="148"/>
      <c r="AF15" s="56"/>
      <c r="AG15" s="148"/>
    </row>
    <row r="16" spans="1:33" ht="17.25" customHeight="1">
      <c r="A16" s="147"/>
      <c r="B16" s="2" t="s">
        <v>5</v>
      </c>
      <c r="J16" s="3">
        <v>24</v>
      </c>
      <c r="K16" s="76"/>
      <c r="L16" s="148">
        <v>1000</v>
      </c>
      <c r="M16" s="213"/>
      <c r="N16" s="148">
        <v>0</v>
      </c>
      <c r="O16" s="25"/>
      <c r="P16" s="148">
        <v>0</v>
      </c>
      <c r="Q16" s="25"/>
      <c r="R16" s="148">
        <f>+L16+N16-P16</f>
        <v>1000</v>
      </c>
      <c r="S16" s="213"/>
      <c r="T16" s="148">
        <v>0</v>
      </c>
      <c r="U16" s="25"/>
      <c r="V16" s="148">
        <v>0</v>
      </c>
      <c r="W16" s="25"/>
      <c r="X16" s="148">
        <f>+R16+T16-V16</f>
        <v>1000</v>
      </c>
      <c r="AA16" s="148"/>
      <c r="AB16" s="53"/>
      <c r="AC16" s="148"/>
      <c r="AD16" s="56"/>
      <c r="AE16" s="148"/>
      <c r="AF16" s="56"/>
      <c r="AG16" s="148"/>
    </row>
    <row r="17" spans="1:33" ht="17.25" customHeight="1">
      <c r="A17" s="147"/>
      <c r="B17" s="2" t="s">
        <v>212</v>
      </c>
      <c r="J17" s="3">
        <v>29</v>
      </c>
      <c r="K17" s="76"/>
      <c r="L17" s="149">
        <v>28527.000000000007</v>
      </c>
      <c r="M17" s="213"/>
      <c r="N17" s="149">
        <v>6924.1</v>
      </c>
      <c r="O17" s="25"/>
      <c r="P17" s="149">
        <v>10080.8</v>
      </c>
      <c r="Q17" s="25"/>
      <c r="R17" s="149">
        <f>+L17+N17-P17</f>
        <v>25370.300000000007</v>
      </c>
      <c r="S17" s="213"/>
      <c r="T17" s="149">
        <v>5696.9</v>
      </c>
      <c r="U17" s="25"/>
      <c r="V17" s="149">
        <v>6725</v>
      </c>
      <c r="W17" s="25"/>
      <c r="X17" s="149">
        <f>+R17+T17-V17</f>
        <v>24342.200000000004</v>
      </c>
      <c r="Y17" s="56"/>
      <c r="AA17" s="148"/>
      <c r="AB17" s="53"/>
      <c r="AC17" s="148"/>
      <c r="AD17" s="56"/>
      <c r="AE17" s="148"/>
      <c r="AF17" s="56"/>
      <c r="AG17" s="148"/>
    </row>
    <row r="18" spans="3:33" ht="17.25" customHeight="1">
      <c r="C18" s="43" t="s">
        <v>6</v>
      </c>
      <c r="J18" s="3"/>
      <c r="L18" s="148">
        <v>34527.00000000001</v>
      </c>
      <c r="M18" s="214"/>
      <c r="N18" s="148">
        <f>SUM(N15:N17)</f>
        <v>6924.1</v>
      </c>
      <c r="O18" s="214"/>
      <c r="P18" s="148">
        <f>SUM(P15:P17)</f>
        <v>10080.8</v>
      </c>
      <c r="Q18" s="214"/>
      <c r="R18" s="148">
        <f>SUM(R15:R17)</f>
        <v>31370.300000000007</v>
      </c>
      <c r="S18" s="214"/>
      <c r="T18" s="148">
        <f>SUM(T15:T17)</f>
        <v>5696.9</v>
      </c>
      <c r="U18" s="214"/>
      <c r="V18" s="148">
        <f>SUM(V15:V17)</f>
        <v>6725</v>
      </c>
      <c r="W18" s="214"/>
      <c r="X18" s="148">
        <f>SUM(X15:X17)</f>
        <v>30342.200000000004</v>
      </c>
      <c r="AA18" s="148"/>
      <c r="AB18" s="53"/>
      <c r="AC18" s="148"/>
      <c r="AD18" s="56"/>
      <c r="AE18" s="148"/>
      <c r="AF18" s="56"/>
      <c r="AG18" s="148"/>
    </row>
    <row r="19" spans="10:33" ht="12" customHeight="1">
      <c r="J19" s="3"/>
      <c r="L19" s="148"/>
      <c r="M19" s="215"/>
      <c r="N19" s="148"/>
      <c r="O19" s="25"/>
      <c r="P19" s="148"/>
      <c r="Q19" s="25"/>
      <c r="R19" s="148"/>
      <c r="S19" s="215"/>
      <c r="T19" s="148"/>
      <c r="U19" s="25"/>
      <c r="V19" s="148"/>
      <c r="W19" s="25"/>
      <c r="X19" s="148"/>
      <c r="AA19" s="148"/>
      <c r="AB19" s="151"/>
      <c r="AC19" s="148"/>
      <c r="AD19" s="56"/>
      <c r="AE19" s="148"/>
      <c r="AF19" s="56"/>
      <c r="AG19" s="148"/>
    </row>
    <row r="20" spans="1:33" ht="17.25" customHeight="1">
      <c r="A20" s="100" t="s">
        <v>197</v>
      </c>
      <c r="B20" s="5"/>
      <c r="C20" s="5"/>
      <c r="D20" s="5"/>
      <c r="E20" s="5"/>
      <c r="F20" s="5"/>
      <c r="G20" s="5"/>
      <c r="H20" s="5"/>
      <c r="I20" s="140"/>
      <c r="J20" s="80"/>
      <c r="K20" s="140"/>
      <c r="L20" s="216"/>
      <c r="M20" s="206"/>
      <c r="N20" s="148"/>
      <c r="O20" s="25"/>
      <c r="P20" s="148"/>
      <c r="Q20" s="25"/>
      <c r="R20" s="148"/>
      <c r="S20" s="206"/>
      <c r="T20" s="148"/>
      <c r="U20" s="25"/>
      <c r="V20" s="148"/>
      <c r="W20" s="25"/>
      <c r="X20" s="148"/>
      <c r="AA20" s="156"/>
      <c r="AB20" s="151"/>
      <c r="AC20" s="156"/>
      <c r="AD20" s="56"/>
      <c r="AE20" s="150"/>
      <c r="AF20" s="56"/>
      <c r="AG20" s="156"/>
    </row>
    <row r="21" spans="1:32" ht="17.25" customHeight="1">
      <c r="A21" s="147"/>
      <c r="B21" s="2" t="s">
        <v>7</v>
      </c>
      <c r="J21" s="3"/>
      <c r="K21" s="76"/>
      <c r="L21" s="25">
        <v>848.5</v>
      </c>
      <c r="M21" s="206"/>
      <c r="N21" s="148">
        <v>680.5</v>
      </c>
      <c r="O21" s="25"/>
      <c r="P21" s="148">
        <v>848.5</v>
      </c>
      <c r="Q21" s="25"/>
      <c r="R21" s="148">
        <f>+L21+N21-P21</f>
        <v>680.5</v>
      </c>
      <c r="S21" s="206"/>
      <c r="T21" s="148">
        <v>570.9</v>
      </c>
      <c r="U21" s="25"/>
      <c r="V21" s="148">
        <v>680.5</v>
      </c>
      <c r="W21" s="25"/>
      <c r="X21" s="148">
        <f>+R21+T21-V21</f>
        <v>570.9000000000001</v>
      </c>
      <c r="Y21" s="152" t="s">
        <v>204</v>
      </c>
      <c r="Z21" s="153"/>
      <c r="AA21" s="5"/>
      <c r="AB21" s="80"/>
      <c r="AC21" s="146"/>
      <c r="AD21" s="20"/>
      <c r="AF21" s="20"/>
    </row>
    <row r="22" spans="1:33" ht="17.25" customHeight="1">
      <c r="A22" s="147"/>
      <c r="B22" s="2" t="s">
        <v>206</v>
      </c>
      <c r="J22" s="3">
        <v>29</v>
      </c>
      <c r="K22" s="76"/>
      <c r="L22" s="118">
        <v>313.1</v>
      </c>
      <c r="M22" s="206"/>
      <c r="N22" s="149">
        <v>335</v>
      </c>
      <c r="O22" s="25"/>
      <c r="P22" s="149">
        <v>313.1</v>
      </c>
      <c r="Q22" s="25"/>
      <c r="R22" s="149">
        <f>+L22+N22-P22</f>
        <v>335</v>
      </c>
      <c r="S22" s="206"/>
      <c r="T22" s="149">
        <v>654.1</v>
      </c>
      <c r="U22" s="25"/>
      <c r="V22" s="149">
        <v>335</v>
      </c>
      <c r="W22" s="25"/>
      <c r="X22" s="149">
        <f>+R22+T22-V22</f>
        <v>654.1</v>
      </c>
      <c r="Y22" s="152"/>
      <c r="Z22" s="153"/>
      <c r="AA22" s="166"/>
      <c r="AB22" s="203"/>
      <c r="AC22" s="204"/>
      <c r="AD22" s="203"/>
      <c r="AE22" s="162"/>
      <c r="AF22" s="162"/>
      <c r="AG22" s="166"/>
    </row>
    <row r="23" spans="1:32" ht="17.25" customHeight="1" thickBot="1">
      <c r="A23" s="43" t="s">
        <v>8</v>
      </c>
      <c r="J23" s="3"/>
      <c r="L23" s="217">
        <v>35688.600000000006</v>
      </c>
      <c r="M23" s="50"/>
      <c r="N23" s="154">
        <f>SUM(N18:N22)</f>
        <v>7939.6</v>
      </c>
      <c r="O23" s="25"/>
      <c r="P23" s="154">
        <f>SUM(P18:P22)</f>
        <v>11242.4</v>
      </c>
      <c r="Q23" s="25"/>
      <c r="R23" s="154">
        <f>SUM(R18:R22)</f>
        <v>32385.800000000007</v>
      </c>
      <c r="S23" s="50"/>
      <c r="T23" s="154">
        <f>SUM(T18:T22)</f>
        <v>6921.9</v>
      </c>
      <c r="U23" s="25"/>
      <c r="V23" s="154">
        <f>SUM(V18:V22)</f>
        <v>7740.5</v>
      </c>
      <c r="W23" s="25"/>
      <c r="X23" s="154">
        <f>SUM(X18:X22)</f>
        <v>31567.200000000004</v>
      </c>
      <c r="Y23" s="152" t="s">
        <v>205</v>
      </c>
      <c r="Z23" s="153"/>
      <c r="AA23" s="5"/>
      <c r="AB23" s="80"/>
      <c r="AC23" s="146"/>
      <c r="AD23" s="20"/>
      <c r="AF23" s="20"/>
    </row>
    <row r="24" spans="1:33" ht="12.75" customHeight="1" thickTop="1">
      <c r="A24" s="43"/>
      <c r="J24" s="3"/>
      <c r="L24" s="205"/>
      <c r="M24" s="155"/>
      <c r="N24" s="156"/>
      <c r="O24" s="56"/>
      <c r="P24" s="150"/>
      <c r="Q24" s="56"/>
      <c r="R24" s="156"/>
      <c r="S24" s="155"/>
      <c r="T24" s="156"/>
      <c r="U24" s="56"/>
      <c r="V24" s="150"/>
      <c r="W24" s="56"/>
      <c r="X24" s="156"/>
      <c r="Y24" s="153"/>
      <c r="Z24" s="153"/>
      <c r="AA24" s="205"/>
      <c r="AB24" s="80"/>
      <c r="AC24" s="165"/>
      <c r="AD24" s="20"/>
      <c r="AF24" s="20"/>
      <c r="AG24" s="205"/>
    </row>
    <row r="25" spans="1:33" ht="17.25" customHeight="1">
      <c r="A25" s="2" t="s">
        <v>70</v>
      </c>
      <c r="B25" s="157"/>
      <c r="C25" s="157"/>
      <c r="D25" s="157"/>
      <c r="E25" s="157"/>
      <c r="F25" s="157"/>
      <c r="G25" s="157"/>
      <c r="H25" s="157"/>
      <c r="J25" s="3"/>
      <c r="L25" s="166"/>
      <c r="M25" s="3"/>
      <c r="N25" s="146"/>
      <c r="O25" s="20"/>
      <c r="Q25" s="20"/>
      <c r="T25" s="146"/>
      <c r="U25" s="20"/>
      <c r="W25" s="20"/>
      <c r="Y25" s="153"/>
      <c r="Z25" s="153"/>
      <c r="AA25" s="166"/>
      <c r="AB25" s="80"/>
      <c r="AC25" s="165"/>
      <c r="AD25" s="20"/>
      <c r="AF25" s="20"/>
      <c r="AG25" s="166"/>
    </row>
    <row r="26" spans="1:33" ht="17.25" customHeight="1" thickBot="1">
      <c r="A26" s="2" t="s">
        <v>71</v>
      </c>
      <c r="I26" s="157"/>
      <c r="J26" s="208"/>
      <c r="K26" s="157"/>
      <c r="L26" s="158">
        <v>57.1</v>
      </c>
      <c r="M26" s="159"/>
      <c r="N26" s="160"/>
      <c r="O26" s="159"/>
      <c r="P26" s="161"/>
      <c r="Q26" s="162"/>
      <c r="R26" s="158">
        <v>51.82</v>
      </c>
      <c r="S26" s="159"/>
      <c r="T26" s="160"/>
      <c r="U26" s="159"/>
      <c r="V26" s="161"/>
      <c r="W26" s="162"/>
      <c r="X26" s="158">
        <v>50.51</v>
      </c>
      <c r="AA26" s="166"/>
      <c r="AB26" s="80"/>
      <c r="AC26" s="165"/>
      <c r="AD26" s="20"/>
      <c r="AF26" s="20"/>
      <c r="AG26" s="166"/>
    </row>
    <row r="27" spans="10:23" ht="12.75" customHeight="1" thickTop="1">
      <c r="J27" s="3"/>
      <c r="L27" s="130"/>
      <c r="M27" s="3"/>
      <c r="N27" s="146"/>
      <c r="O27" s="20"/>
      <c r="Q27" s="20"/>
      <c r="T27" s="146"/>
      <c r="U27" s="20"/>
      <c r="W27" s="20"/>
    </row>
    <row r="28" spans="1:24" ht="33.75" customHeight="1" thickBot="1">
      <c r="A28" s="225" t="s">
        <v>201</v>
      </c>
      <c r="B28" s="225"/>
      <c r="C28" s="225"/>
      <c r="D28" s="225"/>
      <c r="E28" s="225"/>
      <c r="F28" s="225"/>
      <c r="G28" s="225"/>
      <c r="H28" s="225"/>
      <c r="I28" s="225"/>
      <c r="J28" s="3"/>
      <c r="L28" s="209">
        <v>625000</v>
      </c>
      <c r="M28" s="3"/>
      <c r="N28" s="165"/>
      <c r="O28" s="20"/>
      <c r="Q28" s="20"/>
      <c r="R28" s="164">
        <v>625000</v>
      </c>
      <c r="T28" s="165"/>
      <c r="U28" s="20"/>
      <c r="W28" s="20"/>
      <c r="X28" s="164">
        <v>625000</v>
      </c>
    </row>
    <row r="29" spans="1:24" ht="33" customHeight="1" thickBot="1" thickTop="1">
      <c r="A29" s="225" t="s">
        <v>202</v>
      </c>
      <c r="B29" s="225"/>
      <c r="C29" s="225"/>
      <c r="D29" s="225"/>
      <c r="E29" s="225"/>
      <c r="F29" s="225"/>
      <c r="G29" s="225"/>
      <c r="H29" s="225"/>
      <c r="I29" s="225"/>
      <c r="J29" s="3"/>
      <c r="L29" s="218">
        <v>8</v>
      </c>
      <c r="M29" s="3"/>
      <c r="N29" s="165"/>
      <c r="O29" s="20"/>
      <c r="Q29" s="20"/>
      <c r="R29" s="158">
        <v>8</v>
      </c>
      <c r="T29" s="165"/>
      <c r="U29" s="20"/>
      <c r="W29" s="20"/>
      <c r="X29" s="158">
        <v>8</v>
      </c>
    </row>
    <row r="30" spans="1:24" ht="36.75" customHeight="1" thickTop="1">
      <c r="A30" s="163"/>
      <c r="B30" s="163"/>
      <c r="C30" s="163"/>
      <c r="D30" s="163"/>
      <c r="E30" s="163"/>
      <c r="F30" s="163"/>
      <c r="G30" s="163"/>
      <c r="H30" s="163"/>
      <c r="I30" s="163"/>
      <c r="L30" s="130"/>
      <c r="M30" s="20"/>
      <c r="N30" s="165"/>
      <c r="O30" s="20"/>
      <c r="Q30" s="20"/>
      <c r="R30" s="166"/>
      <c r="T30" s="165"/>
      <c r="U30" s="20"/>
      <c r="W30" s="20"/>
      <c r="X30" s="166"/>
    </row>
    <row r="31" spans="1:33" ht="15" customHeight="1">
      <c r="A31" s="167"/>
      <c r="B31" s="45"/>
      <c r="C31" s="45"/>
      <c r="D31" s="45"/>
      <c r="E31" s="45"/>
      <c r="F31" s="66"/>
      <c r="G31" s="45"/>
      <c r="H31" s="45"/>
      <c r="I31" s="67"/>
      <c r="J31" s="59"/>
      <c r="K31" s="45"/>
      <c r="L31" s="59"/>
      <c r="M31" s="5"/>
      <c r="N31" s="2"/>
      <c r="S31" s="2"/>
      <c r="T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4.25" customHeight="1">
      <c r="A32" s="168" t="s">
        <v>9</v>
      </c>
      <c r="B32" s="45"/>
      <c r="C32" s="45"/>
      <c r="D32" s="45"/>
      <c r="E32" s="45"/>
      <c r="F32" s="66"/>
      <c r="G32" s="45"/>
      <c r="H32" s="45"/>
      <c r="I32" s="67"/>
      <c r="J32" s="59"/>
      <c r="K32" s="45"/>
      <c r="L32" s="59"/>
      <c r="M32" s="5"/>
      <c r="N32" s="2"/>
      <c r="S32" s="2"/>
      <c r="T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49.5" customHeight="1">
      <c r="A33" s="167"/>
      <c r="B33" s="45"/>
      <c r="C33" s="45"/>
      <c r="D33" s="45"/>
      <c r="E33" s="45"/>
      <c r="F33" s="66"/>
      <c r="G33" s="45"/>
      <c r="H33" s="45"/>
      <c r="I33" s="67"/>
      <c r="J33" s="59"/>
      <c r="K33" s="45"/>
      <c r="L33" s="59"/>
      <c r="M33" s="5"/>
      <c r="N33" s="2"/>
      <c r="S33" s="2"/>
      <c r="T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4.25" customHeight="1">
      <c r="A34" s="167"/>
      <c r="B34" s="45"/>
      <c r="C34" s="45"/>
      <c r="D34" s="45"/>
      <c r="E34" s="45"/>
      <c r="F34" s="66"/>
      <c r="G34" s="45"/>
      <c r="H34" s="45"/>
      <c r="I34" s="67"/>
      <c r="J34" s="59"/>
      <c r="K34" s="45"/>
      <c r="L34" s="59"/>
      <c r="M34" s="5"/>
      <c r="N34" s="2"/>
      <c r="S34" s="2"/>
      <c r="T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>
      <c r="A35" s="220">
        <v>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"/>
      <c r="Z35" s="2"/>
      <c r="AA35" s="2"/>
      <c r="AB35" s="2"/>
      <c r="AC35" s="2"/>
      <c r="AD35" s="2"/>
      <c r="AE35" s="2"/>
      <c r="AF35" s="2"/>
      <c r="AG35" s="2"/>
    </row>
    <row r="36" spans="1:24" ht="13.5" customHeight="1" thickBo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</row>
    <row r="39" ht="17.25" customHeight="1">
      <c r="N39" s="129" t="s">
        <v>29</v>
      </c>
    </row>
  </sheetData>
  <sheetProtection/>
  <mergeCells count="4">
    <mergeCell ref="A36:X36"/>
    <mergeCell ref="A28:I28"/>
    <mergeCell ref="A29:I29"/>
    <mergeCell ref="A35:X35"/>
  </mergeCells>
  <printOptions/>
  <pageMargins left="0.78740157480315" right="0.393700787401575" top="0.96" bottom="0.393700787401575" header="0.393700787401575" footer="0.78740157480315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3"/>
  <sheetViews>
    <sheetView showGridLines="0" zoomScale="175" zoomScaleNormal="175" zoomScaleSheetLayoutView="100" zoomScalePageLayoutView="0" workbookViewId="0" topLeftCell="A49">
      <selection activeCell="J39" sqref="J39"/>
    </sheetView>
  </sheetViews>
  <sheetFormatPr defaultColWidth="10.7109375" defaultRowHeight="15" customHeight="1" outlineLevelCol="1"/>
  <cols>
    <col min="1" max="1" width="1.28515625" style="2" customWidth="1"/>
    <col min="2" max="2" width="1.421875" style="2" customWidth="1"/>
    <col min="3" max="3" width="2.00390625" style="2" customWidth="1"/>
    <col min="4" max="4" width="1.7109375" style="2" customWidth="1"/>
    <col min="5" max="5" width="1.57421875" style="2" customWidth="1"/>
    <col min="6" max="6" width="1.7109375" style="2" customWidth="1"/>
    <col min="7" max="7" width="1.421875" style="2" customWidth="1"/>
    <col min="8" max="8" width="50.00390625" style="2" customWidth="1"/>
    <col min="9" max="9" width="10.28125" style="2" customWidth="1"/>
    <col min="10" max="10" width="8.00390625" style="3" customWidth="1"/>
    <col min="11" max="11" width="10.7109375" style="129" customWidth="1"/>
    <col min="12" max="12" width="2.8515625" style="2" customWidth="1"/>
    <col min="13" max="13" width="10.7109375" style="129" customWidth="1"/>
    <col min="14" max="14" width="3.421875" style="2" customWidth="1"/>
    <col min="15" max="15" width="101.7109375" style="2" customWidth="1"/>
    <col min="16" max="16" width="18.00390625" style="2" customWidth="1"/>
    <col min="17" max="17" width="17.7109375" style="2" customWidth="1"/>
    <col min="18" max="18" width="6.8515625" style="2" customWidth="1"/>
    <col min="19" max="20" width="7.7109375" style="2" customWidth="1"/>
    <col min="21" max="21" width="33.28125" style="2" customWidth="1"/>
    <col min="22" max="22" width="13.421875" style="2" bestFit="1" customWidth="1" outlineLevel="1"/>
    <col min="23" max="23" width="36.140625" style="2" customWidth="1" outlineLevel="1"/>
    <col min="24" max="24" width="15.57421875" style="2" customWidth="1"/>
    <col min="25" max="25" width="12.7109375" style="2" customWidth="1" outlineLevel="1"/>
    <col min="26" max="26" width="17.28125" style="2" bestFit="1" customWidth="1" outlineLevel="1"/>
    <col min="27" max="27" width="12.8515625" style="2" bestFit="1" customWidth="1" outlineLevel="1"/>
    <col min="28" max="28" width="13.7109375" style="2" bestFit="1" customWidth="1"/>
    <col min="29" max="29" width="13.57421875" style="2" customWidth="1"/>
    <col min="30" max="30" width="17.57421875" style="2" customWidth="1"/>
    <col min="31" max="31" width="13.8515625" style="2" customWidth="1"/>
    <col min="32" max="32" width="13.421875" style="2" customWidth="1"/>
    <col min="33" max="16384" width="10.7109375" style="2" customWidth="1"/>
  </cols>
  <sheetData>
    <row r="1" spans="1:32" ht="15" customHeight="1">
      <c r="A1" s="1" t="s">
        <v>207</v>
      </c>
      <c r="L1" s="129"/>
      <c r="R1" s="2">
        <v>12</v>
      </c>
      <c r="S1" s="2">
        <v>12</v>
      </c>
      <c r="U1" s="230" t="s">
        <v>126</v>
      </c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2" spans="1:32" ht="15" customHeight="1">
      <c r="A2" s="1" t="s">
        <v>72</v>
      </c>
      <c r="I2" s="3"/>
      <c r="K2" s="2"/>
      <c r="M2" s="2"/>
      <c r="R2" s="2">
        <v>2011</v>
      </c>
      <c r="S2" s="2">
        <v>2010</v>
      </c>
      <c r="U2" s="230" t="s">
        <v>127</v>
      </c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</row>
    <row r="3" spans="1:32" ht="15" customHeight="1">
      <c r="A3" s="7" t="s">
        <v>25</v>
      </c>
      <c r="B3" s="4"/>
      <c r="C3" s="4"/>
      <c r="I3" s="3"/>
      <c r="K3" s="2"/>
      <c r="M3" s="2"/>
      <c r="R3" s="2" t="s">
        <v>184</v>
      </c>
      <c r="U3" s="230" t="s">
        <v>198</v>
      </c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ht="15" customHeight="1" thickBot="1">
      <c r="A4" s="4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</row>
    <row r="5" spans="1:32" s="43" customFormat="1" ht="15" customHeight="1" thickTop="1">
      <c r="A5" s="1" t="s">
        <v>11</v>
      </c>
      <c r="J5" s="132"/>
      <c r="K5" s="134"/>
      <c r="M5" s="134"/>
      <c r="U5" s="170"/>
      <c r="V5" s="231" t="s">
        <v>128</v>
      </c>
      <c r="W5" s="231"/>
      <c r="X5" s="170"/>
      <c r="Y5" s="231" t="s">
        <v>129</v>
      </c>
      <c r="Z5" s="231"/>
      <c r="AA5" s="170"/>
      <c r="AB5" s="170" t="s">
        <v>130</v>
      </c>
      <c r="AC5" s="226" t="s">
        <v>131</v>
      </c>
      <c r="AD5" s="227"/>
      <c r="AE5" s="228"/>
      <c r="AF5" s="170"/>
    </row>
    <row r="6" spans="1:32" ht="15" customHeight="1" thickBot="1">
      <c r="A6" s="4"/>
      <c r="P6" s="5"/>
      <c r="Q6" s="5"/>
      <c r="R6" s="5"/>
      <c r="S6" s="5"/>
      <c r="T6" s="5"/>
      <c r="U6" s="171" t="s">
        <v>132</v>
      </c>
      <c r="V6" s="172">
        <v>39813</v>
      </c>
      <c r="W6" s="172">
        <v>39082</v>
      </c>
      <c r="X6" s="173" t="s">
        <v>133</v>
      </c>
      <c r="Y6" s="173"/>
      <c r="Z6" s="173"/>
      <c r="AA6" s="173" t="s">
        <v>134</v>
      </c>
      <c r="AB6" s="173" t="s">
        <v>135</v>
      </c>
      <c r="AC6" s="174" t="s">
        <v>136</v>
      </c>
      <c r="AD6" s="175" t="s">
        <v>137</v>
      </c>
      <c r="AE6" s="171" t="s">
        <v>138</v>
      </c>
      <c r="AF6" s="173" t="s">
        <v>134</v>
      </c>
    </row>
    <row r="7" spans="1:32" ht="15" customHeight="1" thickTop="1">
      <c r="A7" s="7" t="s">
        <v>228</v>
      </c>
      <c r="B7" s="4"/>
      <c r="C7" s="4"/>
      <c r="D7" s="4"/>
      <c r="E7" s="4"/>
      <c r="F7" s="4"/>
      <c r="G7" s="4"/>
      <c r="H7" s="4"/>
      <c r="I7" s="4"/>
      <c r="P7" s="5"/>
      <c r="Q7" s="5"/>
      <c r="R7" s="176" t="s">
        <v>75</v>
      </c>
      <c r="S7" s="177" t="s">
        <v>76</v>
      </c>
      <c r="T7" s="177"/>
      <c r="U7" s="178" t="s">
        <v>28</v>
      </c>
      <c r="V7" s="179">
        <v>24045935.580000006</v>
      </c>
      <c r="W7" s="179">
        <v>6366898.010000001</v>
      </c>
      <c r="X7" s="180">
        <f>+V7-W7</f>
        <v>17679037.570000004</v>
      </c>
      <c r="Y7" s="180"/>
      <c r="Z7" s="180"/>
      <c r="AA7" s="180">
        <f aca="true" t="shared" si="0" ref="AA7:AA27">X7+Y7-Z7</f>
        <v>17679037.570000004</v>
      </c>
      <c r="AB7" s="180"/>
      <c r="AC7" s="180"/>
      <c r="AD7" s="180"/>
      <c r="AE7" s="180"/>
      <c r="AF7" s="180">
        <f aca="true" t="shared" si="1" ref="AF7:AF13">SUM(AA7:AE7)</f>
        <v>17679037.570000004</v>
      </c>
    </row>
    <row r="8" spans="1:34" ht="15" customHeight="1">
      <c r="A8" s="7"/>
      <c r="B8" s="4"/>
      <c r="C8" s="4"/>
      <c r="D8" s="4"/>
      <c r="E8" s="4"/>
      <c r="F8" s="4"/>
      <c r="G8" s="4"/>
      <c r="H8" s="4"/>
      <c r="I8" s="4"/>
      <c r="P8" s="5"/>
      <c r="Q8" s="5"/>
      <c r="R8" s="176" t="s">
        <v>77</v>
      </c>
      <c r="S8" s="5"/>
      <c r="T8" s="5"/>
      <c r="U8" s="178" t="s">
        <v>139</v>
      </c>
      <c r="V8" s="179">
        <v>983.8800000003539</v>
      </c>
      <c r="W8" s="179">
        <v>3.4924596548080444E-10</v>
      </c>
      <c r="X8" s="180">
        <f aca="true" t="shared" si="2" ref="X8:X27">+V8-W8</f>
        <v>983.8800000000047</v>
      </c>
      <c r="Y8" s="180"/>
      <c r="Z8" s="180"/>
      <c r="AA8" s="180">
        <f t="shared" si="0"/>
        <v>983.8800000000047</v>
      </c>
      <c r="AB8" s="180"/>
      <c r="AC8" s="180"/>
      <c r="AD8" s="180">
        <f>-AA8</f>
        <v>-983.8800000000047</v>
      </c>
      <c r="AE8" s="180"/>
      <c r="AF8" s="180">
        <f t="shared" si="1"/>
        <v>0</v>
      </c>
      <c r="AG8" s="5"/>
      <c r="AH8" s="5"/>
    </row>
    <row r="9" spans="1:32" ht="15" customHeight="1">
      <c r="A9" s="4" t="s">
        <v>216</v>
      </c>
      <c r="B9" s="4"/>
      <c r="C9" s="4"/>
      <c r="D9" s="4"/>
      <c r="E9" s="4"/>
      <c r="F9" s="4"/>
      <c r="G9" s="4"/>
      <c r="H9" s="4"/>
      <c r="I9" s="4"/>
      <c r="P9" s="5"/>
      <c r="Q9" s="5"/>
      <c r="R9" s="177" t="s">
        <v>78</v>
      </c>
      <c r="S9" s="5"/>
      <c r="T9" s="5"/>
      <c r="U9" s="178" t="s">
        <v>20</v>
      </c>
      <c r="V9" s="179">
        <v>60615980.910000004</v>
      </c>
      <c r="W9" s="179">
        <v>62109121.64</v>
      </c>
      <c r="X9" s="180">
        <f t="shared" si="2"/>
        <v>-1493140.7299999967</v>
      </c>
      <c r="Y9" s="180"/>
      <c r="Z9" s="180"/>
      <c r="AA9" s="180">
        <f t="shared" si="0"/>
        <v>-1493140.7299999967</v>
      </c>
      <c r="AB9" s="180" t="e">
        <f>-#REF!</f>
        <v>#REF!</v>
      </c>
      <c r="AC9" s="180"/>
      <c r="AD9" s="180" t="e">
        <f>-AA9-AB9</f>
        <v>#REF!</v>
      </c>
      <c r="AE9" s="180"/>
      <c r="AF9" s="180" t="e">
        <f t="shared" si="1"/>
        <v>#REF!</v>
      </c>
    </row>
    <row r="10" spans="16:32" ht="15" customHeight="1" thickBot="1">
      <c r="P10" s="5"/>
      <c r="Q10" s="5"/>
      <c r="R10" s="177" t="s">
        <v>79</v>
      </c>
      <c r="S10" s="5"/>
      <c r="T10" s="5"/>
      <c r="U10" s="178" t="s">
        <v>140</v>
      </c>
      <c r="V10" s="179">
        <v>248428.85</v>
      </c>
      <c r="W10" s="179">
        <v>437657.85</v>
      </c>
      <c r="X10" s="180">
        <f t="shared" si="2"/>
        <v>-189228.99999999997</v>
      </c>
      <c r="Y10" s="180"/>
      <c r="Z10" s="180"/>
      <c r="AA10" s="180">
        <f t="shared" si="0"/>
        <v>-189228.99999999997</v>
      </c>
      <c r="AB10" s="180" t="e">
        <f>-#REF!</f>
        <v>#REF!</v>
      </c>
      <c r="AC10" s="180"/>
      <c r="AD10" s="180" t="e">
        <f>-AA10-AB10</f>
        <v>#REF!</v>
      </c>
      <c r="AE10" s="180"/>
      <c r="AF10" s="180" t="e">
        <f t="shared" si="1"/>
        <v>#REF!</v>
      </c>
    </row>
    <row r="11" spans="1:32" ht="15" customHeight="1" thickTop="1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81"/>
      <c r="L11" s="10"/>
      <c r="M11" s="181"/>
      <c r="P11" s="5"/>
      <c r="Q11" s="5"/>
      <c r="R11" s="177" t="s">
        <v>80</v>
      </c>
      <c r="S11" s="5"/>
      <c r="T11" s="5"/>
      <c r="U11" s="178" t="s">
        <v>141</v>
      </c>
      <c r="V11" s="179">
        <v>3721896.54</v>
      </c>
      <c r="W11" s="179">
        <v>2345947.66</v>
      </c>
      <c r="X11" s="180">
        <f t="shared" si="2"/>
        <v>1375948.88</v>
      </c>
      <c r="Y11" s="180"/>
      <c r="Z11" s="180"/>
      <c r="AA11" s="180">
        <f t="shared" si="0"/>
        <v>1375948.88</v>
      </c>
      <c r="AB11" s="180">
        <f>-Z64</f>
        <v>-199635.90999999997</v>
      </c>
      <c r="AC11" s="180">
        <f>-AA11-AB11</f>
        <v>-1176312.97</v>
      </c>
      <c r="AD11" s="180"/>
      <c r="AE11" s="180"/>
      <c r="AF11" s="180">
        <f t="shared" si="1"/>
        <v>0</v>
      </c>
    </row>
    <row r="12" spans="1:32" ht="15" customHeight="1">
      <c r="A12" s="15"/>
      <c r="J12" s="8" t="s">
        <v>1</v>
      </c>
      <c r="K12" s="145">
        <v>2018</v>
      </c>
      <c r="L12" s="144"/>
      <c r="M12" s="145">
        <v>2017</v>
      </c>
      <c r="P12" s="5"/>
      <c r="Q12" s="5"/>
      <c r="R12" s="177" t="s">
        <v>81</v>
      </c>
      <c r="S12" s="5"/>
      <c r="T12" s="5"/>
      <c r="U12" s="178" t="s">
        <v>142</v>
      </c>
      <c r="V12" s="179">
        <v>8694430.440000003</v>
      </c>
      <c r="W12" s="179">
        <v>10116236.140000002</v>
      </c>
      <c r="X12" s="180">
        <f t="shared" si="2"/>
        <v>-1421805.6999999993</v>
      </c>
      <c r="Y12" s="180"/>
      <c r="Z12" s="180"/>
      <c r="AA12" s="180">
        <f t="shared" si="0"/>
        <v>-1421805.6999999993</v>
      </c>
      <c r="AB12" s="180"/>
      <c r="AC12" s="180">
        <f>-AA12</f>
        <v>1421805.6999999993</v>
      </c>
      <c r="AD12" s="180"/>
      <c r="AE12" s="180"/>
      <c r="AF12" s="180">
        <f t="shared" si="1"/>
        <v>0</v>
      </c>
    </row>
    <row r="13" spans="1:34" s="5" customFormat="1" ht="15" customHeight="1">
      <c r="A13" s="5" t="s">
        <v>185</v>
      </c>
      <c r="J13" s="80"/>
      <c r="K13" s="165"/>
      <c r="L13" s="20"/>
      <c r="M13" s="165"/>
      <c r="R13" s="177" t="s">
        <v>82</v>
      </c>
      <c r="S13" s="177" t="s">
        <v>83</v>
      </c>
      <c r="T13" s="177"/>
      <c r="U13" s="178" t="s">
        <v>143</v>
      </c>
      <c r="V13" s="179">
        <v>0</v>
      </c>
      <c r="W13" s="179">
        <v>5.820766091346741E-11</v>
      </c>
      <c r="X13" s="180">
        <f t="shared" si="2"/>
        <v>-5.820766091346741E-11</v>
      </c>
      <c r="Y13" s="180"/>
      <c r="Z13" s="180"/>
      <c r="AA13" s="180">
        <f t="shared" si="0"/>
        <v>-5.820766091346741E-11</v>
      </c>
      <c r="AB13" s="180"/>
      <c r="AC13" s="180">
        <f>-AA13</f>
        <v>5.820766091346741E-11</v>
      </c>
      <c r="AD13" s="180"/>
      <c r="AE13" s="180"/>
      <c r="AF13" s="180">
        <f t="shared" si="1"/>
        <v>0</v>
      </c>
      <c r="AG13" s="2"/>
      <c r="AH13" s="2"/>
    </row>
    <row r="14" spans="1:32" ht="15" customHeight="1">
      <c r="A14" s="147"/>
      <c r="B14" s="2" t="s">
        <v>12</v>
      </c>
      <c r="K14" s="182">
        <v>4681.4</v>
      </c>
      <c r="L14" s="183"/>
      <c r="M14" s="182">
        <v>5762.8</v>
      </c>
      <c r="P14" s="5"/>
      <c r="Q14" s="5"/>
      <c r="R14" s="177" t="s">
        <v>84</v>
      </c>
      <c r="S14" s="5"/>
      <c r="T14" s="5"/>
      <c r="U14" s="178" t="s">
        <v>144</v>
      </c>
      <c r="V14" s="179">
        <v>0</v>
      </c>
      <c r="W14" s="179">
        <v>0</v>
      </c>
      <c r="X14" s="180">
        <f t="shared" si="2"/>
        <v>0</v>
      </c>
      <c r="Y14" s="184"/>
      <c r="Z14" s="180"/>
      <c r="AA14" s="180">
        <f t="shared" si="0"/>
        <v>0</v>
      </c>
      <c r="AB14" s="180">
        <f>-AA14</f>
        <v>0</v>
      </c>
      <c r="AC14" s="180"/>
      <c r="AD14" s="180">
        <v>0</v>
      </c>
      <c r="AE14" s="180"/>
      <c r="AF14" s="180">
        <f>SUM(AA14:AD14)</f>
        <v>0</v>
      </c>
    </row>
    <row r="15" spans="1:32" ht="15" customHeight="1">
      <c r="A15" s="147"/>
      <c r="B15" s="2" t="s">
        <v>13</v>
      </c>
      <c r="K15" s="182"/>
      <c r="L15" s="183"/>
      <c r="M15" s="182"/>
      <c r="P15" s="5"/>
      <c r="Q15" s="5"/>
      <c r="R15" s="177" t="s">
        <v>85</v>
      </c>
      <c r="S15" s="5"/>
      <c r="T15" s="5"/>
      <c r="U15" s="178" t="s">
        <v>33</v>
      </c>
      <c r="V15" s="179">
        <v>150079.68000000052</v>
      </c>
      <c r="W15" s="179">
        <v>524615.18</v>
      </c>
      <c r="X15" s="180">
        <f t="shared" si="2"/>
        <v>-374535.49999999953</v>
      </c>
      <c r="Y15" s="180"/>
      <c r="Z15" s="180"/>
      <c r="AA15" s="180">
        <f t="shared" si="0"/>
        <v>-374535.49999999953</v>
      </c>
      <c r="AB15" s="180">
        <f>-Z91</f>
        <v>1637602.1300000001</v>
      </c>
      <c r="AC15" s="180">
        <f>-AA15-AB15</f>
        <v>-1263066.6300000006</v>
      </c>
      <c r="AD15" s="180"/>
      <c r="AE15" s="180"/>
      <c r="AF15" s="180">
        <f>SUM(AA15:AE15)</f>
        <v>0</v>
      </c>
    </row>
    <row r="16" spans="1:32" ht="15" customHeight="1">
      <c r="A16" s="147"/>
      <c r="C16" s="2" t="s">
        <v>209</v>
      </c>
      <c r="K16" s="36"/>
      <c r="L16" s="183"/>
      <c r="M16" s="36"/>
      <c r="P16" s="5"/>
      <c r="Q16" s="5"/>
      <c r="R16" s="177" t="s">
        <v>88</v>
      </c>
      <c r="S16" s="5"/>
      <c r="T16" s="5"/>
      <c r="U16" s="178" t="s">
        <v>86</v>
      </c>
      <c r="V16" s="179">
        <v>3944.84</v>
      </c>
      <c r="W16" s="179">
        <v>4437.5</v>
      </c>
      <c r="X16" s="180">
        <f t="shared" si="2"/>
        <v>-492.65999999999985</v>
      </c>
      <c r="Y16" s="180"/>
      <c r="Z16" s="180"/>
      <c r="AA16" s="180">
        <f t="shared" si="0"/>
        <v>-492.65999999999985</v>
      </c>
      <c r="AB16" s="180">
        <f>-Z73</f>
        <v>1529.7799999999988</v>
      </c>
      <c r="AC16" s="180"/>
      <c r="AD16" s="180">
        <f>-AA16-AB16</f>
        <v>-1037.119999999999</v>
      </c>
      <c r="AE16" s="180"/>
      <c r="AF16" s="180">
        <f>SUM(AA16+AB16+AD16+AB17)</f>
        <v>0</v>
      </c>
    </row>
    <row r="17" spans="1:32" ht="15" customHeight="1">
      <c r="A17" s="147"/>
      <c r="C17" s="223" t="s">
        <v>14</v>
      </c>
      <c r="D17" s="223"/>
      <c r="E17" s="223"/>
      <c r="F17" s="223"/>
      <c r="G17" s="223"/>
      <c r="H17" s="223"/>
      <c r="J17" s="3">
        <v>12</v>
      </c>
      <c r="K17" s="36">
        <v>6.8</v>
      </c>
      <c r="L17" s="183"/>
      <c r="M17" s="36">
        <v>9.9</v>
      </c>
      <c r="P17" s="5"/>
      <c r="Q17" s="5"/>
      <c r="R17" s="177" t="s">
        <v>89</v>
      </c>
      <c r="S17" s="5"/>
      <c r="T17" s="5"/>
      <c r="U17" s="178" t="s">
        <v>37</v>
      </c>
      <c r="V17" s="179">
        <v>-402290.13</v>
      </c>
      <c r="W17" s="179">
        <v>-525360.95</v>
      </c>
      <c r="X17" s="180">
        <f t="shared" si="2"/>
        <v>123070.81999999995</v>
      </c>
      <c r="Y17" s="180"/>
      <c r="Z17" s="180"/>
      <c r="AA17" s="180">
        <f t="shared" si="0"/>
        <v>123070.81999999995</v>
      </c>
      <c r="AB17" s="180"/>
      <c r="AC17" s="180">
        <f>-AA17</f>
        <v>-123070.81999999995</v>
      </c>
      <c r="AD17" s="180"/>
      <c r="AE17" s="180"/>
      <c r="AF17" s="180">
        <f>SUM(AA17:AE17)</f>
        <v>0</v>
      </c>
    </row>
    <row r="18" spans="1:32" ht="15" customHeight="1" hidden="1">
      <c r="A18" s="147"/>
      <c r="C18" s="223" t="s">
        <v>210</v>
      </c>
      <c r="D18" s="223"/>
      <c r="E18" s="223"/>
      <c r="F18" s="223"/>
      <c r="G18" s="223"/>
      <c r="H18" s="223"/>
      <c r="K18" s="36"/>
      <c r="L18" s="183"/>
      <c r="M18" s="36"/>
      <c r="P18" s="5"/>
      <c r="Q18" s="5"/>
      <c r="R18" s="177" t="s">
        <v>89</v>
      </c>
      <c r="S18" s="5"/>
      <c r="T18" s="5"/>
      <c r="U18" s="178" t="s">
        <v>37</v>
      </c>
      <c r="V18" s="179">
        <v>-402290.13</v>
      </c>
      <c r="W18" s="179">
        <v>-525360.95</v>
      </c>
      <c r="X18" s="180">
        <f>+V18-W18</f>
        <v>123070.81999999995</v>
      </c>
      <c r="Y18" s="180"/>
      <c r="Z18" s="180"/>
      <c r="AA18" s="180">
        <f>X18+Y18-Z18</f>
        <v>123070.81999999995</v>
      </c>
      <c r="AB18" s="180"/>
      <c r="AC18" s="180">
        <f>-AA18</f>
        <v>-123070.81999999995</v>
      </c>
      <c r="AD18" s="180"/>
      <c r="AE18" s="180"/>
      <c r="AF18" s="180">
        <f>SUM(AA18:AE18)</f>
        <v>0</v>
      </c>
    </row>
    <row r="19" spans="1:32" ht="15" customHeight="1">
      <c r="A19" s="147" t="s">
        <v>15</v>
      </c>
      <c r="C19" s="223" t="s">
        <v>16</v>
      </c>
      <c r="D19" s="223"/>
      <c r="E19" s="223"/>
      <c r="F19" s="223"/>
      <c r="G19" s="223"/>
      <c r="H19" s="223"/>
      <c r="K19" s="148">
        <v>1360.4</v>
      </c>
      <c r="L19" s="183"/>
      <c r="M19" s="148">
        <v>235</v>
      </c>
      <c r="P19" s="5"/>
      <c r="Q19" s="5"/>
      <c r="R19" s="177" t="s">
        <v>90</v>
      </c>
      <c r="S19" s="5"/>
      <c r="T19" s="5"/>
      <c r="U19" s="178" t="s">
        <v>22</v>
      </c>
      <c r="V19" s="179">
        <v>0</v>
      </c>
      <c r="W19" s="179">
        <v>0</v>
      </c>
      <c r="X19" s="180">
        <f t="shared" si="2"/>
        <v>0</v>
      </c>
      <c r="Y19" s="180"/>
      <c r="Z19" s="180"/>
      <c r="AA19" s="180">
        <f t="shared" si="0"/>
        <v>0</v>
      </c>
      <c r="AB19" s="180"/>
      <c r="AC19" s="180"/>
      <c r="AD19" s="180"/>
      <c r="AE19" s="180">
        <f>-AA19-AB19</f>
        <v>0</v>
      </c>
      <c r="AF19" s="180">
        <f>SUM(AA19:AE19)</f>
        <v>0</v>
      </c>
    </row>
    <row r="20" spans="1:32" ht="15" customHeight="1">
      <c r="A20" s="147"/>
      <c r="C20" s="7" t="s">
        <v>220</v>
      </c>
      <c r="D20" s="7"/>
      <c r="E20" s="7"/>
      <c r="F20" s="7"/>
      <c r="G20" s="7"/>
      <c r="H20" s="7"/>
      <c r="K20" s="148">
        <v>17.2</v>
      </c>
      <c r="L20" s="183"/>
      <c r="M20" s="148">
        <v>46.2</v>
      </c>
      <c r="P20" s="5"/>
      <c r="Q20" s="5"/>
      <c r="R20" s="177"/>
      <c r="S20" s="5"/>
      <c r="T20" s="5"/>
      <c r="U20" s="178"/>
      <c r="V20" s="179"/>
      <c r="W20" s="179"/>
      <c r="X20" s="180"/>
      <c r="Y20" s="180"/>
      <c r="Z20" s="180"/>
      <c r="AA20" s="180"/>
      <c r="AB20" s="180"/>
      <c r="AC20" s="180"/>
      <c r="AD20" s="180"/>
      <c r="AE20" s="180"/>
      <c r="AF20" s="180"/>
    </row>
    <row r="21" spans="1:32" ht="15" customHeight="1">
      <c r="A21" s="147"/>
      <c r="C21" s="223" t="s">
        <v>17</v>
      </c>
      <c r="D21" s="223"/>
      <c r="E21" s="223"/>
      <c r="F21" s="223"/>
      <c r="G21" s="223"/>
      <c r="H21" s="223"/>
      <c r="K21" s="149">
        <v>128.5</v>
      </c>
      <c r="L21" s="183"/>
      <c r="M21" s="149">
        <v>-25.5</v>
      </c>
      <c r="P21" s="5"/>
      <c r="Q21" s="5"/>
      <c r="R21" s="177" t="s">
        <v>91</v>
      </c>
      <c r="S21" s="5"/>
      <c r="T21" s="5"/>
      <c r="U21" s="178" t="s">
        <v>38</v>
      </c>
      <c r="V21" s="179">
        <v>-4025578.87</v>
      </c>
      <c r="W21" s="179">
        <v>-3948700.3</v>
      </c>
      <c r="X21" s="180">
        <f t="shared" si="2"/>
        <v>-76878.5700000003</v>
      </c>
      <c r="Y21" s="180"/>
      <c r="Z21" s="180"/>
      <c r="AA21" s="180">
        <f t="shared" si="0"/>
        <v>-76878.5700000003</v>
      </c>
      <c r="AB21" s="180"/>
      <c r="AC21" s="180">
        <f>-AA21-AB21</f>
        <v>76878.5700000003</v>
      </c>
      <c r="AD21" s="180"/>
      <c r="AE21" s="180"/>
      <c r="AF21" s="180">
        <f>SUM(AA21:AE21)</f>
        <v>0</v>
      </c>
    </row>
    <row r="22" spans="1:32" s="5" customFormat="1" ht="6" customHeight="1">
      <c r="A22" s="185" t="s">
        <v>15</v>
      </c>
      <c r="J22" s="80"/>
      <c r="K22" s="148"/>
      <c r="L22" s="183"/>
      <c r="M22" s="148"/>
      <c r="R22" s="177" t="s">
        <v>92</v>
      </c>
      <c r="U22" s="186" t="s">
        <v>39</v>
      </c>
      <c r="V22" s="187">
        <v>-35398.83</v>
      </c>
      <c r="W22" s="187">
        <v>-50359.78</v>
      </c>
      <c r="X22" s="188">
        <f t="shared" si="2"/>
        <v>14960.949999999997</v>
      </c>
      <c r="Y22" s="188"/>
      <c r="Z22" s="188"/>
      <c r="AA22" s="188">
        <f t="shared" si="0"/>
        <v>14960.949999999997</v>
      </c>
      <c r="AB22" s="188"/>
      <c r="AC22" s="188">
        <f>-AA22-AB22</f>
        <v>-14960.949999999997</v>
      </c>
      <c r="AD22" s="188"/>
      <c r="AE22" s="188"/>
      <c r="AF22" s="188">
        <f>SUM(AA22+AC22)</f>
        <v>0</v>
      </c>
    </row>
    <row r="23" spans="2:32" ht="12" customHeight="1">
      <c r="B23" s="43" t="s">
        <v>6</v>
      </c>
      <c r="K23" s="182">
        <f>SUM(K14:K21)</f>
        <v>6194.3</v>
      </c>
      <c r="L23" s="183"/>
      <c r="M23" s="182">
        <f>SUM(M14:M22)</f>
        <v>6028.4</v>
      </c>
      <c r="P23" s="5"/>
      <c r="Q23" s="5"/>
      <c r="R23" s="177"/>
      <c r="S23" s="5"/>
      <c r="T23" s="5"/>
      <c r="U23" s="178" t="s">
        <v>145</v>
      </c>
      <c r="V23" s="179">
        <v>0</v>
      </c>
      <c r="W23" s="179">
        <v>0</v>
      </c>
      <c r="X23" s="180">
        <f t="shared" si="2"/>
        <v>0</v>
      </c>
      <c r="Y23" s="180"/>
      <c r="Z23" s="180"/>
      <c r="AA23" s="180">
        <f t="shared" si="0"/>
        <v>0</v>
      </c>
      <c r="AB23" s="180"/>
      <c r="AC23" s="180"/>
      <c r="AD23" s="180">
        <v>0</v>
      </c>
      <c r="AE23" s="180"/>
      <c r="AF23" s="180">
        <f>SUM(AA23:AE23)</f>
        <v>0</v>
      </c>
    </row>
    <row r="24" spans="1:32" ht="12.75">
      <c r="A24" s="147"/>
      <c r="K24" s="189"/>
      <c r="L24" s="183"/>
      <c r="M24" s="189"/>
      <c r="O24" s="2" t="s">
        <v>29</v>
      </c>
      <c r="P24" s="5"/>
      <c r="Q24" s="5"/>
      <c r="R24" s="177" t="s">
        <v>93</v>
      </c>
      <c r="S24" s="177" t="s">
        <v>94</v>
      </c>
      <c r="T24" s="177" t="s">
        <v>95</v>
      </c>
      <c r="U24" s="178" t="s">
        <v>40</v>
      </c>
      <c r="V24" s="179">
        <v>-4559544.69</v>
      </c>
      <c r="W24" s="179">
        <v>-5857555.109999999</v>
      </c>
      <c r="X24" s="180">
        <f t="shared" si="2"/>
        <v>1298010.419999999</v>
      </c>
      <c r="Y24" s="180"/>
      <c r="Z24" s="180"/>
      <c r="AA24" s="180">
        <f t="shared" si="0"/>
        <v>1298010.419999999</v>
      </c>
      <c r="AB24" s="180"/>
      <c r="AC24" s="180">
        <f>-AA24-AB24</f>
        <v>-1298010.419999999</v>
      </c>
      <c r="AD24" s="180"/>
      <c r="AE24" s="180"/>
      <c r="AF24" s="180">
        <f>SUM(AA24:AE24)</f>
        <v>0</v>
      </c>
    </row>
    <row r="25" spans="1:32" ht="15" customHeight="1">
      <c r="A25" s="147"/>
      <c r="B25" s="2" t="s">
        <v>18</v>
      </c>
      <c r="K25" s="182"/>
      <c r="L25" s="183"/>
      <c r="M25" s="182"/>
      <c r="P25" s="5"/>
      <c r="Q25" s="5"/>
      <c r="R25" s="177" t="s">
        <v>97</v>
      </c>
      <c r="S25" s="5"/>
      <c r="T25" s="5"/>
      <c r="U25" s="178" t="s">
        <v>146</v>
      </c>
      <c r="V25" s="179">
        <v>-14928339.95</v>
      </c>
      <c r="W25" s="179">
        <v>-12636051.200000001</v>
      </c>
      <c r="X25" s="180">
        <f t="shared" si="2"/>
        <v>-2292288.749999998</v>
      </c>
      <c r="Y25" s="180"/>
      <c r="Z25" s="180"/>
      <c r="AA25" s="180">
        <f t="shared" si="0"/>
        <v>-2292288.749999998</v>
      </c>
      <c r="AB25" s="180">
        <f>-Z82</f>
        <v>2292288.75</v>
      </c>
      <c r="AC25" s="180"/>
      <c r="AD25" s="180"/>
      <c r="AE25" s="180"/>
      <c r="AF25" s="180">
        <f>SUM(AA25:AE25)</f>
        <v>0</v>
      </c>
    </row>
    <row r="26" spans="1:32" ht="15" customHeight="1">
      <c r="A26" s="147"/>
      <c r="C26" s="2" t="s">
        <v>224</v>
      </c>
      <c r="K26" s="182">
        <v>-5180.7</v>
      </c>
      <c r="L26" s="183"/>
      <c r="M26" s="182">
        <v>-4102.4</v>
      </c>
      <c r="P26" s="5"/>
      <c r="Q26" s="5"/>
      <c r="R26" s="177" t="s">
        <v>147</v>
      </c>
      <c r="S26" s="5"/>
      <c r="T26" s="5"/>
      <c r="U26" s="178" t="s">
        <v>46</v>
      </c>
      <c r="V26" s="179">
        <v>-24383398.520000003</v>
      </c>
      <c r="W26" s="179">
        <v>-20184328.67</v>
      </c>
      <c r="X26" s="180">
        <f t="shared" si="2"/>
        <v>-4199069.8500000015</v>
      </c>
      <c r="Y26" s="180"/>
      <c r="Z26" s="180"/>
      <c r="AA26" s="180">
        <f t="shared" si="0"/>
        <v>-4199069.8500000015</v>
      </c>
      <c r="AB26" s="180">
        <f>-AA26</f>
        <v>4199069.8500000015</v>
      </c>
      <c r="AC26" s="180"/>
      <c r="AD26" s="180"/>
      <c r="AE26" s="180"/>
      <c r="AF26" s="180">
        <f>SUM(AA26:AE26)</f>
        <v>0</v>
      </c>
    </row>
    <row r="27" spans="1:32" ht="15" customHeight="1">
      <c r="A27" s="147" t="s">
        <v>15</v>
      </c>
      <c r="C27" s="2" t="s">
        <v>229</v>
      </c>
      <c r="K27" s="182">
        <v>-127.5</v>
      </c>
      <c r="L27" s="183"/>
      <c r="M27" s="182">
        <v>-360.2</v>
      </c>
      <c r="P27" s="5"/>
      <c r="Q27" s="5"/>
      <c r="R27" s="177" t="s">
        <v>148</v>
      </c>
      <c r="S27" s="5"/>
      <c r="T27" s="5"/>
      <c r="U27" s="178" t="s">
        <v>3</v>
      </c>
      <c r="V27" s="179">
        <v>-49147129.730000004</v>
      </c>
      <c r="W27" s="179">
        <v>-38702557.97</v>
      </c>
      <c r="X27" s="180">
        <f t="shared" si="2"/>
        <v>-10444571.760000005</v>
      </c>
      <c r="Y27" s="180"/>
      <c r="Z27" s="184"/>
      <c r="AA27" s="180">
        <f t="shared" si="0"/>
        <v>-10444571.760000005</v>
      </c>
      <c r="AB27" s="180" t="e">
        <f>+'Est.Res.'!Z46</f>
        <v>#REF!</v>
      </c>
      <c r="AC27" s="180"/>
      <c r="AD27" s="180"/>
      <c r="AE27" s="180"/>
      <c r="AF27" s="180" t="e">
        <f>SUM(AA27+AB27+AE27)</f>
        <v>#REF!</v>
      </c>
    </row>
    <row r="28" spans="1:32" ht="15" customHeight="1" thickBot="1">
      <c r="A28" s="147" t="s">
        <v>15</v>
      </c>
      <c r="C28" s="2" t="s">
        <v>230</v>
      </c>
      <c r="K28" s="182">
        <v>-72.6</v>
      </c>
      <c r="L28" s="183"/>
      <c r="M28" s="182">
        <v>81.3</v>
      </c>
      <c r="P28" s="5"/>
      <c r="Q28" s="5"/>
      <c r="R28" s="5"/>
      <c r="S28" s="5"/>
      <c r="T28" s="5"/>
      <c r="U28" s="190"/>
      <c r="V28" s="191">
        <f>SUM(V7:V27)</f>
        <v>-402290.1299999878</v>
      </c>
      <c r="W28" s="191">
        <f>SUM(W7:W27)</f>
        <v>-525360.950000003</v>
      </c>
      <c r="X28" s="191">
        <f aca="true" t="shared" si="3" ref="X28:AF28">SUM(X7:X27)</f>
        <v>123070.81999999844</v>
      </c>
      <c r="Y28" s="191">
        <f t="shared" si="3"/>
        <v>0</v>
      </c>
      <c r="Z28" s="191">
        <f t="shared" si="3"/>
        <v>0</v>
      </c>
      <c r="AA28" s="191">
        <f t="shared" si="3"/>
        <v>123070.81999999844</v>
      </c>
      <c r="AB28" s="191" t="e">
        <f t="shared" si="3"/>
        <v>#REF!</v>
      </c>
      <c r="AC28" s="191">
        <f t="shared" si="3"/>
        <v>-2499808.34</v>
      </c>
      <c r="AD28" s="191" t="e">
        <f t="shared" si="3"/>
        <v>#REF!</v>
      </c>
      <c r="AE28" s="191">
        <f t="shared" si="3"/>
        <v>0</v>
      </c>
      <c r="AF28" s="191" t="e">
        <f t="shared" si="3"/>
        <v>#REF!</v>
      </c>
    </row>
    <row r="29" spans="1:32" ht="15" customHeight="1" thickTop="1">
      <c r="A29" s="147" t="s">
        <v>15</v>
      </c>
      <c r="C29" s="2" t="s">
        <v>238</v>
      </c>
      <c r="K29" s="182">
        <v>160.1</v>
      </c>
      <c r="L29" s="183"/>
      <c r="M29" s="182">
        <v>46.4</v>
      </c>
      <c r="O29" s="2" t="s">
        <v>29</v>
      </c>
      <c r="R29" s="36"/>
      <c r="U29" s="169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</row>
    <row r="30" spans="1:32" ht="15" customHeight="1">
      <c r="A30" s="147" t="s">
        <v>15</v>
      </c>
      <c r="C30" s="2" t="s">
        <v>231</v>
      </c>
      <c r="K30" s="182">
        <v>2249.8</v>
      </c>
      <c r="L30" s="183"/>
      <c r="M30" s="182">
        <v>-1661.2</v>
      </c>
      <c r="O30" s="2" t="s">
        <v>29</v>
      </c>
      <c r="U30" s="193"/>
      <c r="V30" s="192">
        <v>-34578293.5</v>
      </c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</row>
    <row r="31" spans="1:32" ht="15" customHeight="1">
      <c r="A31" s="147" t="s">
        <v>15</v>
      </c>
      <c r="C31" s="2" t="s">
        <v>232</v>
      </c>
      <c r="K31" s="182">
        <v>-74.8</v>
      </c>
      <c r="L31" s="183"/>
      <c r="M31" s="182">
        <v>68.8</v>
      </c>
      <c r="V31" s="192"/>
      <c r="W31" s="192"/>
      <c r="X31" s="192"/>
      <c r="Y31" s="192"/>
      <c r="Z31" s="192"/>
      <c r="AA31" s="192"/>
      <c r="AB31" s="192"/>
      <c r="AC31" s="192"/>
      <c r="AD31" s="192" t="s">
        <v>23</v>
      </c>
      <c r="AE31" s="192"/>
      <c r="AF31" s="194">
        <v>6366898.010000001</v>
      </c>
    </row>
    <row r="32" spans="1:32" ht="15" customHeight="1" thickBot="1">
      <c r="A32" s="147" t="s">
        <v>15</v>
      </c>
      <c r="C32" s="2" t="s">
        <v>239</v>
      </c>
      <c r="K32" s="149">
        <v>17.7</v>
      </c>
      <c r="L32" s="183"/>
      <c r="M32" s="149">
        <v>717</v>
      </c>
      <c r="S32" s="36"/>
      <c r="U32" s="169"/>
      <c r="V32" s="192"/>
      <c r="W32" s="192"/>
      <c r="X32" s="192"/>
      <c r="Y32" s="192"/>
      <c r="Z32" s="192"/>
      <c r="AA32" s="192"/>
      <c r="AB32" s="192"/>
      <c r="AC32" s="192"/>
      <c r="AD32" s="192" t="s">
        <v>24</v>
      </c>
      <c r="AE32" s="192"/>
      <c r="AF32" s="195" t="e">
        <f>SUM(AF28:AF31)</f>
        <v>#REF!</v>
      </c>
    </row>
    <row r="33" spans="1:32" ht="18" customHeight="1" thickTop="1">
      <c r="A33" s="43" t="s">
        <v>19</v>
      </c>
      <c r="K33" s="196">
        <f>SUM(K23:K32)</f>
        <v>3166.3</v>
      </c>
      <c r="L33" s="183"/>
      <c r="M33" s="196">
        <f>SUM(M23:M32)</f>
        <v>818.0999999999999</v>
      </c>
      <c r="U33" s="169"/>
      <c r="V33" s="192"/>
      <c r="W33" s="192" t="s">
        <v>149</v>
      </c>
      <c r="X33" s="192"/>
      <c r="Y33" s="192">
        <v>-5788.9</v>
      </c>
      <c r="Z33" s="192"/>
      <c r="AA33" s="192"/>
      <c r="AB33" s="192"/>
      <c r="AC33" s="192"/>
      <c r="AD33" s="192"/>
      <c r="AE33" s="192"/>
      <c r="AF33" s="192"/>
    </row>
    <row r="34" spans="11:32" ht="15" customHeight="1">
      <c r="K34" s="148"/>
      <c r="L34" s="20"/>
      <c r="M34" s="148"/>
      <c r="U34" s="169"/>
      <c r="V34" s="192"/>
      <c r="W34" s="192" t="s">
        <v>150</v>
      </c>
      <c r="X34" s="192"/>
      <c r="Y34" s="192">
        <v>10512.4</v>
      </c>
      <c r="Z34" s="192"/>
      <c r="AA34" s="192"/>
      <c r="AB34" s="192"/>
      <c r="AC34" s="192"/>
      <c r="AD34" s="192"/>
      <c r="AE34" s="192"/>
      <c r="AF34" s="192" t="e">
        <f>+AF32-Balances!Y14</f>
        <v>#REF!</v>
      </c>
    </row>
    <row r="35" spans="1:32" ht="15" customHeight="1">
      <c r="A35" s="4" t="s">
        <v>186</v>
      </c>
      <c r="K35" s="36"/>
      <c r="L35" s="20"/>
      <c r="M35" s="36"/>
      <c r="U35" s="169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</row>
    <row r="36" spans="1:32" ht="15" customHeight="1">
      <c r="A36" s="4"/>
      <c r="B36" s="2" t="s">
        <v>20</v>
      </c>
      <c r="K36" s="182">
        <v>3175.5</v>
      </c>
      <c r="L36" s="20"/>
      <c r="M36" s="182">
        <v>6643.8</v>
      </c>
      <c r="U36" s="169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7" t="s">
        <v>75</v>
      </c>
    </row>
    <row r="37" spans="1:32" ht="12.75">
      <c r="A37" s="4"/>
      <c r="B37" s="2" t="s">
        <v>214</v>
      </c>
      <c r="K37" s="148">
        <v>-177.2</v>
      </c>
      <c r="L37" s="20"/>
      <c r="M37" s="148">
        <v>1924</v>
      </c>
      <c r="U37" s="169"/>
      <c r="V37" s="198"/>
      <c r="W37" s="197" t="s">
        <v>154</v>
      </c>
      <c r="X37" s="192" t="s">
        <v>155</v>
      </c>
      <c r="Y37" s="192"/>
      <c r="Z37" s="192">
        <v>100000</v>
      </c>
      <c r="AA37" s="192"/>
      <c r="AB37" s="192"/>
      <c r="AC37" s="192"/>
      <c r="AD37" s="192"/>
      <c r="AE37" s="192"/>
      <c r="AF37" s="192"/>
    </row>
    <row r="38" spans="1:32" ht="12.75">
      <c r="A38" s="4"/>
      <c r="B38" s="2" t="s">
        <v>21</v>
      </c>
      <c r="K38" s="182">
        <v>-2.3</v>
      </c>
      <c r="L38" s="20"/>
      <c r="M38" s="182">
        <v>0</v>
      </c>
      <c r="U38" s="169"/>
      <c r="V38" s="192"/>
      <c r="W38" s="192" t="s">
        <v>151</v>
      </c>
      <c r="X38" s="192"/>
      <c r="Y38" s="192"/>
      <c r="Z38" s="192"/>
      <c r="AA38" s="192"/>
      <c r="AB38" s="192"/>
      <c r="AC38" s="192"/>
      <c r="AD38" s="192"/>
      <c r="AE38" s="192"/>
      <c r="AF38" s="192"/>
    </row>
    <row r="39" spans="1:32" ht="15" customHeight="1">
      <c r="A39" s="4"/>
      <c r="B39" s="2" t="s">
        <v>211</v>
      </c>
      <c r="J39" s="3">
        <v>12</v>
      </c>
      <c r="K39" s="182">
        <v>0</v>
      </c>
      <c r="L39" s="20"/>
      <c r="M39" s="182">
        <v>-3.9</v>
      </c>
      <c r="U39" s="169"/>
      <c r="V39" s="192"/>
      <c r="W39" s="192" t="s">
        <v>152</v>
      </c>
      <c r="X39" s="192"/>
      <c r="Y39" s="192"/>
      <c r="Z39" s="192">
        <v>14337.9</v>
      </c>
      <c r="AA39" s="192"/>
      <c r="AB39" s="192"/>
      <c r="AC39" s="192"/>
      <c r="AD39" s="192"/>
      <c r="AE39" s="192"/>
      <c r="AF39" s="192"/>
    </row>
    <row r="40" spans="1:32" ht="18" customHeight="1">
      <c r="A40" s="43" t="s">
        <v>218</v>
      </c>
      <c r="K40" s="196">
        <f>SUM(K36:K39)</f>
        <v>2996</v>
      </c>
      <c r="L40" s="20"/>
      <c r="M40" s="196">
        <f>SUM(M36:M39)</f>
        <v>8563.9</v>
      </c>
      <c r="U40" s="169"/>
      <c r="V40" s="192"/>
      <c r="W40" s="192" t="s">
        <v>153</v>
      </c>
      <c r="X40" s="192"/>
      <c r="Y40" s="192"/>
      <c r="Z40" s="192">
        <v>5788.9</v>
      </c>
      <c r="AA40" s="192"/>
      <c r="AB40" s="192"/>
      <c r="AC40" s="192"/>
      <c r="AD40" s="192"/>
      <c r="AE40" s="192"/>
      <c r="AF40" s="192"/>
    </row>
    <row r="41" spans="11:32" ht="15" customHeight="1">
      <c r="K41" s="36"/>
      <c r="L41" s="45"/>
      <c r="M41" s="36"/>
      <c r="O41" s="2" t="s">
        <v>29</v>
      </c>
      <c r="U41" s="169"/>
      <c r="V41" s="192"/>
      <c r="W41" s="192" t="s">
        <v>152</v>
      </c>
      <c r="X41" s="192"/>
      <c r="Y41" s="192"/>
      <c r="Z41" s="192">
        <f>SUM(Z39:Z40)</f>
        <v>20126.8</v>
      </c>
      <c r="AA41" s="192"/>
      <c r="AB41" s="192"/>
      <c r="AC41" s="192"/>
      <c r="AD41" s="192"/>
      <c r="AE41" s="192"/>
      <c r="AF41" s="192"/>
    </row>
    <row r="42" spans="1:32" ht="14.25" customHeight="1">
      <c r="A42" s="4" t="s">
        <v>221</v>
      </c>
      <c r="K42" s="36"/>
      <c r="L42" s="20"/>
      <c r="M42" s="36"/>
      <c r="U42" s="169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3" spans="1:32" ht="2.25" customHeight="1">
      <c r="A43" s="4"/>
      <c r="K43" s="36"/>
      <c r="L43" s="20"/>
      <c r="M43" s="36"/>
      <c r="U43" s="169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</row>
    <row r="44" spans="1:32" ht="12.75">
      <c r="A44" s="4"/>
      <c r="B44" s="2" t="s">
        <v>208</v>
      </c>
      <c r="J44" s="3" t="s">
        <v>222</v>
      </c>
      <c r="K44" s="202">
        <v>-5500</v>
      </c>
      <c r="L44" s="20"/>
      <c r="M44" s="202">
        <v>-9000</v>
      </c>
      <c r="O44" s="2" t="s">
        <v>29</v>
      </c>
      <c r="U44" s="169"/>
      <c r="V44" s="198"/>
      <c r="W44" s="197"/>
      <c r="X44" s="192"/>
      <c r="Y44" s="192"/>
      <c r="Z44" s="192"/>
      <c r="AA44" s="192"/>
      <c r="AB44" s="192"/>
      <c r="AC44" s="192"/>
      <c r="AD44" s="192"/>
      <c r="AE44" s="192"/>
      <c r="AF44" s="192"/>
    </row>
    <row r="45" spans="1:32" ht="15.75" customHeight="1">
      <c r="A45" s="43" t="s">
        <v>215</v>
      </c>
      <c r="K45" s="196">
        <f>SUM(K44:K44)</f>
        <v>-5500</v>
      </c>
      <c r="L45" s="20"/>
      <c r="M45" s="196">
        <f>SUM(M44:M44)</f>
        <v>-9000</v>
      </c>
      <c r="O45" s="2" t="s">
        <v>29</v>
      </c>
      <c r="U45" s="169"/>
      <c r="V45" s="198"/>
      <c r="W45" s="197"/>
      <c r="X45" s="192"/>
      <c r="Y45" s="192"/>
      <c r="Z45" s="192"/>
      <c r="AA45" s="192"/>
      <c r="AB45" s="192"/>
      <c r="AC45" s="192"/>
      <c r="AD45" s="192"/>
      <c r="AE45" s="192"/>
      <c r="AF45" s="192"/>
    </row>
    <row r="46" spans="1:32" ht="22.5" customHeight="1">
      <c r="A46" s="2" t="s">
        <v>233</v>
      </c>
      <c r="K46" s="148">
        <f>+K33+K40+K45</f>
        <v>662.3000000000002</v>
      </c>
      <c r="L46" s="45"/>
      <c r="M46" s="148">
        <f>+M33+M40+M45</f>
        <v>382</v>
      </c>
      <c r="U46" s="169"/>
      <c r="V46" s="198"/>
      <c r="W46" s="192" t="s">
        <v>156</v>
      </c>
      <c r="X46" s="192"/>
      <c r="Y46" s="192"/>
      <c r="Z46" s="192">
        <v>0</v>
      </c>
      <c r="AA46" s="192"/>
      <c r="AB46" s="192"/>
      <c r="AC46" s="192"/>
      <c r="AD46" s="192"/>
      <c r="AE46" s="192"/>
      <c r="AF46" s="192"/>
    </row>
    <row r="47" spans="1:32" ht="15" customHeight="1">
      <c r="A47" s="2" t="s">
        <v>23</v>
      </c>
      <c r="K47" s="149">
        <v>2912.5</v>
      </c>
      <c r="L47" s="20"/>
      <c r="M47" s="149">
        <v>2530.5</v>
      </c>
      <c r="U47" s="169"/>
      <c r="V47" s="198"/>
      <c r="W47" s="198" t="s">
        <v>157</v>
      </c>
      <c r="X47" s="192"/>
      <c r="Y47" s="192"/>
      <c r="Z47" s="192"/>
      <c r="AA47" s="192"/>
      <c r="AB47" s="192"/>
      <c r="AC47" s="192"/>
      <c r="AD47" s="192"/>
      <c r="AE47" s="192"/>
      <c r="AF47" s="192"/>
    </row>
    <row r="48" spans="1:32" ht="18" customHeight="1" thickBot="1">
      <c r="A48" s="43" t="s">
        <v>24</v>
      </c>
      <c r="J48" s="3">
        <v>3</v>
      </c>
      <c r="K48" s="154">
        <f>SUM(K46:K47)</f>
        <v>3574.8</v>
      </c>
      <c r="L48" s="20"/>
      <c r="M48" s="154">
        <f>SUM(M46:M47)</f>
        <v>2912.5</v>
      </c>
      <c r="R48" s="36">
        <f>+K48-Balances!K14</f>
        <v>0</v>
      </c>
      <c r="U48" s="169"/>
      <c r="V48" s="198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</row>
    <row r="49" spans="1:32" ht="16.5" customHeight="1" thickTop="1">
      <c r="A49" s="43"/>
      <c r="K49" s="148"/>
      <c r="L49" s="20"/>
      <c r="M49" s="148"/>
      <c r="R49" s="36"/>
      <c r="U49" s="169"/>
      <c r="V49" s="198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</row>
    <row r="50" spans="1:32" ht="16.5" customHeight="1">
      <c r="A50" s="43"/>
      <c r="K50" s="148"/>
      <c r="L50" s="20"/>
      <c r="M50" s="148"/>
      <c r="R50" s="36"/>
      <c r="U50" s="169"/>
      <c r="V50" s="198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</row>
    <row r="51" spans="1:32" ht="16.5" customHeight="1">
      <c r="A51" s="43"/>
      <c r="K51" s="148"/>
      <c r="L51" s="20"/>
      <c r="M51" s="148"/>
      <c r="R51" s="36"/>
      <c r="U51" s="169"/>
      <c r="V51" s="198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</row>
    <row r="52" spans="1:32" ht="16.5" customHeight="1">
      <c r="A52" s="168" t="s">
        <v>9</v>
      </c>
      <c r="K52" s="148"/>
      <c r="L52" s="20"/>
      <c r="M52" s="148"/>
      <c r="R52" s="36"/>
      <c r="U52" s="169"/>
      <c r="V52" s="198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</row>
    <row r="53" spans="1:32" ht="16.5" customHeight="1">
      <c r="A53" s="168"/>
      <c r="K53" s="148"/>
      <c r="L53" s="20"/>
      <c r="M53" s="148"/>
      <c r="R53" s="36"/>
      <c r="U53" s="169"/>
      <c r="V53" s="198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</row>
    <row r="54" spans="1:32" ht="16.5" customHeight="1">
      <c r="A54" s="168"/>
      <c r="K54" s="148"/>
      <c r="L54" s="20"/>
      <c r="M54" s="148"/>
      <c r="R54" s="36"/>
      <c r="U54" s="169"/>
      <c r="V54" s="198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</row>
    <row r="55" spans="1:32" ht="16.5" customHeight="1">
      <c r="A55" s="168"/>
      <c r="K55" s="148"/>
      <c r="L55" s="20"/>
      <c r="M55" s="148"/>
      <c r="R55" s="36"/>
      <c r="U55" s="169"/>
      <c r="V55" s="198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</row>
    <row r="56" spans="1:32" ht="16.5" customHeight="1">
      <c r="A56" s="168"/>
      <c r="K56" s="148"/>
      <c r="L56" s="20"/>
      <c r="M56" s="148"/>
      <c r="R56" s="36"/>
      <c r="U56" s="169"/>
      <c r="V56" s="198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</row>
    <row r="57" spans="1:20" ht="12" customHeight="1">
      <c r="A57" s="220">
        <v>8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S57" s="45"/>
      <c r="T57" s="73"/>
    </row>
    <row r="58" spans="1:32" ht="14.25" customHeight="1" thickBot="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U58" s="169"/>
      <c r="V58" s="192"/>
      <c r="W58" s="197" t="s">
        <v>118</v>
      </c>
      <c r="X58" s="192" t="s">
        <v>158</v>
      </c>
      <c r="Y58" s="192"/>
      <c r="Z58" s="192">
        <v>7329.22</v>
      </c>
      <c r="AA58" s="192"/>
      <c r="AB58" s="192"/>
      <c r="AC58" s="192"/>
      <c r="AD58" s="192"/>
      <c r="AE58" s="192"/>
      <c r="AF58" s="192"/>
    </row>
    <row r="59" spans="1:32" ht="15" customHeight="1" thickTop="1">
      <c r="A59" s="10"/>
      <c r="B59" s="10"/>
      <c r="C59" s="10"/>
      <c r="D59" s="10"/>
      <c r="E59" s="10"/>
      <c r="F59" s="10"/>
      <c r="G59" s="10"/>
      <c r="H59" s="10"/>
      <c r="I59" s="10"/>
      <c r="J59" s="11"/>
      <c r="K59" s="181"/>
      <c r="L59" s="74"/>
      <c r="M59" s="181"/>
      <c r="U59" s="169"/>
      <c r="V59" s="192"/>
      <c r="W59" s="198" t="s">
        <v>157</v>
      </c>
      <c r="X59" s="198"/>
      <c r="Y59" s="192"/>
      <c r="Z59" s="198" t="e">
        <f>+Z58-#REF!</f>
        <v>#REF!</v>
      </c>
      <c r="AA59" s="192"/>
      <c r="AB59" s="192"/>
      <c r="AC59" s="192"/>
      <c r="AD59" s="192"/>
      <c r="AE59" s="192"/>
      <c r="AF59" s="192"/>
    </row>
    <row r="60" spans="21:32" ht="15" customHeight="1">
      <c r="U60" s="169"/>
      <c r="V60" s="192"/>
      <c r="W60" s="197"/>
      <c r="X60" s="192"/>
      <c r="Y60" s="192"/>
      <c r="Z60" s="192"/>
      <c r="AA60" s="192"/>
      <c r="AB60" s="192"/>
      <c r="AC60" s="192"/>
      <c r="AD60" s="192"/>
      <c r="AE60" s="192"/>
      <c r="AF60" s="192"/>
    </row>
    <row r="61" spans="21:32" ht="15" customHeight="1">
      <c r="U61" s="169"/>
      <c r="V61" s="198">
        <v>3</v>
      </c>
      <c r="W61" s="198" t="s">
        <v>159</v>
      </c>
      <c r="X61" s="192"/>
      <c r="Y61" s="192"/>
      <c r="Z61" s="192"/>
      <c r="AA61" s="192"/>
      <c r="AB61" s="192"/>
      <c r="AC61" s="192"/>
      <c r="AD61" s="192"/>
      <c r="AE61" s="192"/>
      <c r="AF61" s="192"/>
    </row>
    <row r="62" spans="21:32" ht="15" customHeight="1">
      <c r="U62" s="169"/>
      <c r="V62" s="192"/>
      <c r="W62" s="197" t="s">
        <v>160</v>
      </c>
      <c r="X62" s="192" t="s">
        <v>161</v>
      </c>
      <c r="Y62" s="192"/>
      <c r="Z62" s="192">
        <v>272162.66</v>
      </c>
      <c r="AA62" s="192"/>
      <c r="AB62" s="192"/>
      <c r="AC62" s="192"/>
      <c r="AD62" s="192"/>
      <c r="AE62" s="192"/>
      <c r="AF62" s="192"/>
    </row>
    <row r="63" spans="21:32" ht="15" customHeight="1">
      <c r="U63" s="169"/>
      <c r="V63" s="192"/>
      <c r="W63" s="197" t="s">
        <v>160</v>
      </c>
      <c r="X63" s="192" t="s">
        <v>162</v>
      </c>
      <c r="Y63" s="192"/>
      <c r="Z63" s="192">
        <v>72526.75</v>
      </c>
      <c r="AA63" s="192"/>
      <c r="AB63" s="192"/>
      <c r="AC63" s="192"/>
      <c r="AD63" s="192"/>
      <c r="AE63" s="192"/>
      <c r="AF63" s="192"/>
    </row>
    <row r="64" spans="21:32" ht="15" customHeight="1">
      <c r="U64" s="169"/>
      <c r="V64" s="192"/>
      <c r="W64" s="197"/>
      <c r="X64" s="192"/>
      <c r="Y64" s="192"/>
      <c r="Z64" s="192">
        <f>+Z62-Z63</f>
        <v>199635.90999999997</v>
      </c>
      <c r="AA64" s="192"/>
      <c r="AB64" s="192"/>
      <c r="AC64" s="192"/>
      <c r="AD64" s="192"/>
      <c r="AE64" s="192"/>
      <c r="AF64" s="192"/>
    </row>
    <row r="65" spans="21:32" ht="15" customHeight="1">
      <c r="U65" s="169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</row>
    <row r="66" spans="21:32" ht="15" customHeight="1">
      <c r="U66" s="169"/>
      <c r="V66" s="192"/>
      <c r="W66" s="192" t="s">
        <v>163</v>
      </c>
      <c r="X66" s="192" t="s">
        <v>164</v>
      </c>
      <c r="Y66" s="192"/>
      <c r="Z66" s="192">
        <v>362315.62</v>
      </c>
      <c r="AA66" s="192"/>
      <c r="AB66" s="192"/>
      <c r="AC66" s="192"/>
      <c r="AD66" s="192"/>
      <c r="AE66" s="192"/>
      <c r="AF66" s="192"/>
    </row>
    <row r="67" spans="21:32" ht="15" customHeight="1">
      <c r="U67" s="169"/>
      <c r="V67" s="192"/>
      <c r="W67" s="192" t="s">
        <v>165</v>
      </c>
      <c r="X67" s="192" t="s">
        <v>166</v>
      </c>
      <c r="Y67" s="192"/>
      <c r="Z67" s="192">
        <v>162679.71</v>
      </c>
      <c r="AA67" s="192"/>
      <c r="AB67" s="192"/>
      <c r="AC67" s="192"/>
      <c r="AD67" s="192"/>
      <c r="AE67" s="192"/>
      <c r="AF67" s="192"/>
    </row>
    <row r="68" spans="21:32" ht="15" customHeight="1">
      <c r="U68" s="169"/>
      <c r="V68" s="192"/>
      <c r="W68" s="198" t="s">
        <v>157</v>
      </c>
      <c r="X68" s="198"/>
      <c r="Y68" s="192"/>
      <c r="Z68" s="198">
        <f>+Z67-Z66</f>
        <v>-199635.91</v>
      </c>
      <c r="AA68" s="192"/>
      <c r="AB68" s="192"/>
      <c r="AC68" s="192"/>
      <c r="AD68" s="192"/>
      <c r="AE68" s="192"/>
      <c r="AF68" s="192"/>
    </row>
    <row r="69" spans="21:32" ht="15" customHeight="1">
      <c r="U69" s="169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</row>
    <row r="70" spans="21:32" ht="15" customHeight="1">
      <c r="U70" s="199"/>
      <c r="V70" s="198">
        <v>4</v>
      </c>
      <c r="W70" s="198" t="s">
        <v>167</v>
      </c>
      <c r="X70" s="198"/>
      <c r="Y70" s="198"/>
      <c r="Z70" s="198"/>
      <c r="AA70" s="198"/>
      <c r="AB70" s="198"/>
      <c r="AC70" s="198"/>
      <c r="AD70" s="198"/>
      <c r="AE70" s="198"/>
      <c r="AF70" s="198"/>
    </row>
    <row r="71" spans="21:32" ht="15" customHeight="1">
      <c r="U71" s="169"/>
      <c r="V71" s="192"/>
      <c r="W71" s="197" t="s">
        <v>168</v>
      </c>
      <c r="X71" s="192" t="s">
        <v>169</v>
      </c>
      <c r="Y71" s="192"/>
      <c r="Z71" s="192">
        <v>24364.25</v>
      </c>
      <c r="AA71" s="192"/>
      <c r="AB71" s="192"/>
      <c r="AC71" s="192"/>
      <c r="AD71" s="192"/>
      <c r="AE71" s="192"/>
      <c r="AF71" s="192"/>
    </row>
    <row r="72" spans="21:32" ht="15" customHeight="1">
      <c r="U72" s="169"/>
      <c r="V72" s="192"/>
      <c r="W72" s="197" t="s">
        <v>168</v>
      </c>
      <c r="X72" s="192" t="s">
        <v>170</v>
      </c>
      <c r="Y72" s="192"/>
      <c r="Z72" s="192">
        <v>25894.03</v>
      </c>
      <c r="AA72" s="192"/>
      <c r="AB72" s="192"/>
      <c r="AC72" s="192"/>
      <c r="AD72" s="192"/>
      <c r="AE72" s="192"/>
      <c r="AF72" s="192"/>
    </row>
    <row r="73" spans="21:32" ht="15" customHeight="1">
      <c r="U73" s="169"/>
      <c r="V73" s="192"/>
      <c r="W73" s="198" t="s">
        <v>157</v>
      </c>
      <c r="X73" s="198"/>
      <c r="Y73" s="198"/>
      <c r="Z73" s="198">
        <f>+Z71-Z72</f>
        <v>-1529.7799999999988</v>
      </c>
      <c r="AA73" s="192"/>
      <c r="AB73" s="192"/>
      <c r="AC73" s="192"/>
      <c r="AD73" s="192"/>
      <c r="AE73" s="192"/>
      <c r="AF73" s="192"/>
    </row>
    <row r="74" spans="21:32" ht="15" customHeight="1">
      <c r="U74" s="169"/>
      <c r="V74" s="192"/>
      <c r="W74" s="197" t="s">
        <v>171</v>
      </c>
      <c r="X74" s="192" t="s">
        <v>172</v>
      </c>
      <c r="Y74" s="192"/>
      <c r="Z74" s="26">
        <v>1529.78</v>
      </c>
      <c r="AA74" s="192">
        <f>+Z73+Z74</f>
        <v>0</v>
      </c>
      <c r="AB74" s="192"/>
      <c r="AC74" s="192"/>
      <c r="AD74" s="192"/>
      <c r="AE74" s="192"/>
      <c r="AF74" s="192"/>
    </row>
    <row r="75" spans="21:32" ht="15" customHeight="1">
      <c r="U75" s="169"/>
      <c r="V75" s="169"/>
      <c r="W75" s="197" t="s">
        <v>88</v>
      </c>
      <c r="X75" s="192" t="s">
        <v>173</v>
      </c>
      <c r="Y75" s="192"/>
      <c r="Z75" s="26">
        <v>28309.09</v>
      </c>
      <c r="AA75" s="169"/>
      <c r="AB75" s="193"/>
      <c r="AC75" s="193"/>
      <c r="AD75" s="193"/>
      <c r="AE75" s="193"/>
      <c r="AF75" s="193"/>
    </row>
    <row r="76" spans="21:32" ht="15" customHeight="1">
      <c r="U76" s="169"/>
      <c r="V76" s="169"/>
      <c r="W76" s="197" t="s">
        <v>88</v>
      </c>
      <c r="X76" s="192" t="s">
        <v>174</v>
      </c>
      <c r="Y76" s="192"/>
      <c r="Z76" s="26">
        <v>29838.87</v>
      </c>
      <c r="AA76" s="169"/>
      <c r="AB76" s="169"/>
      <c r="AC76" s="169"/>
      <c r="AD76" s="169"/>
      <c r="AE76" s="169"/>
      <c r="AF76" s="169"/>
    </row>
    <row r="77" spans="21:32" ht="15" customHeight="1">
      <c r="U77" s="169"/>
      <c r="V77" s="169"/>
      <c r="W77" s="169"/>
      <c r="X77" s="199" t="s">
        <v>175</v>
      </c>
      <c r="Y77" s="199"/>
      <c r="Z77" s="198">
        <f>+Z75-Z76</f>
        <v>-1529.7799999999988</v>
      </c>
      <c r="AA77" s="169"/>
      <c r="AB77" s="169"/>
      <c r="AC77" s="169"/>
      <c r="AD77" s="169"/>
      <c r="AE77" s="169"/>
      <c r="AF77" s="169"/>
    </row>
    <row r="78" spans="21:32" ht="15" customHeight="1"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</row>
    <row r="79" spans="21:32" ht="15" customHeight="1">
      <c r="U79" s="169"/>
      <c r="V79" s="198">
        <v>5</v>
      </c>
      <c r="W79" s="198" t="s">
        <v>176</v>
      </c>
      <c r="X79" s="169"/>
      <c r="Y79" s="169"/>
      <c r="Z79" s="169"/>
      <c r="AA79" s="169"/>
      <c r="AB79" s="169"/>
      <c r="AC79" s="169"/>
      <c r="AD79" s="169"/>
      <c r="AE79" s="169"/>
      <c r="AF79" s="169"/>
    </row>
    <row r="80" spans="21:32" ht="15" customHeight="1">
      <c r="U80" s="169"/>
      <c r="V80" s="200" t="s">
        <v>177</v>
      </c>
      <c r="W80" s="200" t="s">
        <v>109</v>
      </c>
      <c r="X80" s="169"/>
      <c r="Y80" s="169"/>
      <c r="Z80" s="192">
        <v>6878813.41</v>
      </c>
      <c r="AA80" s="169"/>
      <c r="AB80" s="192"/>
      <c r="AC80" s="169"/>
      <c r="AD80" s="169"/>
      <c r="AE80" s="169"/>
      <c r="AF80" s="169"/>
    </row>
    <row r="81" spans="21:32" ht="15" customHeight="1">
      <c r="U81" s="169"/>
      <c r="V81" s="200" t="s">
        <v>178</v>
      </c>
      <c r="W81" s="200" t="s">
        <v>116</v>
      </c>
      <c r="X81" s="169"/>
      <c r="Y81" s="169"/>
      <c r="Z81" s="192">
        <v>-9171102.16</v>
      </c>
      <c r="AA81" s="169"/>
      <c r="AB81" s="169"/>
      <c r="AC81" s="169"/>
      <c r="AD81" s="169"/>
      <c r="AE81" s="169"/>
      <c r="AF81" s="169"/>
    </row>
    <row r="82" spans="21:32" ht="15" customHeight="1">
      <c r="U82" s="169"/>
      <c r="V82" s="169"/>
      <c r="W82" s="198" t="s">
        <v>157</v>
      </c>
      <c r="X82" s="169"/>
      <c r="Y82" s="169"/>
      <c r="Z82" s="198">
        <f>+Z80+Z81</f>
        <v>-2292288.75</v>
      </c>
      <c r="AA82" s="169"/>
      <c r="AB82" s="169"/>
      <c r="AC82" s="169"/>
      <c r="AD82" s="169"/>
      <c r="AE82" s="169"/>
      <c r="AF82" s="169"/>
    </row>
    <row r="83" spans="21:32" ht="15" customHeight="1">
      <c r="U83" s="169"/>
      <c r="V83" s="198">
        <v>6</v>
      </c>
      <c r="W83" s="198" t="s">
        <v>179</v>
      </c>
      <c r="X83" s="169"/>
      <c r="Y83" s="169"/>
      <c r="Z83" s="169"/>
      <c r="AA83" s="169"/>
      <c r="AB83" s="169"/>
      <c r="AC83" s="169"/>
      <c r="AD83" s="169"/>
      <c r="AE83" s="169"/>
      <c r="AF83" s="169"/>
    </row>
    <row r="84" spans="21:32" ht="15" customHeight="1">
      <c r="U84" s="169"/>
      <c r="V84" s="169"/>
      <c r="W84" s="200" t="s">
        <v>177</v>
      </c>
      <c r="X84" s="169"/>
      <c r="Y84" s="169"/>
      <c r="Z84" s="26">
        <v>6751774.970000001</v>
      </c>
      <c r="AA84" s="169"/>
      <c r="AB84" s="169"/>
      <c r="AC84" s="169"/>
      <c r="AD84" s="169"/>
      <c r="AE84" s="169"/>
      <c r="AF84" s="169"/>
    </row>
    <row r="85" spans="21:32" ht="15" customHeight="1">
      <c r="U85" s="169"/>
      <c r="V85" s="169"/>
      <c r="W85" s="200" t="s">
        <v>178</v>
      </c>
      <c r="X85" s="169"/>
      <c r="Y85" s="169"/>
      <c r="Z85" s="26">
        <v>-10950844.82</v>
      </c>
      <c r="AA85" s="169"/>
      <c r="AB85" s="169"/>
      <c r="AC85" s="169"/>
      <c r="AD85" s="169"/>
      <c r="AE85" s="169"/>
      <c r="AF85" s="169"/>
    </row>
    <row r="86" spans="21:32" ht="15" customHeight="1">
      <c r="U86" s="169"/>
      <c r="V86" s="169"/>
      <c r="W86" s="198" t="s">
        <v>157</v>
      </c>
      <c r="X86" s="169"/>
      <c r="Y86" s="169"/>
      <c r="Z86" s="198">
        <f>+Z84+Z85</f>
        <v>-4199069.85</v>
      </c>
      <c r="AA86" s="169"/>
      <c r="AB86" s="169"/>
      <c r="AC86" s="169"/>
      <c r="AD86" s="169"/>
      <c r="AE86" s="169"/>
      <c r="AF86" s="169"/>
    </row>
    <row r="87" spans="21:32" ht="15" customHeight="1"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</row>
    <row r="88" spans="21:32" ht="15" customHeight="1">
      <c r="U88" s="169"/>
      <c r="V88" s="198">
        <v>7</v>
      </c>
      <c r="W88" s="198" t="s">
        <v>180</v>
      </c>
      <c r="X88" s="198"/>
      <c r="Y88" s="198"/>
      <c r="Z88" s="198"/>
      <c r="AA88" s="169"/>
      <c r="AB88" s="169"/>
      <c r="AC88" s="169"/>
      <c r="AD88" s="169"/>
      <c r="AE88" s="169"/>
      <c r="AF88" s="169"/>
    </row>
    <row r="89" spans="21:32" ht="15" customHeight="1">
      <c r="U89" s="169"/>
      <c r="V89" s="169"/>
      <c r="W89" s="197" t="s">
        <v>181</v>
      </c>
      <c r="X89" s="192" t="s">
        <v>182</v>
      </c>
      <c r="Y89" s="192"/>
      <c r="Z89" s="192">
        <v>34164.409999999916</v>
      </c>
      <c r="AA89" s="169"/>
      <c r="AB89" s="169"/>
      <c r="AC89" s="169"/>
      <c r="AD89" s="169"/>
      <c r="AE89" s="169"/>
      <c r="AF89" s="169"/>
    </row>
    <row r="90" spans="21:32" ht="15" customHeight="1">
      <c r="U90" s="169"/>
      <c r="V90" s="169"/>
      <c r="W90" s="197" t="s">
        <v>181</v>
      </c>
      <c r="X90" s="192" t="s">
        <v>183</v>
      </c>
      <c r="Y90" s="192"/>
      <c r="Z90" s="192">
        <v>1671766.54</v>
      </c>
      <c r="AA90" s="201"/>
      <c r="AB90" s="169"/>
      <c r="AC90" s="169"/>
      <c r="AD90" s="169"/>
      <c r="AE90" s="169"/>
      <c r="AF90" s="169"/>
    </row>
    <row r="91" spans="21:32" ht="15" customHeight="1">
      <c r="U91" s="169"/>
      <c r="V91" s="169"/>
      <c r="W91" s="198" t="s">
        <v>157</v>
      </c>
      <c r="X91" s="198"/>
      <c r="Y91" s="198"/>
      <c r="Z91" s="198">
        <f>+Z89-Z90</f>
        <v>-1637602.1300000001</v>
      </c>
      <c r="AA91" s="169"/>
      <c r="AB91" s="169"/>
      <c r="AC91" s="169"/>
      <c r="AD91" s="169"/>
      <c r="AE91" s="169"/>
      <c r="AF91" s="169"/>
    </row>
    <row r="92" spans="21:32" ht="15" customHeight="1"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</row>
    <row r="93" spans="21:32" ht="15" customHeight="1"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</row>
  </sheetData>
  <sheetProtection/>
  <mergeCells count="12">
    <mergeCell ref="A58:M58"/>
    <mergeCell ref="U1:AF1"/>
    <mergeCell ref="U2:AF2"/>
    <mergeCell ref="U3:AF3"/>
    <mergeCell ref="V5:W5"/>
    <mergeCell ref="Y5:Z5"/>
    <mergeCell ref="AC5:AE5"/>
    <mergeCell ref="A57:M57"/>
    <mergeCell ref="C17:H17"/>
    <mergeCell ref="C19:H19"/>
    <mergeCell ref="C21:H21"/>
    <mergeCell ref="C18:H18"/>
  </mergeCells>
  <printOptions/>
  <pageMargins left="0.87" right="0.47244094488189" top="0.74" bottom="0.196850393700787" header="0.47244094488189" footer="0.708661417322835"/>
  <pageSetup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e Inversiones S.A.   Grupo Cuscatlán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jromero</dc:creator>
  <cp:keywords/>
  <dc:description/>
  <cp:lastModifiedBy>Medrano, Rosa</cp:lastModifiedBy>
  <cp:lastPrinted>2019-01-30T23:19:11Z</cp:lastPrinted>
  <dcterms:created xsi:type="dcterms:W3CDTF">2008-01-24T15:52:36Z</dcterms:created>
  <dcterms:modified xsi:type="dcterms:W3CDTF">2019-01-30T23:19:15Z</dcterms:modified>
  <cp:category/>
  <cp:version/>
  <cp:contentType/>
  <cp:contentStatus/>
</cp:coreProperties>
</file>