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1"/>
  </bookViews>
  <sheets>
    <sheet name="Balances" sheetId="1" r:id="rId1"/>
    <sheet name="Est.Res." sheetId="2" r:id="rId2"/>
    <sheet name="Patrimonio" sheetId="3" r:id="rId3"/>
    <sheet name="Flujo" sheetId="4" r:id="rId4"/>
  </sheets>
  <definedNames>
    <definedName name="cmpSpoolPath">"C:\Program Files\Symtrax\Compleo\Temp\00000000.txt"</definedName>
    <definedName name="_xlnm.Print_Area" localSheetId="0">'Balances'!$A$1:$L$61</definedName>
    <definedName name="_xlnm.Print_Area" localSheetId="1">'Est.Res.'!$A$1:$M$55</definedName>
    <definedName name="_xlnm.Print_Area" localSheetId="3">'Flujo'!$A$1:$N$57</definedName>
    <definedName name="_xlnm.Print_Area" localSheetId="2">'Patrimonio'!$A$1:$X$37</definedName>
    <definedName name="SpoolPath">"C:\Program Files\Symtrax\Compleo\Temp\00000000.txt"</definedName>
    <definedName name="Z_028C8D37_894A_4D48_BA8C_1680DA0692EA_.wvu.PrintArea" localSheetId="0" hidden="1">'Balances'!#REF!</definedName>
    <definedName name="Z_028C8D37_894A_4D48_BA8C_1680DA0692EA_.wvu.PrintArea" localSheetId="1" hidden="1">'Est.Res.'!$A$1:$N$57</definedName>
    <definedName name="Z_3AE148C2_68CB_420E_9F70_9506870792AC_.wvu.PrintArea" localSheetId="0" hidden="1">'Balances'!#REF!</definedName>
    <definedName name="Z_3AE148C2_68CB_420E_9F70_9506870792AC_.wvu.PrintArea" localSheetId="1" hidden="1">'Est.Res.'!$A$1:$N$57</definedName>
    <definedName name="Z_4D8527C4_9FD2_4701_886F_266F1A2142D1_.wvu.PrintArea" localSheetId="0" hidden="1">'Balances'!#REF!</definedName>
    <definedName name="Z_4D8527C4_9FD2_4701_886F_266F1A2142D1_.wvu.PrintArea" localSheetId="1" hidden="1">'Est.Res.'!$A$1:$N$57</definedName>
    <definedName name="Z_52C7E3FC_A29F_4050_9EE0_5CFF6B7E0B70_.wvu.PrintArea" localSheetId="0" hidden="1">'Balances'!#REF!</definedName>
    <definedName name="Z_52C7E3FC_A29F_4050_9EE0_5CFF6B7E0B70_.wvu.PrintArea" localSheetId="1" hidden="1">'Est.Res.'!$A$1:$M$57</definedName>
    <definedName name="Z_CD9927FB_68E9_4184_8014_1C1D8FB6CFC6_.wvu.PrintArea" localSheetId="0" hidden="1">'Balances'!#REF!</definedName>
    <definedName name="Z_CD9927FB_68E9_4184_8014_1C1D8FB6CFC6_.wvu.PrintArea" localSheetId="1" hidden="1">'Est.Res.'!$A$1:$N$57</definedName>
    <definedName name="Z_CE5ED6D3_E902_47E3_A45D_BFB81BC67786_.wvu.PrintArea" localSheetId="0" hidden="1">'Balances'!#REF!</definedName>
    <definedName name="Z_CE5ED6D3_E902_47E3_A45D_BFB81BC67786_.wvu.PrintArea" localSheetId="1" hidden="1">'Est.Res.'!$A$1:$N$57</definedName>
  </definedNames>
  <calcPr fullCalcOnLoad="1"/>
</workbook>
</file>

<file path=xl/comments4.xml><?xml version="1.0" encoding="utf-8"?>
<comments xmlns="http://schemas.openxmlformats.org/spreadsheetml/2006/main">
  <authors>
    <author>Alice</author>
  </authors>
  <commentList>
    <comment ref="AC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C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E16" authorId="0">
      <text>
        <r>
          <rPr>
            <sz val="8"/>
            <rFont val="Tahoma"/>
            <family val="2"/>
          </rPr>
          <t>Adquisiciones de activo fijo</t>
        </r>
      </text>
    </comment>
    <comment ref="AC25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C26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C27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F27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  <comment ref="AC15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C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</commentList>
</comments>
</file>

<file path=xl/sharedStrings.xml><?xml version="1.0" encoding="utf-8"?>
<sst xmlns="http://schemas.openxmlformats.org/spreadsheetml/2006/main" count="404" uniqueCount="248">
  <si>
    <t>Saldos al</t>
  </si>
  <si>
    <t>Nota</t>
  </si>
  <si>
    <t>Aumentos</t>
  </si>
  <si>
    <t>Patrimonio</t>
  </si>
  <si>
    <t>Capital social pagado</t>
  </si>
  <si>
    <t>Reserva legal</t>
  </si>
  <si>
    <t>Utilidades distribuibles</t>
  </si>
  <si>
    <t>Sub total</t>
  </si>
  <si>
    <t>Utilidad no distribuible</t>
  </si>
  <si>
    <t>Total patrimonio</t>
  </si>
  <si>
    <t>Valor contable de las acciones (en dólares de los Estados Unidos de América)</t>
  </si>
  <si>
    <t>Utilidad neta</t>
  </si>
  <si>
    <t>Ajustes para conciliar la utilidad neta y el efectivo neto</t>
  </si>
  <si>
    <t>Depreciación</t>
  </si>
  <si>
    <t xml:space="preserve">   </t>
  </si>
  <si>
    <t>Ajuste neto a reservas técnicas, matemáticas y siniestros</t>
  </si>
  <si>
    <t>Reserva de saneamiento de activos de riesgo y otros activos</t>
  </si>
  <si>
    <t>Cambios netos en activos y pasivos:</t>
  </si>
  <si>
    <t>Inversiones financieras</t>
  </si>
  <si>
    <t>Préstamos y descuentos</t>
  </si>
  <si>
    <t>Adquisición de bienes muebles</t>
  </si>
  <si>
    <t>Obligaciones financieras</t>
  </si>
  <si>
    <t>Efectivo al inicio del año</t>
  </si>
  <si>
    <t>Efectivo al final del año</t>
  </si>
  <si>
    <t>(La Libertad, República de El Salvador)</t>
  </si>
  <si>
    <t>Activos</t>
  </si>
  <si>
    <t>Caja y bancos</t>
  </si>
  <si>
    <t xml:space="preserve"> </t>
  </si>
  <si>
    <t>Inversiones financieras (neto)</t>
  </si>
  <si>
    <t xml:space="preserve">Cartera de préstamos (neto) </t>
  </si>
  <si>
    <t xml:space="preserve">Primas por cobrar (neto) </t>
  </si>
  <si>
    <t>Otros activos</t>
  </si>
  <si>
    <t>Diversos (neto)</t>
  </si>
  <si>
    <t>Activo fijo</t>
  </si>
  <si>
    <t>Bienes inmuebles, muebles y otros (neto)</t>
  </si>
  <si>
    <t>Total de activos</t>
  </si>
  <si>
    <t>Pasivo y Patrimonio</t>
  </si>
  <si>
    <t>Obligaciones con asegurados</t>
  </si>
  <si>
    <t>Sociedades acreedoras de seguros y fianzas</t>
  </si>
  <si>
    <t>Obligaciones con intermediarios y agentes</t>
  </si>
  <si>
    <t>Otros pasivos</t>
  </si>
  <si>
    <t>Cuentas por pagar</t>
  </si>
  <si>
    <t>Provisiones</t>
  </si>
  <si>
    <t>Diversos</t>
  </si>
  <si>
    <t>Reservas de riesgos en curso</t>
  </si>
  <si>
    <t>Reservas por siniestros</t>
  </si>
  <si>
    <t>Reportados</t>
  </si>
  <si>
    <t>No reportados</t>
  </si>
  <si>
    <t>Total de pasivos</t>
  </si>
  <si>
    <t>Reservas de capital, patrimonio restringido y resultados acumulados</t>
  </si>
  <si>
    <t>Total del patrimonio</t>
  </si>
  <si>
    <t>Total de pasivos y patrimonio de los accionistas</t>
  </si>
  <si>
    <t>Ingresos de operación:</t>
  </si>
  <si>
    <t>Primas netas de devoluciones y cancelaciones</t>
  </si>
  <si>
    <t>Ingresos por decremento de reservas técnicas</t>
  </si>
  <si>
    <t>Siniestros y gastos recuperados por reaseguros</t>
  </si>
  <si>
    <t>y reafianzamientos cedidos</t>
  </si>
  <si>
    <t>Reembolsos de gastos por cesiones</t>
  </si>
  <si>
    <t>Ingresos financieros y de inversiones</t>
  </si>
  <si>
    <t>Siniestros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</si>
  <si>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</si>
  <si>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</si>
  <si>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</si>
  <si>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</si>
  <si>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</si>
  <si>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Financieros y de inversión</t>
  </si>
  <si>
    <t xml:space="preserve">De administración </t>
  </si>
  <si>
    <t>Otros ingresos y gastos (neto)</t>
  </si>
  <si>
    <t>Inversiones permanentes</t>
  </si>
  <si>
    <t>SISA DAÑOS</t>
  </si>
  <si>
    <t>Entero</t>
  </si>
  <si>
    <t>1-1-01</t>
  </si>
  <si>
    <t>1-1-03</t>
  </si>
  <si>
    <t>1-1-02</t>
  </si>
  <si>
    <t>1-2</t>
  </si>
  <si>
    <t>1-3</t>
  </si>
  <si>
    <t>1-4</t>
  </si>
  <si>
    <t>1-6</t>
  </si>
  <si>
    <t>1-9-99-02-0</t>
  </si>
  <si>
    <t>1-9-05</t>
  </si>
  <si>
    <t>1-7</t>
  </si>
  <si>
    <t>1-9</t>
  </si>
  <si>
    <t>1-8</t>
  </si>
  <si>
    <t>2-1</t>
  </si>
  <si>
    <t>2-5</t>
  </si>
  <si>
    <t>2-4</t>
  </si>
  <si>
    <t>2-6</t>
  </si>
  <si>
    <t>2-7</t>
  </si>
  <si>
    <t>2-8</t>
  </si>
  <si>
    <t>2-9</t>
  </si>
  <si>
    <t>2-2</t>
  </si>
  <si>
    <t>2-3-01</t>
  </si>
  <si>
    <t>2-3-02</t>
  </si>
  <si>
    <t>3-1</t>
  </si>
  <si>
    <t>Miles</t>
  </si>
  <si>
    <t>aprox.</t>
  </si>
  <si>
    <t>5-1</t>
  </si>
  <si>
    <t>4-6</t>
  </si>
  <si>
    <t>5-2</t>
  </si>
  <si>
    <t>5-4</t>
  </si>
  <si>
    <t>5-5</t>
  </si>
  <si>
    <t>5-7</t>
  </si>
  <si>
    <t>5-7-05-02-0-01</t>
  </si>
  <si>
    <t>4-1</t>
  </si>
  <si>
    <t>4-2</t>
  </si>
  <si>
    <t>4-3</t>
  </si>
  <si>
    <t>4-5</t>
  </si>
  <si>
    <t>4-7-03</t>
  </si>
  <si>
    <t>4-7-08</t>
  </si>
  <si>
    <t>4-7-01</t>
  </si>
  <si>
    <t>4-7-09</t>
  </si>
  <si>
    <t>4-8</t>
  </si>
  <si>
    <t>5-6</t>
  </si>
  <si>
    <t>5-8</t>
  </si>
  <si>
    <t>4-9</t>
  </si>
  <si>
    <t>tasa efectiva</t>
  </si>
  <si>
    <t>Seguros e Inversiones, S.A.</t>
  </si>
  <si>
    <t xml:space="preserve"> Hoja de Trabajo del Flujo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</si>
  <si>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</si>
  <si>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</si>
  <si>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</si>
  <si>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</si>
  <si>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</si>
  <si>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</si>
  <si>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</si>
  <si>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</si>
  <si>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</si>
  <si>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</si>
  <si>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</si>
  <si>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Efecto de cobro inmediato</t>
  </si>
  <si>
    <t>Cartera de préstamos netos</t>
  </si>
  <si>
    <t>Primas por cobrar netas</t>
  </si>
  <si>
    <t>Deudores de seguros y fianzas</t>
  </si>
  <si>
    <t>Bienes recibidos en pago</t>
  </si>
  <si>
    <t>Reportos y otras obligaciones</t>
  </si>
  <si>
    <t>Reservas técnica y matemáticas</t>
  </si>
  <si>
    <t>Ingresos de filial Vida</t>
  </si>
  <si>
    <t>Resultados de SISA e ing de vida</t>
  </si>
  <si>
    <t>saldo al 31/12/06</t>
  </si>
  <si>
    <t>(-) dividendos de vida decretados</t>
  </si>
  <si>
    <t>(+) resultados de vida del ejercicio</t>
  </si>
  <si>
    <t>5-8-02-02-0</t>
  </si>
  <si>
    <t>EFECTO NETO UTILIDAD</t>
  </si>
  <si>
    <t>1-3-99</t>
  </si>
  <si>
    <t>reserva ptmos 07</t>
  </si>
  <si>
    <t>decremento rva ptmo</t>
  </si>
  <si>
    <t>PROVISION DE PRIMAS POR COBRAR</t>
  </si>
  <si>
    <t>1-4-99</t>
  </si>
  <si>
    <t>reserva 07</t>
  </si>
  <si>
    <t>5-8-02-09-0-01</t>
  </si>
  <si>
    <t>Incremento  rva</t>
  </si>
  <si>
    <t>4-7-04-03-0-01</t>
  </si>
  <si>
    <t>decremento rva</t>
  </si>
  <si>
    <t>ACTIVOS FIJOS</t>
  </si>
  <si>
    <t>1-8-99</t>
  </si>
  <si>
    <t>DEPRE ACUM 07</t>
  </si>
  <si>
    <t>4-8-06</t>
  </si>
  <si>
    <t>ACT FIJOS 07</t>
  </si>
  <si>
    <t>AJUSTE RESERVAS TECNICAS RIESGO EN CURSO</t>
  </si>
  <si>
    <t>5-2-09</t>
  </si>
  <si>
    <t>4-3-09</t>
  </si>
  <si>
    <t>AJUSTE RESERVAS TECNICAS SINISTROS</t>
  </si>
  <si>
    <t>OTROS ACTIVOS</t>
  </si>
  <si>
    <t>1-9-99</t>
  </si>
  <si>
    <t>2-3</t>
  </si>
  <si>
    <t>3</t>
  </si>
  <si>
    <t>reserva ptmos 08</t>
  </si>
  <si>
    <t>GSTO DEPRE 08</t>
  </si>
  <si>
    <t>DEPRE ACUM 08</t>
  </si>
  <si>
    <t>ACT FIJOS 08</t>
  </si>
  <si>
    <t>ADQUISICION 08</t>
  </si>
  <si>
    <t>ACUM 07</t>
  </si>
  <si>
    <t>ACUM 08</t>
  </si>
  <si>
    <t>reserva 08</t>
  </si>
  <si>
    <t>SD</t>
  </si>
  <si>
    <t>Participación en utilidad de Filial</t>
  </si>
  <si>
    <t>3-5</t>
  </si>
  <si>
    <t>3-6</t>
  </si>
  <si>
    <t>3-8</t>
  </si>
  <si>
    <t>14 y 15</t>
  </si>
  <si>
    <t xml:space="preserve">Sociedades deudoras de seguros y fianzas </t>
  </si>
  <si>
    <t>Activos del giro:</t>
  </si>
  <si>
    <t>Otros activos:</t>
  </si>
  <si>
    <t>Activo fijo:</t>
  </si>
  <si>
    <t>Pasivos del giro:</t>
  </si>
  <si>
    <t>Otros pasivos:</t>
  </si>
  <si>
    <t>Reservas técnicas:</t>
  </si>
  <si>
    <t>Reservas por siniestros:</t>
  </si>
  <si>
    <t>Patrimonio:</t>
  </si>
  <si>
    <t>Costos de operaciones:</t>
  </si>
  <si>
    <t>Gastos de operación:</t>
  </si>
  <si>
    <t>Patrimonio restringido:</t>
  </si>
  <si>
    <t>Ingresos por participación en utilidades de Filial</t>
  </si>
  <si>
    <t>Flujos de efectivo por actividades de inversión:</t>
  </si>
  <si>
    <t>5-7-06-02-0-01</t>
  </si>
  <si>
    <t>Incremento  rva ptmo</t>
  </si>
  <si>
    <t>Disminuciones</t>
  </si>
  <si>
    <t>Cantidad de acciones comunes, autorizadas, emitidas y pagadas</t>
  </si>
  <si>
    <t>Valor nominal por acción</t>
  </si>
  <si>
    <t>24, 29</t>
  </si>
  <si>
    <t>Reserva de riesgo país</t>
  </si>
  <si>
    <t xml:space="preserve">SEGUROS E INVERSIONES, S.A. </t>
  </si>
  <si>
    <t>A-t 31-12-11</t>
  </si>
  <si>
    <t>SEGUROS E INVERSIONES, S.A.</t>
  </si>
  <si>
    <t>Efectivo neto provisto por actividades de operación</t>
  </si>
  <si>
    <t>Flujos de efectivo por actividades de financiamiento:</t>
  </si>
  <si>
    <t>Efectivo neto usado en actividades de financiamiento</t>
  </si>
  <si>
    <t xml:space="preserve">              </t>
  </si>
  <si>
    <t>Dividendos recibidos</t>
  </si>
  <si>
    <t>provisto por actividades de operación:</t>
  </si>
  <si>
    <t>Flujos de efectivo por actividades de operación:</t>
  </si>
  <si>
    <t>Efectos de cobro de inmediato</t>
  </si>
  <si>
    <t xml:space="preserve">Dividendos pagados </t>
  </si>
  <si>
    <t>Reportos y operaciones bursátiles</t>
  </si>
  <si>
    <t>(Cifras Expresadas en Miles de Dólares de los Estados Unidos de América)</t>
  </si>
  <si>
    <t>(Cifras Expresadas en Miles de Dólares de los Estados Unidos de América, excepto información de acciones)</t>
  </si>
  <si>
    <t>Balances Generales Separados</t>
  </si>
  <si>
    <t>Estados Separados de Cambios en el Patrimonio</t>
  </si>
  <si>
    <t>Estados Separados de Flujos de Efectivo</t>
  </si>
  <si>
    <t>36 (a)</t>
  </si>
  <si>
    <t>(Subsidiaria de Inversiones Financieras Imperia Cuscatlán, S.A.)</t>
  </si>
  <si>
    <t>Provisión de contribución especial para el plan de seguridad ciudadana</t>
  </si>
  <si>
    <t>Aumento en primas por cobrar</t>
  </si>
  <si>
    <t>36.a</t>
  </si>
  <si>
    <t>Utilidad antes de impuesto y contribución</t>
  </si>
  <si>
    <t>Provisión de impuesto sobre la renta</t>
  </si>
  <si>
    <t>Véanse notas que acompañan a los estados financieros separados.</t>
  </si>
  <si>
    <t>Provisión por obligaciones laborales neta</t>
  </si>
  <si>
    <t>Estados Separados de Resultados</t>
  </si>
  <si>
    <t>Efectivo recibido en venta de activo fijo</t>
  </si>
  <si>
    <t>Aumento en cuentas por pagar</t>
  </si>
  <si>
    <t>Disminución en obligaciones con asegurados</t>
  </si>
  <si>
    <t>Al 31 de diciembre de 2018 y 2017</t>
  </si>
  <si>
    <t>Por los períodos del 1 de enero al 31 de diciembre de 2018 y 2017</t>
  </si>
  <si>
    <t>Disminución (aumento) en otros activos</t>
  </si>
  <si>
    <t>Aumento (disminución) en sociedades acreedoras de seguros y fianzas</t>
  </si>
  <si>
    <t>Disminución en obligaciones con intermediarios y agentes</t>
  </si>
  <si>
    <t xml:space="preserve">Bienes recibidos en pago (neto) </t>
  </si>
  <si>
    <t>31/12/2016</t>
  </si>
  <si>
    <t>31/12/2017</t>
  </si>
  <si>
    <t>31/12/2018</t>
  </si>
  <si>
    <t>(Aumento) disminución en sociedades deudoras de seguros y fianzas</t>
  </si>
  <si>
    <t xml:space="preserve">Utilidad de operación </t>
  </si>
  <si>
    <t>Efectivo neto provisto por (usado en) actividades de inversión</t>
  </si>
  <si>
    <t>36.g</t>
  </si>
  <si>
    <t>Pérdida (ganancia) en venta de activo fijo</t>
  </si>
  <si>
    <t>Aumento disminución neta en el efectivo</t>
  </si>
  <si>
    <t>36.d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</si>
</sst>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(* #,##0.0_);_(* \(#,##0.0\);_(* &quot;-&quot;??_);_(@_)"/>
    <numFmt numFmtId="177" formatCode="_(* #,##0.0_);_(* \(#,##0.0\);_(* &quot;-&quot;?_);_(@_)"/>
    <numFmt numFmtId="178" formatCode="[$$-409]#,##0.00"/>
    <numFmt numFmtId="179" formatCode="[$$-409]#,##0"/>
    <numFmt numFmtId="180" formatCode="&quot;$&quot;#,##0.00"/>
    <numFmt numFmtId="181" formatCode="[$$-409]#,##0.0"/>
    <numFmt numFmtId="182" formatCode="0.0"/>
    <numFmt numFmtId="183" formatCode="00"/>
    <numFmt numFmtId="184" formatCode="_ * #,##0.00_ ;_ * \-#,##0.00_ ;_ * &quot;-&quot;??_ ;_ @_ "/>
    <numFmt numFmtId="185" formatCode="#,##0.0"/>
    <numFmt numFmtId="186" formatCode="_ [$€-2]\ * #,##0.00_ ;_ [$€-2]\ * \-#,##0.00_ ;_ [$€-2]\ * &quot;-&quot;??_ "/>
    <numFmt numFmtId="187" formatCode="#,##0.0;\(#,##0.0\)"/>
    <numFmt numFmtId="188" formatCode="#,##0.0_);\(#,##0.0\)"/>
    <numFmt numFmtId="189" formatCode="_-* #,##0\ _P_t_s_-;\-* #,##0\ _P_t_s_-;_-* &quot;-&quot;??\ _P_t_s_-;_-@_-"/>
    <numFmt numFmtId="190" formatCode="0.0%"/>
    <numFmt numFmtId="191" formatCode="#,##0;[Red]#,##0"/>
    <numFmt numFmtId="192" formatCode="#,##0.0;[Red]#,##0.0"/>
    <numFmt numFmtId="193" formatCode="#,##0.00;[Red]#,##0.00"/>
    <numFmt numFmtId="194" formatCode="#,##0.00;\(#,##0.00\)"/>
    <numFmt numFmtId="195" formatCode="#,##0.0\ ;\(#,##0.0\ \)"/>
    <numFmt numFmtId="196" formatCode="_-* #,##0.000\ _P_t_s_-;\-* #,##0.000\ _P_t_s_-;_-* &quot;-&quot;??\ _P_t_s_-;_-@_-"/>
    <numFmt numFmtId="197" formatCode="_-* #,##0.0000\ _P_t_s_-;\-* #,##0.0000\ _P_t_s_-;_-* &quot;-&quot;??\ _P_t_s_-;_-@_-"/>
    <numFmt numFmtId="198" formatCode="_-* #,##0.00000\ _P_t_s_-;\-* #,##0.00000\ _P_t_s_-;_-* &quot;-&quot;??\ _P_t_s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_);[Red]\(#,##0.0\)"/>
    <numFmt numFmtId="204" formatCode="_-* #,##0.0\ _P_t_s_-;\-* #,##0.0\ _P_t_s_-;_-* &quot;-&quot;??\ _P_t_s_-;_-@_-"/>
    <numFmt numFmtId="205" formatCode="#,##0\ ;\(#,##0\ \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8"/>
      <name val="Arial"/>
      <family val="2"/>
    </font>
    <font>
      <sz val="8"/>
      <color indexed="12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 val="single"/>
      <sz val="10"/>
      <name val="Univers for KPMG"/>
      <family val="2"/>
    </font>
    <font>
      <i/>
      <sz val="10"/>
      <name val="Univers for KPMG"/>
      <family val="2"/>
    </font>
    <font>
      <b/>
      <sz val="10"/>
      <color indexed="9"/>
      <name val="Univers for KPMG"/>
      <family val="2"/>
    </font>
    <font>
      <sz val="10"/>
      <color indexed="63"/>
      <name val="Univers for KPMG"/>
      <family val="2"/>
    </font>
    <font>
      <b/>
      <sz val="10"/>
      <color indexed="63"/>
      <name val="Univers for KPMG"/>
      <family val="2"/>
    </font>
    <font>
      <sz val="10"/>
      <color indexed="10"/>
      <name val="Univers for KPMG"/>
      <family val="2"/>
    </font>
    <font>
      <sz val="10"/>
      <color indexed="9"/>
      <name val="Univers for KPMG"/>
      <family val="2"/>
    </font>
    <font>
      <u val="single"/>
      <sz val="10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9" fillId="0" borderId="0" xfId="60" applyFont="1" applyFill="1" applyAlignment="1">
      <alignment/>
      <protection/>
    </xf>
    <xf numFmtId="0" fontId="10" fillId="0" borderId="0" xfId="60" applyFont="1" applyFill="1">
      <alignment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 applyBorder="1">
      <alignment/>
      <protection/>
    </xf>
    <xf numFmtId="204" fontId="10" fillId="0" borderId="0" xfId="43" applyNumberFormat="1" applyFont="1" applyFill="1" applyAlignment="1">
      <alignment/>
    </xf>
    <xf numFmtId="0" fontId="10" fillId="0" borderId="0" xfId="60" applyFont="1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right"/>
      <protection/>
    </xf>
    <xf numFmtId="0" fontId="10" fillId="0" borderId="0" xfId="60" applyFont="1" applyFill="1" applyBorder="1" applyAlignment="1">
      <alignment horizontal="center"/>
      <protection/>
    </xf>
    <xf numFmtId="191" fontId="10" fillId="0" borderId="0" xfId="60" applyNumberFormat="1" applyFont="1" applyFill="1">
      <alignment/>
      <protection/>
    </xf>
    <xf numFmtId="191" fontId="10" fillId="0" borderId="0" xfId="60" applyNumberFormat="1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0" fontId="10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center"/>
      <protection/>
    </xf>
    <xf numFmtId="0" fontId="10" fillId="0" borderId="11" xfId="60" applyFont="1" applyFill="1" applyBorder="1">
      <alignment/>
      <protection/>
    </xf>
    <xf numFmtId="0" fontId="10" fillId="0" borderId="12" xfId="60" applyFont="1" applyFill="1" applyBorder="1">
      <alignment/>
      <protection/>
    </xf>
    <xf numFmtId="204" fontId="10" fillId="0" borderId="12" xfId="43" applyNumberFormat="1" applyFont="1" applyFill="1" applyBorder="1" applyAlignment="1">
      <alignment/>
    </xf>
    <xf numFmtId="0" fontId="11" fillId="0" borderId="0" xfId="60" applyFont="1" applyFill="1">
      <alignment/>
      <protection/>
    </xf>
    <xf numFmtId="0" fontId="11" fillId="0" borderId="0" xfId="60" applyFont="1" applyFill="1" applyAlignment="1">
      <alignment horizontal="center"/>
      <protection/>
    </xf>
    <xf numFmtId="0" fontId="10" fillId="0" borderId="13" xfId="60" applyFont="1" applyFill="1" applyBorder="1">
      <alignment/>
      <protection/>
    </xf>
    <xf numFmtId="204" fontId="11" fillId="0" borderId="0" xfId="43" applyNumberFormat="1" applyFont="1" applyFill="1" applyBorder="1" applyAlignment="1">
      <alignment horizontal="center"/>
    </xf>
    <xf numFmtId="37" fontId="10" fillId="0" borderId="0" xfId="60" applyNumberFormat="1" applyFont="1" applyFill="1" applyBorder="1">
      <alignment/>
      <protection/>
    </xf>
    <xf numFmtId="187" fontId="10" fillId="0" borderId="0" xfId="0" applyNumberFormat="1" applyFont="1" applyFill="1" applyAlignment="1">
      <alignment/>
    </xf>
    <xf numFmtId="14" fontId="10" fillId="0" borderId="0" xfId="60" applyNumberFormat="1" applyFont="1" applyFill="1" applyBorder="1" quotePrefix="1">
      <alignment/>
      <protection/>
    </xf>
    <xf numFmtId="0" fontId="10" fillId="0" borderId="0" xfId="15" applyFont="1" applyFill="1" applyAlignment="1">
      <alignment horizontal="center"/>
      <protection/>
    </xf>
    <xf numFmtId="188" fontId="10" fillId="0" borderId="0" xfId="15" applyNumberFormat="1" applyFont="1" applyFill="1">
      <alignment/>
      <protection/>
    </xf>
    <xf numFmtId="188" fontId="10" fillId="0" borderId="0" xfId="60" applyNumberFormat="1" applyFont="1" applyFill="1" applyBorder="1">
      <alignment/>
      <protection/>
    </xf>
    <xf numFmtId="175" fontId="10" fillId="0" borderId="0" xfId="43" applyFont="1" applyFill="1" applyAlignment="1">
      <alignment/>
    </xf>
    <xf numFmtId="0" fontId="10" fillId="0" borderId="0" xfId="60" applyFont="1" applyFill="1" applyBorder="1" quotePrefix="1">
      <alignment/>
      <protection/>
    </xf>
    <xf numFmtId="175" fontId="10" fillId="0" borderId="0" xfId="43" applyFont="1" applyFill="1" applyBorder="1" applyAlignment="1">
      <alignment/>
    </xf>
    <xf numFmtId="204" fontId="10" fillId="0" borderId="0" xfId="43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justify"/>
    </xf>
    <xf numFmtId="188" fontId="10" fillId="0" borderId="14" xfId="15" applyNumberFormat="1" applyFont="1" applyFill="1" applyBorder="1">
      <alignment/>
      <protection/>
    </xf>
    <xf numFmtId="182" fontId="10" fillId="0" borderId="0" xfId="60" applyNumberFormat="1" applyFont="1" applyFill="1">
      <alignment/>
      <protection/>
    </xf>
    <xf numFmtId="175" fontId="10" fillId="0" borderId="14" xfId="43" applyFont="1" applyFill="1" applyBorder="1" applyAlignment="1">
      <alignment/>
    </xf>
    <xf numFmtId="204" fontId="10" fillId="0" borderId="14" xfId="43" applyNumberFormat="1" applyFont="1" applyFill="1" applyBorder="1" applyAlignment="1">
      <alignment horizontal="center"/>
    </xf>
    <xf numFmtId="204" fontId="10" fillId="0" borderId="0" xfId="43" applyNumberFormat="1" applyFont="1" applyFill="1" applyBorder="1" applyAlignment="1">
      <alignment/>
    </xf>
    <xf numFmtId="188" fontId="10" fillId="0" borderId="0" xfId="15" applyNumberFormat="1" applyFont="1" applyFill="1" applyAlignment="1">
      <alignment horizontal="justify"/>
      <protection/>
    </xf>
    <xf numFmtId="175" fontId="10" fillId="0" borderId="0" xfId="43" applyFont="1" applyFill="1" applyBorder="1" applyAlignment="1">
      <alignment horizontal="justify"/>
    </xf>
    <xf numFmtId="204" fontId="10" fillId="0" borderId="0" xfId="43" applyNumberFormat="1" applyFont="1" applyFill="1" applyBorder="1" applyAlignment="1">
      <alignment horizontal="justify"/>
    </xf>
    <xf numFmtId="0" fontId="10" fillId="0" borderId="13" xfId="60" applyFont="1" applyFill="1" applyBorder="1" quotePrefix="1">
      <alignment/>
      <protection/>
    </xf>
    <xf numFmtId="188" fontId="10" fillId="0" borderId="15" xfId="60" applyNumberFormat="1" applyFont="1" applyFill="1" applyBorder="1" applyAlignment="1">
      <alignment horizontal="right"/>
      <protection/>
    </xf>
    <xf numFmtId="188" fontId="10" fillId="0" borderId="0" xfId="60" applyNumberFormat="1" applyFont="1" applyFill="1">
      <alignment/>
      <protection/>
    </xf>
    <xf numFmtId="204" fontId="10" fillId="0" borderId="14" xfId="43" applyNumberFormat="1" applyFont="1" applyFill="1" applyBorder="1" applyAlignment="1">
      <alignment/>
    </xf>
    <xf numFmtId="188" fontId="10" fillId="0" borderId="16" xfId="15" applyNumberFormat="1" applyFont="1" applyFill="1" applyBorder="1">
      <alignment/>
      <protection/>
    </xf>
    <xf numFmtId="37" fontId="10" fillId="0" borderId="0" xfId="60" applyNumberFormat="1" applyFont="1" applyFill="1">
      <alignment/>
      <protection/>
    </xf>
    <xf numFmtId="175" fontId="10" fillId="0" borderId="16" xfId="43" applyFont="1" applyFill="1" applyBorder="1" applyAlignment="1">
      <alignment/>
    </xf>
    <xf numFmtId="204" fontId="10" fillId="0" borderId="16" xfId="43" applyNumberFormat="1" applyFont="1" applyFill="1" applyBorder="1" applyAlignment="1">
      <alignment/>
    </xf>
    <xf numFmtId="188" fontId="10" fillId="0" borderId="0" xfId="15" applyNumberFormat="1" applyFont="1" applyFill="1" applyBorder="1">
      <alignment/>
      <protection/>
    </xf>
    <xf numFmtId="175" fontId="10" fillId="0" borderId="15" xfId="43" applyFont="1" applyFill="1" applyBorder="1" applyAlignment="1">
      <alignment/>
    </xf>
    <xf numFmtId="204" fontId="10" fillId="0" borderId="15" xfId="43" applyNumberFormat="1" applyFont="1" applyFill="1" applyBorder="1" applyAlignment="1">
      <alignment/>
    </xf>
    <xf numFmtId="188" fontId="10" fillId="0" borderId="0" xfId="60" applyNumberFormat="1" applyFont="1" applyFill="1" applyAlignment="1">
      <alignment horizontal="center"/>
      <protection/>
    </xf>
    <xf numFmtId="188" fontId="10" fillId="0" borderId="0" xfId="60" applyNumberFormat="1" applyFont="1" applyFill="1" applyBorder="1" applyAlignment="1">
      <alignment horizontal="center"/>
      <protection/>
    </xf>
    <xf numFmtId="185" fontId="10" fillId="0" borderId="0" xfId="60" applyNumberFormat="1" applyFont="1" applyFill="1">
      <alignment/>
      <protection/>
    </xf>
    <xf numFmtId="204" fontId="9" fillId="0" borderId="0" xfId="43" applyNumberFormat="1" applyFont="1" applyFill="1" applyBorder="1" applyAlignment="1">
      <alignment/>
    </xf>
    <xf numFmtId="188" fontId="10" fillId="0" borderId="17" xfId="15" applyNumberFormat="1" applyFont="1" applyFill="1" applyBorder="1">
      <alignment/>
      <protection/>
    </xf>
    <xf numFmtId="185" fontId="10" fillId="0" borderId="0" xfId="60" applyNumberFormat="1" applyFont="1" applyFill="1" applyBorder="1">
      <alignment/>
      <protection/>
    </xf>
    <xf numFmtId="175" fontId="10" fillId="0" borderId="14" xfId="43" applyFont="1" applyFill="1" applyBorder="1" applyAlignment="1">
      <alignment horizontal="right"/>
    </xf>
    <xf numFmtId="204" fontId="10" fillId="0" borderId="14" xfId="43" applyNumberFormat="1" applyFont="1" applyFill="1" applyBorder="1" applyAlignment="1">
      <alignment horizontal="right"/>
    </xf>
    <xf numFmtId="188" fontId="10" fillId="0" borderId="0" xfId="60" applyNumberFormat="1" applyFont="1" applyFill="1" applyBorder="1" applyAlignment="1">
      <alignment horizontal="right"/>
      <protection/>
    </xf>
    <xf numFmtId="37" fontId="10" fillId="0" borderId="0" xfId="60" applyNumberFormat="1" applyFont="1" applyFill="1" applyBorder="1" applyAlignment="1">
      <alignment/>
      <protection/>
    </xf>
    <xf numFmtId="204" fontId="10" fillId="0" borderId="18" xfId="43" applyNumberFormat="1" applyFont="1" applyFill="1" applyBorder="1" applyAlignment="1">
      <alignment/>
    </xf>
    <xf numFmtId="204" fontId="10" fillId="0" borderId="19" xfId="43" applyNumberFormat="1" applyFont="1" applyFill="1" applyBorder="1" applyAlignment="1">
      <alignment/>
    </xf>
    <xf numFmtId="204" fontId="10" fillId="0" borderId="20" xfId="43" applyNumberFormat="1" applyFont="1" applyFill="1" applyBorder="1" applyAlignment="1">
      <alignment/>
    </xf>
    <xf numFmtId="16" fontId="10" fillId="0" borderId="0" xfId="60" applyNumberFormat="1" applyFont="1" applyFill="1" applyBorder="1" quotePrefix="1">
      <alignment/>
      <protection/>
    </xf>
    <xf numFmtId="188" fontId="10" fillId="0" borderId="15" xfId="60" applyNumberFormat="1" applyFont="1" applyFill="1" applyBorder="1">
      <alignment/>
      <protection/>
    </xf>
    <xf numFmtId="175" fontId="10" fillId="0" borderId="21" xfId="43" applyFont="1" applyFill="1" applyBorder="1" applyAlignment="1">
      <alignment/>
    </xf>
    <xf numFmtId="37" fontId="9" fillId="0" borderId="0" xfId="60" applyNumberFormat="1" applyFont="1" applyFill="1">
      <alignment/>
      <protection/>
    </xf>
    <xf numFmtId="37" fontId="10" fillId="0" borderId="0" xfId="60" applyNumberFormat="1" applyFont="1" applyFill="1" applyAlignment="1">
      <alignment horizontal="center"/>
      <protection/>
    </xf>
    <xf numFmtId="37" fontId="10" fillId="0" borderId="0" xfId="60" applyNumberFormat="1" applyFont="1" applyFill="1" applyAlignment="1">
      <alignment horizontal="centerContinuous"/>
      <protection/>
    </xf>
    <xf numFmtId="37" fontId="12" fillId="0" borderId="0" xfId="60" applyNumberFormat="1" applyFont="1" applyFill="1" applyBorder="1">
      <alignment/>
      <protection/>
    </xf>
    <xf numFmtId="187" fontId="10" fillId="0" borderId="0" xfId="15" applyNumberFormat="1" applyFont="1" applyFill="1" applyBorder="1">
      <alignment/>
      <protection/>
    </xf>
    <xf numFmtId="37" fontId="10" fillId="0" borderId="10" xfId="60" applyNumberFormat="1" applyFont="1" applyFill="1" applyBorder="1">
      <alignment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10" fillId="0" borderId="0" xfId="60" applyFont="1" applyFill="1" applyBorder="1" applyAlignment="1">
      <alignment/>
      <protection/>
    </xf>
    <xf numFmtId="0" fontId="10" fillId="0" borderId="0" xfId="60" applyFont="1" applyFill="1" applyAlignment="1">
      <alignment horizontal="centerContinuous"/>
      <protection/>
    </xf>
    <xf numFmtId="0" fontId="10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10" xfId="60" applyFont="1" applyFill="1" applyBorder="1" applyAlignment="1">
      <alignment horizontal="left"/>
      <protection/>
    </xf>
    <xf numFmtId="0" fontId="10" fillId="0" borderId="12" xfId="60" applyFont="1" applyFill="1" applyBorder="1" applyAlignment="1">
      <alignment horizontal="center"/>
      <protection/>
    </xf>
    <xf numFmtId="37" fontId="9" fillId="0" borderId="0" xfId="60" applyNumberFormat="1" applyFont="1" applyFill="1" applyBorder="1">
      <alignment/>
      <protection/>
    </xf>
    <xf numFmtId="187" fontId="10" fillId="0" borderId="0" xfId="58" applyNumberFormat="1" applyFont="1" applyFill="1" applyBorder="1" applyAlignment="1">
      <alignment horizontal="right"/>
    </xf>
    <xf numFmtId="188" fontId="10" fillId="0" borderId="0" xfId="58" applyNumberFormat="1" applyFont="1" applyFill="1" applyBorder="1" applyAlignment="1">
      <alignment horizontal="right"/>
    </xf>
    <xf numFmtId="187" fontId="10" fillId="0" borderId="0" xfId="15" applyNumberFormat="1" applyFont="1" applyFill="1" applyBorder="1" applyAlignment="1">
      <alignment horizontal="right"/>
      <protection/>
    </xf>
    <xf numFmtId="43" fontId="10" fillId="0" borderId="0" xfId="43" applyNumberFormat="1" applyFont="1" applyFill="1" applyBorder="1" applyAlignment="1">
      <alignment horizontal="right"/>
    </xf>
    <xf numFmtId="176" fontId="10" fillId="0" borderId="0" xfId="60" applyNumberFormat="1" applyFont="1" applyFill="1" applyBorder="1" applyAlignment="1">
      <alignment horizontal="right"/>
      <protection/>
    </xf>
    <xf numFmtId="37" fontId="10" fillId="0" borderId="0" xfId="60" applyNumberFormat="1" applyFont="1" applyFill="1" applyBorder="1" applyAlignment="1">
      <alignment horizontal="center"/>
      <protection/>
    </xf>
    <xf numFmtId="176" fontId="10" fillId="0" borderId="0" xfId="58" applyNumberFormat="1" applyFont="1" applyFill="1" applyBorder="1" applyAlignment="1">
      <alignment horizontal="right"/>
    </xf>
    <xf numFmtId="37" fontId="10" fillId="0" borderId="0" xfId="60" applyNumberFormat="1" applyFont="1" applyFill="1" applyBorder="1" applyAlignment="1">
      <alignment horizontal="left" indent="1"/>
      <protection/>
    </xf>
    <xf numFmtId="188" fontId="10" fillId="0" borderId="14" xfId="58" applyNumberFormat="1" applyFont="1" applyFill="1" applyBorder="1" applyAlignment="1">
      <alignment horizontal="right"/>
    </xf>
    <xf numFmtId="43" fontId="10" fillId="0" borderId="14" xfId="43" applyNumberFormat="1" applyFont="1" applyFill="1" applyBorder="1" applyAlignment="1">
      <alignment horizontal="right"/>
    </xf>
    <xf numFmtId="176" fontId="10" fillId="0" borderId="14" xfId="58" applyNumberFormat="1" applyFont="1" applyFill="1" applyBorder="1" applyAlignment="1">
      <alignment horizontal="right"/>
    </xf>
    <xf numFmtId="188" fontId="10" fillId="0" borderId="15" xfId="58" applyNumberFormat="1" applyFont="1" applyFill="1" applyBorder="1" applyAlignment="1">
      <alignment horizontal="right"/>
    </xf>
    <xf numFmtId="43" fontId="10" fillId="0" borderId="15" xfId="43" applyNumberFormat="1" applyFont="1" applyFill="1" applyBorder="1" applyAlignment="1">
      <alignment horizontal="right"/>
    </xf>
    <xf numFmtId="176" fontId="10" fillId="0" borderId="15" xfId="58" applyNumberFormat="1" applyFont="1" applyFill="1" applyBorder="1" applyAlignment="1">
      <alignment horizontal="right"/>
    </xf>
    <xf numFmtId="43" fontId="10" fillId="0" borderId="0" xfId="43" applyNumberFormat="1" applyFont="1" applyFill="1" applyBorder="1" applyAlignment="1">
      <alignment/>
    </xf>
    <xf numFmtId="37" fontId="10" fillId="0" borderId="0" xfId="60" applyNumberFormat="1" applyFont="1" applyFill="1" applyBorder="1" applyAlignment="1">
      <alignment horizontal="left"/>
      <protection/>
    </xf>
    <xf numFmtId="37" fontId="10" fillId="0" borderId="0" xfId="60" applyNumberFormat="1" applyFont="1" applyFill="1" applyBorder="1" applyAlignment="1" quotePrefix="1">
      <alignment horizontal="left"/>
      <protection/>
    </xf>
    <xf numFmtId="0" fontId="9" fillId="0" borderId="0" xfId="60" applyFont="1" applyFill="1" applyBorder="1">
      <alignment/>
      <protection/>
    </xf>
    <xf numFmtId="188" fontId="10" fillId="0" borderId="14" xfId="60" applyNumberFormat="1" applyFont="1" applyFill="1" applyBorder="1">
      <alignment/>
      <protection/>
    </xf>
    <xf numFmtId="185" fontId="10" fillId="0" borderId="0" xfId="15" applyNumberFormat="1" applyFont="1" applyFill="1" applyBorder="1" applyAlignment="1">
      <alignment horizontal="right"/>
      <protection/>
    </xf>
    <xf numFmtId="0" fontId="10" fillId="0" borderId="13" xfId="15" applyFont="1" applyFill="1" applyBorder="1" quotePrefix="1">
      <alignment/>
      <protection/>
    </xf>
    <xf numFmtId="0" fontId="10" fillId="0" borderId="0" xfId="15" applyFont="1" applyFill="1" applyBorder="1" quotePrefix="1">
      <alignment/>
      <protection/>
    </xf>
    <xf numFmtId="188" fontId="10" fillId="0" borderId="15" xfId="15" applyNumberFormat="1" applyFont="1" applyFill="1" applyBorder="1" applyAlignment="1">
      <alignment horizontal="right"/>
      <protection/>
    </xf>
    <xf numFmtId="14" fontId="10" fillId="0" borderId="0" xfId="60" applyNumberFormat="1" applyFont="1" applyFill="1" applyBorder="1">
      <alignment/>
      <protection/>
    </xf>
    <xf numFmtId="176" fontId="10" fillId="0" borderId="15" xfId="15" applyNumberFormat="1" applyFont="1" applyFill="1" applyBorder="1" applyAlignment="1">
      <alignment horizontal="right"/>
      <protection/>
    </xf>
    <xf numFmtId="43" fontId="10" fillId="0" borderId="14" xfId="43" applyNumberFormat="1" applyFont="1" applyFill="1" applyBorder="1" applyAlignment="1">
      <alignment/>
    </xf>
    <xf numFmtId="188" fontId="10" fillId="0" borderId="14" xfId="60" applyNumberFormat="1" applyFont="1" applyFill="1" applyBorder="1" applyAlignment="1">
      <alignment horizontal="right"/>
      <protection/>
    </xf>
    <xf numFmtId="43" fontId="10" fillId="0" borderId="16" xfId="43" applyNumberFormat="1" applyFont="1" applyFill="1" applyBorder="1" applyAlignment="1">
      <alignment horizontal="right"/>
    </xf>
    <xf numFmtId="176" fontId="10" fillId="0" borderId="16" xfId="15" applyNumberFormat="1" applyFont="1" applyFill="1" applyBorder="1" applyAlignment="1">
      <alignment horizontal="right"/>
      <protection/>
    </xf>
    <xf numFmtId="0" fontId="10" fillId="0" borderId="22" xfId="60" applyFont="1" applyFill="1" applyBorder="1">
      <alignment/>
      <protection/>
    </xf>
    <xf numFmtId="0" fontId="10" fillId="0" borderId="23" xfId="60" applyFont="1" applyFill="1" applyBorder="1">
      <alignment/>
      <protection/>
    </xf>
    <xf numFmtId="0" fontId="10" fillId="0" borderId="23" xfId="60" applyFont="1" applyFill="1" applyBorder="1" applyAlignment="1">
      <alignment horizontal="right"/>
      <protection/>
    </xf>
    <xf numFmtId="37" fontId="9" fillId="0" borderId="0" xfId="60" applyNumberFormat="1" applyFont="1" applyFill="1" applyBorder="1" applyAlignment="1">
      <alignment horizontal="center"/>
      <protection/>
    </xf>
    <xf numFmtId="10" fontId="9" fillId="0" borderId="0" xfId="63" applyNumberFormat="1" applyFont="1" applyFill="1" applyAlignment="1">
      <alignment/>
    </xf>
    <xf numFmtId="10" fontId="9" fillId="0" borderId="0" xfId="63" applyNumberFormat="1" applyFont="1" applyFill="1" applyAlignment="1">
      <alignment horizontal="right"/>
    </xf>
    <xf numFmtId="191" fontId="10" fillId="0" borderId="0" xfId="60" applyNumberFormat="1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191" fontId="9" fillId="0" borderId="0" xfId="60" applyNumberFormat="1" applyFont="1" applyFill="1" applyAlignment="1">
      <alignment horizontal="right"/>
      <protection/>
    </xf>
    <xf numFmtId="191" fontId="9" fillId="0" borderId="0" xfId="60" applyNumberFormat="1" applyFont="1" applyFill="1">
      <alignment/>
      <protection/>
    </xf>
    <xf numFmtId="191" fontId="9" fillId="0" borderId="0" xfId="60" applyNumberFormat="1" applyFont="1" applyFill="1" applyBorder="1">
      <alignment/>
      <protection/>
    </xf>
    <xf numFmtId="0" fontId="10" fillId="0" borderId="23" xfId="60" applyFont="1" applyFill="1" applyBorder="1" applyAlignment="1">
      <alignment horizontal="center"/>
      <protection/>
    </xf>
    <xf numFmtId="191" fontId="10" fillId="0" borderId="23" xfId="60" applyNumberFormat="1" applyFont="1" applyFill="1" applyBorder="1" applyAlignment="1">
      <alignment horizontal="right"/>
      <protection/>
    </xf>
    <xf numFmtId="191" fontId="10" fillId="0" borderId="23" xfId="60" applyNumberFormat="1" applyFont="1" applyFill="1" applyBorder="1">
      <alignment/>
      <protection/>
    </xf>
    <xf numFmtId="191" fontId="10" fillId="0" borderId="0" xfId="60" applyNumberFormat="1" applyFont="1" applyFill="1" applyBorder="1" applyAlignment="1">
      <alignment horizontal="right"/>
      <protection/>
    </xf>
    <xf numFmtId="0" fontId="9" fillId="0" borderId="0" xfId="60" applyNumberFormat="1" applyFont="1" applyFill="1" applyBorder="1" applyAlignment="1">
      <alignment horizontal="center"/>
      <protection/>
    </xf>
    <xf numFmtId="0" fontId="11" fillId="0" borderId="0" xfId="60" applyNumberFormat="1" applyFont="1" applyFill="1" applyAlignment="1">
      <alignment horizontal="right"/>
      <protection/>
    </xf>
    <xf numFmtId="0" fontId="11" fillId="0" borderId="0" xfId="60" applyNumberFormat="1" applyFont="1" applyFill="1" applyAlignment="1">
      <alignment horizontal="center"/>
      <protection/>
    </xf>
    <xf numFmtId="14" fontId="11" fillId="0" borderId="0" xfId="60" applyNumberFormat="1" applyFont="1" applyFill="1" applyBorder="1" applyAlignment="1">
      <alignment horizontal="center"/>
      <protection/>
    </xf>
    <xf numFmtId="0" fontId="11" fillId="0" borderId="0" xfId="60" applyNumberFormat="1" applyFont="1" applyFill="1" applyBorder="1" applyAlignment="1">
      <alignment horizontal="center"/>
      <protection/>
    </xf>
    <xf numFmtId="191" fontId="10" fillId="0" borderId="0" xfId="0" applyNumberFormat="1" applyFont="1" applyFill="1" applyBorder="1" applyAlignment="1">
      <alignment/>
    </xf>
    <xf numFmtId="0" fontId="10" fillId="0" borderId="0" xfId="60" applyFont="1" applyFill="1" applyAlignment="1">
      <alignment horizontal="left" indent="1"/>
      <protection/>
    </xf>
    <xf numFmtId="185" fontId="10" fillId="0" borderId="0" xfId="60" applyNumberFormat="1" applyFont="1" applyFill="1" applyAlignment="1">
      <alignment horizontal="right"/>
      <protection/>
    </xf>
    <xf numFmtId="192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5" fontId="10" fillId="0" borderId="0" xfId="60" applyNumberFormat="1" applyFont="1" applyFill="1" applyBorder="1" applyAlignment="1">
      <alignment horizontal="center"/>
      <protection/>
    </xf>
    <xf numFmtId="185" fontId="10" fillId="0" borderId="0" xfId="60" applyNumberFormat="1" applyFont="1" applyFill="1" applyBorder="1" applyAlignment="1">
      <alignment horizontal="right"/>
      <protection/>
    </xf>
    <xf numFmtId="188" fontId="10" fillId="0" borderId="24" xfId="60" applyNumberFormat="1" applyFont="1" applyFill="1" applyBorder="1" applyAlignment="1">
      <alignment horizontal="right"/>
      <protection/>
    </xf>
    <xf numFmtId="185" fontId="10" fillId="0" borderId="0" xfId="60" applyNumberFormat="1" applyFont="1" applyFill="1" applyAlignment="1">
      <alignment horizontal="center"/>
      <protection/>
    </xf>
    <xf numFmtId="0" fontId="10" fillId="0" borderId="0" xfId="60" applyFont="1" applyFill="1" applyAlignment="1">
      <alignment horizontal="justify" vertical="justify"/>
      <protection/>
    </xf>
    <xf numFmtId="193" fontId="10" fillId="0" borderId="16" xfId="60" applyNumberFormat="1" applyFont="1" applyFill="1" applyBorder="1" applyAlignment="1">
      <alignment horizontal="right"/>
      <protection/>
    </xf>
    <xf numFmtId="192" fontId="10" fillId="0" borderId="0" xfId="60" applyNumberFormat="1" applyFont="1" applyFill="1" applyAlignment="1">
      <alignment horizontal="justify" vertical="justify"/>
      <protection/>
    </xf>
    <xf numFmtId="192" fontId="10" fillId="0" borderId="0" xfId="60" applyNumberFormat="1" applyFont="1" applyFill="1">
      <alignment/>
      <protection/>
    </xf>
    <xf numFmtId="192" fontId="10" fillId="0" borderId="0" xfId="60" applyNumberFormat="1" applyFont="1" applyFill="1" applyBorder="1">
      <alignment/>
      <protection/>
    </xf>
    <xf numFmtId="0" fontId="10" fillId="0" borderId="0" xfId="60" applyFont="1" applyFill="1" applyAlignment="1">
      <alignment wrapText="1"/>
      <protection/>
    </xf>
    <xf numFmtId="191" fontId="10" fillId="0" borderId="25" xfId="0" applyNumberFormat="1" applyFont="1" applyFill="1" applyBorder="1" applyAlignment="1">
      <alignment horizontal="right"/>
    </xf>
    <xf numFmtId="2" fontId="10" fillId="0" borderId="0" xfId="60" applyNumberFormat="1" applyFont="1" applyFill="1" applyAlignment="1">
      <alignment horizontal="justify" wrapText="1"/>
      <protection/>
    </xf>
    <xf numFmtId="2" fontId="10" fillId="0" borderId="25" xfId="60" applyNumberFormat="1" applyFont="1" applyFill="1" applyBorder="1" applyAlignment="1">
      <alignment wrapText="1"/>
      <protection/>
    </xf>
    <xf numFmtId="2" fontId="10" fillId="0" borderId="0" xfId="60" applyNumberFormat="1" applyFont="1" applyFill="1" applyBorder="1" applyAlignment="1">
      <alignment wrapText="1"/>
      <protection/>
    </xf>
    <xf numFmtId="2" fontId="10" fillId="0" borderId="0" xfId="60" applyNumberFormat="1" applyFont="1" applyFill="1" applyAlignment="1">
      <alignment horizontal="justify" vertical="justify" wrapText="1"/>
      <protection/>
    </xf>
    <xf numFmtId="0" fontId="12" fillId="0" borderId="0" xfId="60" applyFont="1" applyFill="1">
      <alignment/>
      <protection/>
    </xf>
    <xf numFmtId="191" fontId="10" fillId="0" borderId="0" xfId="0" applyNumberFormat="1" applyFont="1" applyFill="1" applyAlignment="1">
      <alignment horizontal="right"/>
    </xf>
    <xf numFmtId="0" fontId="10" fillId="0" borderId="0" xfId="60" applyFont="1" applyFill="1" applyBorder="1" applyAlignment="1">
      <alignment vertical="center"/>
      <protection/>
    </xf>
    <xf numFmtId="191" fontId="10" fillId="0" borderId="0" xfId="60" applyNumberFormat="1" applyFont="1" applyFill="1" applyBorder="1" applyAlignment="1">
      <alignment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15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3" fillId="0" borderId="26" xfId="15" applyFont="1" applyFill="1" applyBorder="1" applyAlignment="1">
      <alignment horizontal="center"/>
      <protection/>
    </xf>
    <xf numFmtId="0" fontId="13" fillId="0" borderId="27" xfId="15" applyFont="1" applyFill="1" applyBorder="1" applyAlignment="1">
      <alignment horizontal="center"/>
      <protection/>
    </xf>
    <xf numFmtId="14" fontId="13" fillId="0" borderId="28" xfId="15" applyNumberFormat="1" applyFont="1" applyFill="1" applyBorder="1" applyAlignment="1">
      <alignment horizontal="center"/>
      <protection/>
    </xf>
    <xf numFmtId="0" fontId="13" fillId="0" borderId="28" xfId="15" applyFont="1" applyFill="1" applyBorder="1" applyAlignment="1">
      <alignment horizontal="center"/>
      <protection/>
    </xf>
    <xf numFmtId="0" fontId="13" fillId="0" borderId="29" xfId="15" applyFont="1" applyFill="1" applyBorder="1" applyAlignment="1">
      <alignment horizontal="center"/>
      <protection/>
    </xf>
    <xf numFmtId="0" fontId="13" fillId="0" borderId="30" xfId="15" applyFont="1" applyFill="1" applyBorder="1" applyAlignment="1">
      <alignment horizontal="center"/>
      <protection/>
    </xf>
    <xf numFmtId="0" fontId="14" fillId="0" borderId="0" xfId="15" applyFont="1" applyFill="1">
      <alignment/>
      <protection/>
    </xf>
    <xf numFmtId="203" fontId="14" fillId="0" borderId="0" xfId="43" applyNumberFormat="1" applyFont="1" applyFill="1" applyAlignment="1">
      <alignment/>
    </xf>
    <xf numFmtId="203" fontId="14" fillId="0" borderId="0" xfId="15" applyNumberFormat="1" applyFont="1" applyFill="1">
      <alignment/>
      <protection/>
    </xf>
    <xf numFmtId="191" fontId="10" fillId="0" borderId="10" xfId="60" applyNumberFormat="1" applyFont="1" applyFill="1" applyBorder="1">
      <alignment/>
      <protection/>
    </xf>
    <xf numFmtId="188" fontId="10" fillId="0" borderId="0" xfId="0" applyNumberFormat="1" applyFont="1" applyFill="1" applyBorder="1" applyAlignment="1">
      <alignment/>
    </xf>
    <xf numFmtId="203" fontId="15" fillId="0" borderId="0" xfId="15" applyNumberFormat="1" applyFont="1" applyFill="1">
      <alignment/>
      <protection/>
    </xf>
    <xf numFmtId="203" fontId="16" fillId="0" borderId="0" xfId="15" applyNumberFormat="1" applyFont="1" applyFill="1">
      <alignment/>
      <protection/>
    </xf>
    <xf numFmtId="188" fontId="10" fillId="0" borderId="14" xfId="0" applyNumberFormat="1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15" fillId="0" borderId="24" xfId="15" applyFont="1" applyFill="1" applyBorder="1">
      <alignment/>
      <protection/>
    </xf>
    <xf numFmtId="203" fontId="15" fillId="0" borderId="24" xfId="15" applyNumberFormat="1" applyFont="1" applyFill="1" applyBorder="1">
      <alignment/>
      <protection/>
    </xf>
    <xf numFmtId="195" fontId="10" fillId="0" borderId="0" xfId="15" applyNumberFormat="1" applyFont="1" applyFill="1">
      <alignment/>
      <protection/>
    </xf>
    <xf numFmtId="205" fontId="10" fillId="0" borderId="0" xfId="15" applyNumberFormat="1" applyFont="1" applyFill="1">
      <alignment/>
      <protection/>
    </xf>
    <xf numFmtId="195" fontId="10" fillId="33" borderId="14" xfId="15" applyNumberFormat="1" applyFont="1" applyFill="1" applyBorder="1">
      <alignment/>
      <protection/>
    </xf>
    <xf numFmtId="195" fontId="10" fillId="33" borderId="24" xfId="15" applyNumberFormat="1" applyFont="1" applyFill="1" applyBorder="1">
      <alignment/>
      <protection/>
    </xf>
    <xf numFmtId="188" fontId="10" fillId="0" borderId="15" xfId="0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 horizontal="right"/>
    </xf>
    <xf numFmtId="195" fontId="10" fillId="0" borderId="0" xfId="15" applyNumberFormat="1" applyFont="1" applyFill="1" quotePrefix="1">
      <alignment/>
      <protection/>
    </xf>
    <xf numFmtId="188" fontId="10" fillId="0" borderId="0" xfId="0" applyNumberFormat="1" applyFont="1" applyBorder="1" applyAlignment="1">
      <alignment/>
    </xf>
    <xf numFmtId="195" fontId="9" fillId="0" borderId="0" xfId="15" applyNumberFormat="1" applyFont="1" applyFill="1">
      <alignment/>
      <protection/>
    </xf>
    <xf numFmtId="188" fontId="10" fillId="0" borderId="0" xfId="0" applyNumberFormat="1" applyFont="1" applyBorder="1" applyAlignment="1">
      <alignment horizontal="right"/>
    </xf>
    <xf numFmtId="188" fontId="10" fillId="0" borderId="14" xfId="0" applyNumberFormat="1" applyFont="1" applyBorder="1" applyAlignment="1">
      <alignment horizontal="right"/>
    </xf>
    <xf numFmtId="188" fontId="10" fillId="0" borderId="24" xfId="0" applyNumberFormat="1" applyFont="1" applyFill="1" applyBorder="1" applyAlignment="1">
      <alignment horizontal="right"/>
    </xf>
    <xf numFmtId="188" fontId="17" fillId="0" borderId="0" xfId="0" applyNumberFormat="1" applyFont="1" applyFill="1" applyBorder="1" applyAlignment="1">
      <alignment horizontal="right"/>
    </xf>
    <xf numFmtId="195" fontId="10" fillId="33" borderId="0" xfId="15" applyNumberFormat="1" applyFont="1" applyFill="1">
      <alignment/>
      <protection/>
    </xf>
    <xf numFmtId="195" fontId="10" fillId="33" borderId="0" xfId="15" applyNumberFormat="1" applyFont="1" applyFill="1" quotePrefix="1">
      <alignment/>
      <protection/>
    </xf>
    <xf numFmtId="195" fontId="9" fillId="33" borderId="0" xfId="15" applyNumberFormat="1" applyFont="1" applyFill="1">
      <alignment/>
      <protection/>
    </xf>
    <xf numFmtId="195" fontId="9" fillId="34" borderId="0" xfId="15" applyNumberFormat="1" applyFont="1" applyFill="1">
      <alignment/>
      <protection/>
    </xf>
    <xf numFmtId="0" fontId="9" fillId="0" borderId="0" xfId="15" applyFont="1" applyFill="1">
      <alignment/>
      <protection/>
    </xf>
    <xf numFmtId="175" fontId="10" fillId="33" borderId="0" xfId="43" applyFont="1" applyFill="1" applyAlignment="1">
      <alignment/>
    </xf>
    <xf numFmtId="0" fontId="10" fillId="33" borderId="0" xfId="15" applyFont="1" applyFill="1">
      <alignment/>
      <protection/>
    </xf>
    <xf numFmtId="0" fontId="9" fillId="33" borderId="0" xfId="15" applyFont="1" applyFill="1">
      <alignment/>
      <protection/>
    </xf>
    <xf numFmtId="0" fontId="10" fillId="33" borderId="0" xfId="15" applyFont="1" applyFill="1" quotePrefix="1">
      <alignment/>
      <protection/>
    </xf>
    <xf numFmtId="2" fontId="10" fillId="33" borderId="0" xfId="15" applyNumberFormat="1" applyFont="1" applyFill="1">
      <alignment/>
      <protection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93" fontId="10" fillId="0" borderId="0" xfId="60" applyNumberFormat="1" applyFont="1" applyFill="1" applyBorder="1" applyAlignment="1">
      <alignment horizontal="right"/>
      <protection/>
    </xf>
    <xf numFmtId="192" fontId="10" fillId="0" borderId="0" xfId="60" applyNumberFormat="1" applyFont="1" applyFill="1" applyBorder="1" applyAlignment="1">
      <alignment horizontal="justify" vertical="justify"/>
      <protection/>
    </xf>
    <xf numFmtId="191" fontId="10" fillId="0" borderId="0" xfId="0" applyNumberFormat="1" applyFont="1" applyFill="1" applyBorder="1" applyAlignment="1">
      <alignment horizontal="right"/>
    </xf>
    <xf numFmtId="2" fontId="10" fillId="0" borderId="0" xfId="60" applyNumberFormat="1" applyFont="1" applyFill="1" applyBorder="1" applyAlignment="1">
      <alignment horizontal="justify" wrapText="1"/>
      <protection/>
    </xf>
    <xf numFmtId="0" fontId="9" fillId="0" borderId="0" xfId="0" applyFont="1" applyAlignment="1">
      <alignment/>
    </xf>
    <xf numFmtId="0" fontId="10" fillId="0" borderId="0" xfId="60" applyFont="1" applyFill="1" applyBorder="1" applyAlignment="1">
      <alignment wrapText="1"/>
      <protection/>
    </xf>
    <xf numFmtId="193" fontId="10" fillId="0" borderId="0" xfId="60" applyNumberFormat="1" applyFont="1" applyFill="1" applyBorder="1">
      <alignment/>
      <protection/>
    </xf>
    <xf numFmtId="2" fontId="10" fillId="0" borderId="0" xfId="60" applyNumberFormat="1" applyFont="1" applyFill="1" applyBorder="1">
      <alignment/>
      <protection/>
    </xf>
    <xf numFmtId="193" fontId="10" fillId="0" borderId="16" xfId="60" applyNumberFormat="1" applyFont="1" applyFill="1" applyBorder="1">
      <alignment/>
      <protection/>
    </xf>
    <xf numFmtId="191" fontId="10" fillId="0" borderId="25" xfId="60" applyNumberFormat="1" applyFont="1" applyFill="1" applyBorder="1">
      <alignment/>
      <protection/>
    </xf>
    <xf numFmtId="2" fontId="10" fillId="0" borderId="25" xfId="60" applyNumberFormat="1" applyFont="1" applyFill="1" applyBorder="1">
      <alignment/>
      <protection/>
    </xf>
    <xf numFmtId="188" fontId="10" fillId="0" borderId="0" xfId="15" applyNumberFormat="1" applyFont="1" applyFill="1" applyBorder="1" applyAlignment="1">
      <alignment horizontal="right"/>
      <protection/>
    </xf>
    <xf numFmtId="176" fontId="10" fillId="0" borderId="0" xfId="15" applyNumberFormat="1" applyFont="1" applyFill="1" applyBorder="1" applyAlignment="1">
      <alignment horizontal="right"/>
      <protection/>
    </xf>
    <xf numFmtId="188" fontId="10" fillId="0" borderId="24" xfId="15" applyNumberFormat="1" applyFont="1" applyFill="1" applyBorder="1" applyAlignment="1">
      <alignment horizontal="right"/>
      <protection/>
    </xf>
    <xf numFmtId="49" fontId="11" fillId="0" borderId="0" xfId="60" applyNumberFormat="1" applyFont="1" applyFill="1" applyBorder="1" applyAlignment="1">
      <alignment horizontal="center"/>
      <protection/>
    </xf>
    <xf numFmtId="37" fontId="10" fillId="0" borderId="0" xfId="60" applyNumberFormat="1" applyFont="1" applyFill="1" applyBorder="1" applyAlignment="1">
      <alignment horizontal="center"/>
      <protection/>
    </xf>
    <xf numFmtId="0" fontId="9" fillId="0" borderId="0" xfId="60" applyFont="1" applyFill="1" applyAlignment="1">
      <alignment horizontal="left"/>
      <protection/>
    </xf>
    <xf numFmtId="37" fontId="9" fillId="0" borderId="0" xfId="60" applyNumberFormat="1" applyFont="1" applyFill="1" applyBorder="1" applyAlignment="1">
      <alignment horizontal="left"/>
      <protection/>
    </xf>
    <xf numFmtId="0" fontId="10" fillId="0" borderId="0" xfId="60" applyFont="1" applyFill="1" applyAlignment="1">
      <alignment horizontal="left"/>
      <protection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justify" vertical="justify"/>
      <protection/>
    </xf>
    <xf numFmtId="0" fontId="10" fillId="0" borderId="0" xfId="60" applyFont="1" applyFill="1" applyAlignment="1">
      <alignment/>
      <protection/>
    </xf>
    <xf numFmtId="0" fontId="10" fillId="0" borderId="0" xfId="60" applyFont="1" applyFill="1" applyAlignment="1">
      <alignment wrapText="1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13" fillId="0" borderId="26" xfId="15" applyFont="1" applyFill="1" applyBorder="1" applyAlignment="1">
      <alignment horizontal="center"/>
      <protection/>
    </xf>
    <xf numFmtId="0" fontId="13" fillId="0" borderId="31" xfId="15" applyFont="1" applyFill="1" applyBorder="1" applyAlignment="1">
      <alignment horizontal="center"/>
      <protection/>
    </xf>
    <xf numFmtId="0" fontId="13" fillId="0" borderId="32" xfId="15" applyFont="1" applyFill="1" applyBorder="1" applyAlignment="1">
      <alignment horizontal="center"/>
      <protection/>
    </xf>
    <xf numFmtId="0" fontId="13" fillId="0" borderId="33" xfId="15" applyFont="1" applyFill="1" applyBorder="1" applyAlignment="1">
      <alignment horizontal="center"/>
      <protection/>
    </xf>
  </cellXfs>
  <cellStyles count="53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llares_SISA  INFORME-FINAL" xfId="58"/>
    <cellStyle name="Neutral" xfId="59"/>
    <cellStyle name="Normal_Bal, Utl, Fluj y anex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10448925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8</xdr:col>
      <xdr:colOff>342900</xdr:colOff>
      <xdr:row>58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962150" y="1044892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58</xdr:row>
      <xdr:rowOff>0</xdr:rowOff>
    </xdr:from>
    <xdr:to>
      <xdr:col>13</xdr:col>
      <xdr:colOff>104775</xdr:colOff>
      <xdr:row>58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629150" y="10448925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0" y="10448925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8</xdr:col>
      <xdr:colOff>342900</xdr:colOff>
      <xdr:row>58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962150" y="1044892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58</xdr:row>
      <xdr:rowOff>0</xdr:rowOff>
    </xdr:from>
    <xdr:to>
      <xdr:col>13</xdr:col>
      <xdr:colOff>104775</xdr:colOff>
      <xdr:row>58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629150" y="10448925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7</xdr:col>
      <xdr:colOff>9525</xdr:colOff>
      <xdr:row>58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0" y="10448925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8</xdr:col>
      <xdr:colOff>342900</xdr:colOff>
      <xdr:row>58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962150" y="1044892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58</xdr:row>
      <xdr:rowOff>0</xdr:rowOff>
    </xdr:from>
    <xdr:to>
      <xdr:col>13</xdr:col>
      <xdr:colOff>104775</xdr:colOff>
      <xdr:row>58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629150" y="10448925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56</xdr:row>
      <xdr:rowOff>0</xdr:rowOff>
    </xdr:from>
    <xdr:to>
      <xdr:col>9</xdr:col>
      <xdr:colOff>219075</xdr:colOff>
      <xdr:row>56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81550" y="105060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19050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506075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219075</xdr:colOff>
      <xdr:row>56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81550" y="105060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19050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506075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="130" zoomScaleNormal="130" zoomScaleSheetLayoutView="110" zoomScalePageLayoutView="0" workbookViewId="0" topLeftCell="A37">
      <selection activeCell="H23" sqref="H23"/>
    </sheetView>
  </sheetViews>
  <sheetFormatPr defaultColWidth="10.7109375" defaultRowHeight="14.25" customHeight="1" outlineLevelCol="1"/>
  <cols>
    <col min="1" max="2" width="1.57421875" style="2" customWidth="1"/>
    <col min="3" max="3" width="2.00390625" style="2" customWidth="1"/>
    <col min="4" max="4" width="1.7109375" style="2" customWidth="1"/>
    <col min="5" max="5" width="1.421875" style="2" customWidth="1"/>
    <col min="6" max="6" width="1.7109375" style="2" customWidth="1"/>
    <col min="7" max="7" width="1.421875" style="2" customWidth="1"/>
    <col min="8" max="8" width="59.7109375" style="2" customWidth="1"/>
    <col min="9" max="9" width="9.8515625" style="3" customWidth="1"/>
    <col min="10" max="10" width="10.28125" style="2" customWidth="1"/>
    <col min="11" max="11" width="3.7109375" style="4" customWidth="1"/>
    <col min="12" max="12" width="10.421875" style="2" customWidth="1"/>
    <col min="13" max="13" width="3.421875" style="2" customWidth="1"/>
    <col min="14" max="14" width="51.7109375" style="2" customWidth="1"/>
    <col min="15" max="15" width="2.00390625" style="2" hidden="1" customWidth="1" outlineLevel="1"/>
    <col min="16" max="16" width="13.28125" style="2" hidden="1" customWidth="1" outlineLevel="1"/>
    <col min="17" max="17" width="11.140625" style="2" hidden="1" customWidth="1" outlineLevel="1"/>
    <col min="18" max="18" width="22.421875" style="2" hidden="1" customWidth="1" outlineLevel="1"/>
    <col min="19" max="19" width="17.8515625" style="5" hidden="1" customWidth="1" outlineLevel="1"/>
    <col min="20" max="20" width="10.7109375" style="2" customWidth="1" collapsed="1"/>
    <col min="21" max="24" width="10.7109375" style="2" customWidth="1"/>
    <col min="25" max="25" width="20.7109375" style="2" bestFit="1" customWidth="1"/>
    <col min="26" max="26" width="15.00390625" style="2" bestFit="1" customWidth="1"/>
    <col min="27" max="16384" width="10.7109375" style="2" customWidth="1"/>
  </cols>
  <sheetData>
    <row r="1" ht="14.25" customHeight="1">
      <c r="A1" s="1" t="s">
        <v>203</v>
      </c>
    </row>
    <row r="2" ht="14.25" customHeight="1">
      <c r="A2" s="209" t="s">
        <v>220</v>
      </c>
    </row>
    <row r="3" ht="14.25" customHeight="1">
      <c r="A3" s="6" t="s">
        <v>24</v>
      </c>
    </row>
    <row r="4" ht="7.5" customHeight="1">
      <c r="A4" s="6"/>
    </row>
    <row r="5" ht="14.25" customHeight="1">
      <c r="A5" s="1" t="s">
        <v>216</v>
      </c>
    </row>
    <row r="6" spans="1:19" s="7" customFormat="1" ht="7.5" customHeight="1">
      <c r="A6" s="6"/>
      <c r="B6" s="2"/>
      <c r="C6" s="2"/>
      <c r="D6" s="2"/>
      <c r="E6" s="2"/>
      <c r="F6" s="2"/>
      <c r="G6" s="2"/>
      <c r="H6" s="2"/>
      <c r="I6" s="3"/>
      <c r="J6" s="2"/>
      <c r="K6" s="4"/>
      <c r="L6" s="2"/>
      <c r="P6" s="2"/>
      <c r="Q6" s="2"/>
      <c r="R6" s="2"/>
      <c r="S6" s="5"/>
    </row>
    <row r="7" spans="1:8" ht="14.25" customHeight="1">
      <c r="A7" s="8" t="s">
        <v>232</v>
      </c>
      <c r="B7" s="6"/>
      <c r="C7" s="6"/>
      <c r="D7" s="6"/>
      <c r="E7" s="6"/>
      <c r="F7" s="6"/>
      <c r="G7" s="6"/>
      <c r="H7" s="6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33" ht="17.25" customHeight="1">
      <c r="A9" s="6" t="s">
        <v>214</v>
      </c>
      <c r="B9" s="6"/>
      <c r="C9" s="6"/>
      <c r="D9" s="6"/>
      <c r="E9" s="6"/>
      <c r="F9" s="6"/>
      <c r="G9" s="6"/>
      <c r="H9" s="6"/>
      <c r="J9" s="9"/>
      <c r="K9" s="10"/>
      <c r="L9" s="9"/>
      <c r="N9" s="11"/>
      <c r="Q9" s="4"/>
      <c r="R9" s="4"/>
      <c r="S9" s="10"/>
      <c r="T9" s="12"/>
      <c r="U9" s="4"/>
      <c r="V9" s="4"/>
      <c r="W9" s="4"/>
      <c r="X9" s="4"/>
      <c r="Y9" s="4"/>
      <c r="Z9" s="4"/>
      <c r="AA9" s="12"/>
      <c r="AB9" s="4"/>
      <c r="AC9" s="4"/>
      <c r="AD9" s="4"/>
      <c r="AE9" s="4"/>
      <c r="AF9" s="4"/>
      <c r="AG9" s="4"/>
    </row>
    <row r="10" spans="11:13" ht="7.5" customHeight="1" thickBot="1">
      <c r="K10" s="2"/>
      <c r="M10" s="13"/>
    </row>
    <row r="11" spans="1:26" ht="14.25" customHeight="1" thickTop="1">
      <c r="A11" s="14"/>
      <c r="B11" s="14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3"/>
      <c r="P11" s="16"/>
      <c r="Q11" s="17"/>
      <c r="R11" s="17" t="s">
        <v>69</v>
      </c>
      <c r="S11" s="18" t="s">
        <v>69</v>
      </c>
      <c r="W11" s="16"/>
      <c r="X11" s="17"/>
      <c r="Y11" s="17" t="s">
        <v>69</v>
      </c>
      <c r="Z11" s="18" t="s">
        <v>69</v>
      </c>
    </row>
    <row r="12" spans="1:26" ht="14.25" customHeight="1">
      <c r="A12" s="19" t="s">
        <v>25</v>
      </c>
      <c r="I12" s="20" t="s">
        <v>1</v>
      </c>
      <c r="J12" s="13">
        <v>2018</v>
      </c>
      <c r="K12" s="13"/>
      <c r="L12" s="13">
        <v>2017</v>
      </c>
      <c r="M12" s="20"/>
      <c r="P12" s="21"/>
      <c r="Q12" s="4"/>
      <c r="R12" s="13" t="s">
        <v>70</v>
      </c>
      <c r="S12" s="22" t="s">
        <v>94</v>
      </c>
      <c r="W12" s="21"/>
      <c r="X12" s="4"/>
      <c r="Y12" s="13" t="s">
        <v>70</v>
      </c>
      <c r="Z12" s="22" t="s">
        <v>94</v>
      </c>
    </row>
    <row r="13" spans="1:26" ht="14.25" customHeight="1">
      <c r="A13" s="2" t="s">
        <v>181</v>
      </c>
      <c r="H13" s="19"/>
      <c r="I13" s="20"/>
      <c r="J13" s="20"/>
      <c r="K13" s="23"/>
      <c r="L13" s="20"/>
      <c r="M13" s="24"/>
      <c r="P13" s="21"/>
      <c r="Q13" s="25" t="s">
        <v>71</v>
      </c>
      <c r="R13" s="13"/>
      <c r="S13" s="22"/>
      <c r="W13" s="21"/>
      <c r="X13" s="25" t="s">
        <v>71</v>
      </c>
      <c r="Y13" s="13"/>
      <c r="Z13" s="22"/>
    </row>
    <row r="14" spans="2:26" ht="14.25" customHeight="1">
      <c r="B14" s="2" t="s">
        <v>26</v>
      </c>
      <c r="I14" s="26">
        <v>3</v>
      </c>
      <c r="J14" s="27">
        <v>3503.4</v>
      </c>
      <c r="K14" s="28"/>
      <c r="L14" s="27">
        <v>1600.7</v>
      </c>
      <c r="M14" s="24"/>
      <c r="N14" s="29"/>
      <c r="P14" s="21"/>
      <c r="Q14" s="30" t="s">
        <v>72</v>
      </c>
      <c r="R14" s="31">
        <v>9352237.460000005</v>
      </c>
      <c r="S14" s="32">
        <f>ROUND(R14/1000,1)</f>
        <v>9352.2</v>
      </c>
      <c r="W14" s="21"/>
      <c r="X14" s="30" t="s">
        <v>72</v>
      </c>
      <c r="Y14" s="31">
        <v>15620380.72</v>
      </c>
      <c r="Z14" s="32">
        <f>ROUND(Y14/1000,1)</f>
        <v>15620.4</v>
      </c>
    </row>
    <row r="15" spans="2:26" ht="14.25" customHeight="1">
      <c r="B15" s="2" t="s">
        <v>211</v>
      </c>
      <c r="I15" s="26">
        <v>3</v>
      </c>
      <c r="J15" s="27">
        <v>0</v>
      </c>
      <c r="K15" s="28"/>
      <c r="L15" s="27">
        <v>18</v>
      </c>
      <c r="M15" s="24"/>
      <c r="N15" s="29"/>
      <c r="P15" s="21"/>
      <c r="Q15" s="30"/>
      <c r="R15" s="31"/>
      <c r="S15" s="32"/>
      <c r="W15" s="21"/>
      <c r="X15" s="30"/>
      <c r="Y15" s="31"/>
      <c r="Z15" s="32"/>
    </row>
    <row r="16" spans="2:26" ht="14.25" customHeight="1">
      <c r="B16" s="2" t="s">
        <v>28</v>
      </c>
      <c r="I16" s="3">
        <v>6</v>
      </c>
      <c r="J16" s="27">
        <v>31435.2</v>
      </c>
      <c r="K16" s="28"/>
      <c r="L16" s="27">
        <v>33398.2</v>
      </c>
      <c r="M16" s="33"/>
      <c r="N16" s="29" t="s">
        <v>27</v>
      </c>
      <c r="P16" s="21"/>
      <c r="Q16" s="30" t="s">
        <v>74</v>
      </c>
      <c r="R16" s="31">
        <v>25349657.939999998</v>
      </c>
      <c r="S16" s="32">
        <f>ROUND(R16/1000,1)</f>
        <v>25349.7</v>
      </c>
      <c r="W16" s="21"/>
      <c r="X16" s="30" t="s">
        <v>74</v>
      </c>
      <c r="Y16" s="31">
        <v>27033837.96</v>
      </c>
      <c r="Z16" s="32">
        <f>ROUND(Y16/1000,1)</f>
        <v>27033.8</v>
      </c>
    </row>
    <row r="17" spans="2:26" ht="14.25" customHeight="1">
      <c r="B17" s="2" t="s">
        <v>29</v>
      </c>
      <c r="I17" s="3">
        <v>7</v>
      </c>
      <c r="J17" s="27">
        <v>630.5</v>
      </c>
      <c r="K17" s="28"/>
      <c r="L17" s="27">
        <v>1390.1</v>
      </c>
      <c r="M17" s="24"/>
      <c r="N17" s="29"/>
      <c r="P17" s="21"/>
      <c r="Q17" s="30" t="s">
        <v>75</v>
      </c>
      <c r="R17" s="31">
        <v>1039240.09</v>
      </c>
      <c r="S17" s="32">
        <f>ROUND(R17/1000,1)</f>
        <v>1039.2</v>
      </c>
      <c r="W17" s="21"/>
      <c r="X17" s="30" t="s">
        <v>75</v>
      </c>
      <c r="Y17" s="31">
        <v>859665.73</v>
      </c>
      <c r="Z17" s="32">
        <f>ROUND(Y17/1000,1)</f>
        <v>859.7</v>
      </c>
    </row>
    <row r="18" spans="2:26" ht="14.25" customHeight="1">
      <c r="B18" s="2" t="s">
        <v>30</v>
      </c>
      <c r="I18" s="3">
        <v>9</v>
      </c>
      <c r="J18" s="27">
        <v>15655</v>
      </c>
      <c r="K18" s="28"/>
      <c r="L18" s="27">
        <v>12077.2</v>
      </c>
      <c r="M18" s="34"/>
      <c r="N18" s="29"/>
      <c r="P18" s="21"/>
      <c r="Q18" s="30" t="s">
        <v>76</v>
      </c>
      <c r="R18" s="31">
        <v>7585478.029999997</v>
      </c>
      <c r="S18" s="32">
        <f>ROUND(R18/1000,1)</f>
        <v>7585.5</v>
      </c>
      <c r="W18" s="21"/>
      <c r="X18" s="30" t="s">
        <v>76</v>
      </c>
      <c r="Y18" s="31">
        <v>6977020.090000002</v>
      </c>
      <c r="Z18" s="32">
        <f>ROUND(Y18/1000,1)</f>
        <v>6977</v>
      </c>
    </row>
    <row r="19" spans="2:26" ht="14.25" customHeight="1">
      <c r="B19" s="2" t="s">
        <v>180</v>
      </c>
      <c r="I19" s="3">
        <v>10</v>
      </c>
      <c r="J19" s="35">
        <v>2221</v>
      </c>
      <c r="K19" s="28"/>
      <c r="L19" s="35">
        <v>1404.8</v>
      </c>
      <c r="M19" s="36"/>
      <c r="N19" s="29"/>
      <c r="P19" s="21"/>
      <c r="Q19" s="30" t="s">
        <v>77</v>
      </c>
      <c r="R19" s="37">
        <v>3164706.2</v>
      </c>
      <c r="S19" s="38">
        <f>ROUND(R19/1000,1)</f>
        <v>3164.7</v>
      </c>
      <c r="W19" s="21"/>
      <c r="X19" s="30" t="s">
        <v>77</v>
      </c>
      <c r="Y19" s="37">
        <v>4375400.75</v>
      </c>
      <c r="Z19" s="38">
        <f>ROUND(Y19/1000,1)</f>
        <v>4375.4</v>
      </c>
    </row>
    <row r="20" spans="10:26" ht="16.5" customHeight="1">
      <c r="J20" s="27">
        <f>SUM(J14:J19)</f>
        <v>53445.1</v>
      </c>
      <c r="K20" s="28"/>
      <c r="L20" s="27">
        <f>SUM(L14:L19)</f>
        <v>49889</v>
      </c>
      <c r="M20" s="36"/>
      <c r="N20" s="29"/>
      <c r="P20" s="21"/>
      <c r="Q20" s="4"/>
      <c r="R20" s="31">
        <f>SUM(R14:R19)</f>
        <v>46491319.720000006</v>
      </c>
      <c r="S20" s="39">
        <f>SUM(S14:S19)</f>
        <v>46491.299999999996</v>
      </c>
      <c r="W20" s="21"/>
      <c r="X20" s="4"/>
      <c r="Y20" s="31">
        <f>SUM(Y14:Y19)</f>
        <v>54866305.25</v>
      </c>
      <c r="Z20" s="39">
        <f>SUM(Z14:Z19)</f>
        <v>54866.299999999996</v>
      </c>
    </row>
    <row r="21" spans="1:26" ht="14.25" customHeight="1">
      <c r="A21" s="2" t="s">
        <v>182</v>
      </c>
      <c r="J21" s="40"/>
      <c r="K21" s="28"/>
      <c r="L21" s="40"/>
      <c r="M21" s="33"/>
      <c r="N21" s="29"/>
      <c r="P21" s="21"/>
      <c r="Q21" s="4"/>
      <c r="R21" s="41"/>
      <c r="S21" s="42"/>
      <c r="W21" s="21"/>
      <c r="X21" s="4"/>
      <c r="Y21" s="41"/>
      <c r="Z21" s="42"/>
    </row>
    <row r="22" spans="2:26" ht="14.25" customHeight="1">
      <c r="B22" s="2" t="s">
        <v>68</v>
      </c>
      <c r="I22" s="3">
        <v>11</v>
      </c>
      <c r="J22" s="27">
        <v>31567.2</v>
      </c>
      <c r="K22" s="28"/>
      <c r="L22" s="27">
        <v>32385.7</v>
      </c>
      <c r="N22" s="29"/>
      <c r="P22" s="43" t="s">
        <v>80</v>
      </c>
      <c r="Q22" s="30"/>
      <c r="R22" s="31">
        <v>38702372.19</v>
      </c>
      <c r="S22" s="32">
        <f>ROUND(R22/1000,1)</f>
        <v>38702.4</v>
      </c>
      <c r="W22" s="43" t="s">
        <v>80</v>
      </c>
      <c r="X22" s="30"/>
      <c r="Y22" s="31">
        <v>49146893.81</v>
      </c>
      <c r="Z22" s="32">
        <f>ROUND(Y22/1000,1)</f>
        <v>49146.9</v>
      </c>
    </row>
    <row r="23" spans="2:26" ht="14.25" customHeight="1">
      <c r="B23" s="2" t="s">
        <v>237</v>
      </c>
      <c r="I23" s="3">
        <v>13</v>
      </c>
      <c r="J23" s="27">
        <v>54.8</v>
      </c>
      <c r="K23" s="28"/>
      <c r="L23" s="27">
        <v>0</v>
      </c>
      <c r="N23" s="29"/>
      <c r="P23" s="43"/>
      <c r="Q23" s="30"/>
      <c r="R23" s="31"/>
      <c r="S23" s="32"/>
      <c r="W23" s="43"/>
      <c r="X23" s="30"/>
      <c r="Y23" s="31"/>
      <c r="Z23" s="32"/>
    </row>
    <row r="24" spans="2:26" ht="14.25" customHeight="1">
      <c r="B24" s="2" t="s">
        <v>32</v>
      </c>
      <c r="J24" s="27">
        <v>937.6</v>
      </c>
      <c r="K24" s="28"/>
      <c r="L24" s="27">
        <v>1453.3</v>
      </c>
      <c r="M24" s="33"/>
      <c r="N24" s="29"/>
      <c r="P24" s="21"/>
      <c r="Q24" s="30" t="s">
        <v>81</v>
      </c>
      <c r="R24" s="37">
        <v>2437576.33</v>
      </c>
      <c r="S24" s="38">
        <f>ROUND(R24/1000,1)</f>
        <v>2437.6</v>
      </c>
      <c r="W24" s="21"/>
      <c r="X24" s="30" t="s">
        <v>81</v>
      </c>
      <c r="Y24" s="37">
        <v>301517.6100000008</v>
      </c>
      <c r="Z24" s="38">
        <f>ROUND(Y24/1000,1)</f>
        <v>301.5</v>
      </c>
    </row>
    <row r="25" spans="10:26" ht="16.5" customHeight="1">
      <c r="J25" s="44">
        <f>SUM(J22:J24)</f>
        <v>32559.6</v>
      </c>
      <c r="K25" s="28"/>
      <c r="L25" s="44">
        <f>SUM(L22:L24)</f>
        <v>33839</v>
      </c>
      <c r="M25" s="33"/>
      <c r="N25" s="29"/>
      <c r="P25" s="21"/>
      <c r="Q25" s="4"/>
      <c r="R25" s="31">
        <f>SUM(R22:R24)</f>
        <v>41139948.519999996</v>
      </c>
      <c r="S25" s="32">
        <f>SUM(S22:S24)</f>
        <v>41140</v>
      </c>
      <c r="W25" s="21"/>
      <c r="X25" s="4"/>
      <c r="Y25" s="31">
        <f>SUM(Y22:Y24)</f>
        <v>49448411.42</v>
      </c>
      <c r="Z25" s="32">
        <f>SUM(Z22:Z24)</f>
        <v>49448.4</v>
      </c>
    </row>
    <row r="26" spans="1:26" ht="14.25" customHeight="1">
      <c r="A26" s="2" t="s">
        <v>183</v>
      </c>
      <c r="J26" s="45"/>
      <c r="K26" s="28"/>
      <c r="L26" s="45"/>
      <c r="M26" s="33"/>
      <c r="N26" s="29"/>
      <c r="P26" s="21"/>
      <c r="Q26" s="4"/>
      <c r="R26" s="31"/>
      <c r="S26" s="32">
        <f>ROUND(R26/1000,1)</f>
        <v>0</v>
      </c>
      <c r="W26" s="21"/>
      <c r="X26" s="4"/>
      <c r="Y26" s="31"/>
      <c r="Z26" s="32">
        <f>ROUND(Y26/1000,1)</f>
        <v>0</v>
      </c>
    </row>
    <row r="27" spans="2:26" ht="14.25" customHeight="1">
      <c r="B27" s="2" t="s">
        <v>34</v>
      </c>
      <c r="I27" s="3">
        <v>12</v>
      </c>
      <c r="J27" s="35">
        <v>4264</v>
      </c>
      <c r="K27" s="28"/>
      <c r="L27" s="35">
        <v>3709.6</v>
      </c>
      <c r="M27" s="23"/>
      <c r="N27" s="29"/>
      <c r="P27" s="21"/>
      <c r="Q27" s="30" t="s">
        <v>82</v>
      </c>
      <c r="R27" s="37">
        <v>4853169.19</v>
      </c>
      <c r="S27" s="46">
        <f>ROUND(R27/1000,1)</f>
        <v>4853.2</v>
      </c>
      <c r="W27" s="21"/>
      <c r="X27" s="30" t="s">
        <v>82</v>
      </c>
      <c r="Y27" s="37">
        <v>4440324.23</v>
      </c>
      <c r="Z27" s="46">
        <f>ROUND(Y27/1000,1)</f>
        <v>4440.3</v>
      </c>
    </row>
    <row r="28" spans="1:26" ht="16.5" customHeight="1" thickBot="1">
      <c r="A28" s="7" t="s">
        <v>35</v>
      </c>
      <c r="J28" s="47">
        <f>J20+J25+J27</f>
        <v>90268.7</v>
      </c>
      <c r="K28" s="28"/>
      <c r="L28" s="47">
        <f>L20+L25+L27</f>
        <v>87437.6</v>
      </c>
      <c r="M28" s="48"/>
      <c r="N28" s="29"/>
      <c r="P28" s="21"/>
      <c r="Q28" s="4"/>
      <c r="R28" s="49">
        <f>+R20+R27+R25</f>
        <v>92484437.43</v>
      </c>
      <c r="S28" s="50">
        <f>+S20+S27+S25</f>
        <v>92484.5</v>
      </c>
      <c r="W28" s="21"/>
      <c r="X28" s="4"/>
      <c r="Y28" s="49">
        <f>+Y20+Y27+Y25</f>
        <v>108755040.9</v>
      </c>
      <c r="Z28" s="50">
        <f>+Z20+Z27+Z25</f>
        <v>108755</v>
      </c>
    </row>
    <row r="29" spans="1:26" ht="14.25" customHeight="1" thickTop="1">
      <c r="A29" s="7"/>
      <c r="J29" s="28"/>
      <c r="K29" s="28"/>
      <c r="L29" s="28"/>
      <c r="N29" s="29"/>
      <c r="P29" s="21"/>
      <c r="Q29" s="4"/>
      <c r="R29" s="31"/>
      <c r="S29" s="39"/>
      <c r="W29" s="21"/>
      <c r="X29" s="4"/>
      <c r="Y29" s="31"/>
      <c r="Z29" s="39"/>
    </row>
    <row r="30" spans="1:26" ht="14.25" customHeight="1">
      <c r="A30" s="19" t="s">
        <v>36</v>
      </c>
      <c r="J30" s="45"/>
      <c r="K30" s="28"/>
      <c r="L30" s="45"/>
      <c r="M30" s="24"/>
      <c r="N30" s="29"/>
      <c r="P30" s="21"/>
      <c r="Q30" s="4"/>
      <c r="R30" s="31"/>
      <c r="S30" s="39"/>
      <c r="W30" s="21"/>
      <c r="X30" s="4"/>
      <c r="Y30" s="31"/>
      <c r="Z30" s="39"/>
    </row>
    <row r="31" spans="1:26" ht="14.25" customHeight="1">
      <c r="A31" s="2" t="s">
        <v>184</v>
      </c>
      <c r="J31" s="45"/>
      <c r="K31" s="28"/>
      <c r="L31" s="45"/>
      <c r="M31" s="33"/>
      <c r="N31" s="29"/>
      <c r="P31" s="21"/>
      <c r="Q31" s="4"/>
      <c r="R31" s="31"/>
      <c r="S31" s="39"/>
      <c r="W31" s="21"/>
      <c r="X31" s="4"/>
      <c r="Y31" s="31"/>
      <c r="Z31" s="39"/>
    </row>
    <row r="32" spans="2:26" ht="14.25" customHeight="1">
      <c r="B32" s="2" t="s">
        <v>37</v>
      </c>
      <c r="I32" s="3" t="s">
        <v>179</v>
      </c>
      <c r="J32" s="51">
        <v>513.7</v>
      </c>
      <c r="K32" s="28"/>
      <c r="L32" s="51">
        <v>895.2</v>
      </c>
      <c r="M32" s="24"/>
      <c r="N32" s="29"/>
      <c r="P32" s="21"/>
      <c r="Q32" s="30" t="s">
        <v>83</v>
      </c>
      <c r="R32" s="31">
        <v>487428.63</v>
      </c>
      <c r="S32" s="39">
        <f>ROUND(R32/1000,1)</f>
        <v>487.4</v>
      </c>
      <c r="W32" s="21"/>
      <c r="X32" s="30" t="s">
        <v>83</v>
      </c>
      <c r="Y32" s="31">
        <v>529866.31</v>
      </c>
      <c r="Z32" s="39">
        <f>ROUND(Y32/1000,1)</f>
        <v>529.9</v>
      </c>
    </row>
    <row r="33" spans="2:26" ht="14.25" customHeight="1">
      <c r="B33" s="2" t="s">
        <v>38</v>
      </c>
      <c r="I33" s="3">
        <v>18</v>
      </c>
      <c r="J33" s="51">
        <v>2926.6</v>
      </c>
      <c r="K33" s="28"/>
      <c r="L33" s="51">
        <v>2057</v>
      </c>
      <c r="M33" s="24"/>
      <c r="N33" s="29"/>
      <c r="P33" s="21"/>
      <c r="Q33" s="30" t="s">
        <v>85</v>
      </c>
      <c r="R33" s="31">
        <v>4284029.73</v>
      </c>
      <c r="S33" s="39">
        <f>ROUND(R33/1000,1)</f>
        <v>4284</v>
      </c>
      <c r="W33" s="21"/>
      <c r="X33" s="30" t="s">
        <v>85</v>
      </c>
      <c r="Y33" s="31">
        <v>3628253.68</v>
      </c>
      <c r="Z33" s="39">
        <f>ROUND(Y33/1000,1)</f>
        <v>3628.3</v>
      </c>
    </row>
    <row r="34" spans="2:26" ht="14.25" customHeight="1">
      <c r="B34" s="8" t="s">
        <v>39</v>
      </c>
      <c r="I34" s="3">
        <v>20</v>
      </c>
      <c r="J34" s="35">
        <v>173.8</v>
      </c>
      <c r="K34" s="28"/>
      <c r="L34" s="35">
        <v>186.2</v>
      </c>
      <c r="M34" s="24"/>
      <c r="N34" s="29"/>
      <c r="P34" s="21"/>
      <c r="Q34" s="30" t="s">
        <v>86</v>
      </c>
      <c r="R34" s="37">
        <v>41727.27</v>
      </c>
      <c r="S34" s="46">
        <f>ROUND(R34/1000,1)</f>
        <v>41.7</v>
      </c>
      <c r="W34" s="21"/>
      <c r="X34" s="30" t="s">
        <v>86</v>
      </c>
      <c r="Y34" s="37">
        <v>32016.78</v>
      </c>
      <c r="Z34" s="46">
        <f>ROUND(Y34/1000,1)</f>
        <v>32</v>
      </c>
    </row>
    <row r="35" spans="1:26" ht="14.25" customHeight="1">
      <c r="A35" s="8" t="s">
        <v>27</v>
      </c>
      <c r="J35" s="27">
        <f>SUM(J32:J34)</f>
        <v>3614.1000000000004</v>
      </c>
      <c r="K35" s="51"/>
      <c r="L35" s="27">
        <f>SUM(L32:L34)</f>
        <v>3138.3999999999996</v>
      </c>
      <c r="M35" s="33"/>
      <c r="N35" s="29"/>
      <c r="P35" s="21"/>
      <c r="Q35" s="4"/>
      <c r="R35" s="52">
        <f>SUM(R32:R34)</f>
        <v>4813185.63</v>
      </c>
      <c r="S35" s="53">
        <f>SUM(S32:S34)</f>
        <v>4813.099999999999</v>
      </c>
      <c r="W35" s="21"/>
      <c r="X35" s="4"/>
      <c r="Y35" s="52">
        <f>SUM(Y32:Y34)</f>
        <v>4190136.77</v>
      </c>
      <c r="Z35" s="53">
        <f>SUM(Z32:Z34)</f>
        <v>4190.2</v>
      </c>
    </row>
    <row r="36" spans="1:26" ht="14.25" customHeight="1">
      <c r="A36" s="2" t="s">
        <v>185</v>
      </c>
      <c r="J36" s="54"/>
      <c r="K36" s="55"/>
      <c r="L36" s="54"/>
      <c r="M36" s="56"/>
      <c r="N36" s="29"/>
      <c r="P36" s="21"/>
      <c r="Q36" s="4"/>
      <c r="R36" s="31"/>
      <c r="S36" s="39"/>
      <c r="W36" s="21"/>
      <c r="X36" s="4"/>
      <c r="Y36" s="31"/>
      <c r="Z36" s="39"/>
    </row>
    <row r="37" spans="2:26" ht="14.25" customHeight="1">
      <c r="B37" s="2" t="s">
        <v>41</v>
      </c>
      <c r="I37" s="3" t="s">
        <v>223</v>
      </c>
      <c r="J37" s="51">
        <v>7623</v>
      </c>
      <c r="K37" s="28"/>
      <c r="L37" s="51">
        <v>10058.3</v>
      </c>
      <c r="M37" s="3"/>
      <c r="N37" s="29"/>
      <c r="P37" s="21"/>
      <c r="Q37" s="30" t="s">
        <v>87</v>
      </c>
      <c r="R37" s="31">
        <v>2879248.29</v>
      </c>
      <c r="S37" s="57">
        <f>ROUND(R37/1000,1)-0.1</f>
        <v>2879.1</v>
      </c>
      <c r="T37" s="2" t="s">
        <v>95</v>
      </c>
      <c r="W37" s="21"/>
      <c r="X37" s="30" t="s">
        <v>87</v>
      </c>
      <c r="Y37" s="31">
        <v>4120059.99</v>
      </c>
      <c r="Z37" s="57">
        <f>ROUND(Y37/1000,1)+0.2</f>
        <v>4120.3</v>
      </c>
    </row>
    <row r="38" spans="2:26" ht="14.25" customHeight="1">
      <c r="B38" s="2" t="s">
        <v>42</v>
      </c>
      <c r="I38" s="3">
        <v>2.6</v>
      </c>
      <c r="J38" s="51">
        <v>258</v>
      </c>
      <c r="K38" s="28"/>
      <c r="L38" s="51">
        <v>280.6</v>
      </c>
      <c r="M38" s="24"/>
      <c r="N38" s="29"/>
      <c r="P38" s="21"/>
      <c r="Q38" s="30" t="s">
        <v>88</v>
      </c>
      <c r="R38" s="31">
        <v>11986.05</v>
      </c>
      <c r="S38" s="39">
        <f>ROUND(R38/1000,1)</f>
        <v>12</v>
      </c>
      <c r="W38" s="21"/>
      <c r="X38" s="30" t="s">
        <v>88</v>
      </c>
      <c r="Y38" s="31">
        <v>11986.05</v>
      </c>
      <c r="Z38" s="39">
        <f>ROUND(Y38/1000,1)</f>
        <v>12</v>
      </c>
    </row>
    <row r="39" spans="2:26" ht="14.25" customHeight="1">
      <c r="B39" s="2" t="s">
        <v>43</v>
      </c>
      <c r="J39" s="35">
        <v>729.1</v>
      </c>
      <c r="K39" s="28"/>
      <c r="L39" s="35">
        <v>389.1</v>
      </c>
      <c r="M39" s="24"/>
      <c r="N39" s="29"/>
      <c r="P39" s="21"/>
      <c r="Q39" s="30" t="s">
        <v>89</v>
      </c>
      <c r="R39" s="37">
        <v>265688.15</v>
      </c>
      <c r="S39" s="46">
        <f>ROUND(R39/1000,1)</f>
        <v>265.7</v>
      </c>
      <c r="W39" s="21"/>
      <c r="X39" s="30" t="s">
        <v>89</v>
      </c>
      <c r="Y39" s="37">
        <v>251556.86</v>
      </c>
      <c r="Z39" s="46">
        <f>ROUND(Y39/1000,1)</f>
        <v>251.6</v>
      </c>
    </row>
    <row r="40" spans="10:26" ht="14.25" customHeight="1">
      <c r="J40" s="45">
        <f>SUM(J37:J39)</f>
        <v>8610.1</v>
      </c>
      <c r="K40" s="28"/>
      <c r="L40" s="45">
        <f>SUM(L37:L39)</f>
        <v>10728</v>
      </c>
      <c r="M40" s="33"/>
      <c r="N40" s="29"/>
      <c r="P40" s="21"/>
      <c r="Q40" s="4"/>
      <c r="R40" s="52">
        <f>SUM(R37:R39)</f>
        <v>3156922.4899999998</v>
      </c>
      <c r="S40" s="53">
        <f>SUM(S37:S39)</f>
        <v>3156.7999999999997</v>
      </c>
      <c r="W40" s="21"/>
      <c r="X40" s="4"/>
      <c r="Y40" s="52">
        <f>SUM(Y37:Y39)</f>
        <v>4383602.9</v>
      </c>
      <c r="Z40" s="53">
        <f>SUM(Z37:Z39)</f>
        <v>4383.900000000001</v>
      </c>
    </row>
    <row r="41" spans="1:26" ht="14.25" customHeight="1">
      <c r="A41" s="2" t="s">
        <v>186</v>
      </c>
      <c r="J41" s="54"/>
      <c r="K41" s="55"/>
      <c r="L41" s="54"/>
      <c r="M41" s="33"/>
      <c r="N41" s="29"/>
      <c r="P41" s="21"/>
      <c r="Q41" s="4"/>
      <c r="R41" s="31"/>
      <c r="S41" s="39"/>
      <c r="W41" s="21"/>
      <c r="X41" s="4"/>
      <c r="Y41" s="31"/>
      <c r="Z41" s="39"/>
    </row>
    <row r="42" spans="2:26" ht="14.25" customHeight="1">
      <c r="B42" s="2" t="s">
        <v>44</v>
      </c>
      <c r="I42" s="3">
        <v>17</v>
      </c>
      <c r="J42" s="51">
        <v>15002.2</v>
      </c>
      <c r="K42" s="28"/>
      <c r="L42" s="51">
        <v>13499.8</v>
      </c>
      <c r="M42" s="33"/>
      <c r="N42" s="29"/>
      <c r="P42" s="21"/>
      <c r="Q42" s="30" t="s">
        <v>90</v>
      </c>
      <c r="R42" s="31">
        <v>8620378.669999998</v>
      </c>
      <c r="S42" s="39">
        <f aca="true" t="shared" si="0" ref="S42:S52">ROUND(R42/1000,1)</f>
        <v>8620.4</v>
      </c>
      <c r="W42" s="21"/>
      <c r="X42" s="30" t="s">
        <v>90</v>
      </c>
      <c r="Y42" s="31">
        <v>9386902.61</v>
      </c>
      <c r="Z42" s="39">
        <f aca="true" t="shared" si="1" ref="Z42:Z52">ROUND(Y42/1000,1)</f>
        <v>9386.9</v>
      </c>
    </row>
    <row r="43" spans="10:26" ht="14.25" customHeight="1">
      <c r="J43" s="58">
        <f>SUM(J42:J42)</f>
        <v>15002.2</v>
      </c>
      <c r="K43" s="51"/>
      <c r="L43" s="58">
        <f>SUM(L42:L42)</f>
        <v>13499.8</v>
      </c>
      <c r="M43" s="48"/>
      <c r="N43" s="29"/>
      <c r="P43" s="21"/>
      <c r="Q43" s="30" t="s">
        <v>91</v>
      </c>
      <c r="R43" s="31">
        <v>5988183.720000001</v>
      </c>
      <c r="S43" s="39">
        <f t="shared" si="0"/>
        <v>5988.2</v>
      </c>
      <c r="W43" s="21"/>
      <c r="X43" s="30" t="s">
        <v>91</v>
      </c>
      <c r="Y43" s="31">
        <v>3804576.98</v>
      </c>
      <c r="Z43" s="39">
        <f t="shared" si="1"/>
        <v>3804.6</v>
      </c>
    </row>
    <row r="44" spans="1:26" ht="14.25" customHeight="1">
      <c r="A44" s="2" t="s">
        <v>187</v>
      </c>
      <c r="J44" s="51"/>
      <c r="K44" s="28"/>
      <c r="L44" s="51"/>
      <c r="M44" s="24"/>
      <c r="N44" s="29"/>
      <c r="P44" s="21"/>
      <c r="Q44" s="30" t="s">
        <v>92</v>
      </c>
      <c r="R44" s="37">
        <v>608400.41</v>
      </c>
      <c r="S44" s="46">
        <f t="shared" si="0"/>
        <v>608.4</v>
      </c>
      <c r="W44" s="21"/>
      <c r="X44" s="30" t="s">
        <v>92</v>
      </c>
      <c r="Y44" s="37">
        <v>840673.18</v>
      </c>
      <c r="Z44" s="46">
        <f t="shared" si="1"/>
        <v>840.7</v>
      </c>
    </row>
    <row r="45" spans="2:26" ht="14.25" customHeight="1">
      <c r="B45" s="2" t="s">
        <v>46</v>
      </c>
      <c r="J45" s="51">
        <v>7475</v>
      </c>
      <c r="K45" s="28"/>
      <c r="L45" s="51">
        <v>6571.1</v>
      </c>
      <c r="M45" s="33"/>
      <c r="N45" s="29"/>
      <c r="P45" s="21"/>
      <c r="Q45" s="4"/>
      <c r="R45" s="37">
        <f>SUM(R42:R44)</f>
        <v>15216962.799999999</v>
      </c>
      <c r="S45" s="46">
        <f>SUM(S42:S44)</f>
        <v>15216.999999999998</v>
      </c>
      <c r="W45" s="21"/>
      <c r="X45" s="4"/>
      <c r="Y45" s="37">
        <f>SUM(Y42:Y44)</f>
        <v>14032152.77</v>
      </c>
      <c r="Z45" s="46">
        <f>SUM(Z42:Z44)</f>
        <v>14032.2</v>
      </c>
    </row>
    <row r="46" spans="2:26" ht="14.25" customHeight="1">
      <c r="B46" s="2" t="s">
        <v>47</v>
      </c>
      <c r="J46" s="51">
        <v>705.6</v>
      </c>
      <c r="K46" s="28"/>
      <c r="L46" s="51">
        <v>845.8</v>
      </c>
      <c r="M46" s="59"/>
      <c r="N46" s="29"/>
      <c r="P46" s="21"/>
      <c r="Q46" s="4"/>
      <c r="R46" s="60">
        <f>+R35+R40+R45</f>
        <v>23187070.919999998</v>
      </c>
      <c r="S46" s="61">
        <f>+S35+S40+S45</f>
        <v>23186.899999999998</v>
      </c>
      <c r="W46" s="21"/>
      <c r="X46" s="4"/>
      <c r="Y46" s="60">
        <f>+Y35+Y40+Y45</f>
        <v>22605892.439999998</v>
      </c>
      <c r="Z46" s="61">
        <f>+Z35+Z40+Z45</f>
        <v>22606.300000000003</v>
      </c>
    </row>
    <row r="47" spans="9:26" ht="14.25" customHeight="1">
      <c r="I47" s="3">
        <v>17</v>
      </c>
      <c r="J47" s="58">
        <f>SUM(J45:J46)</f>
        <v>8180.6</v>
      </c>
      <c r="K47" s="51"/>
      <c r="L47" s="58">
        <f>SUM(L45:L46)</f>
        <v>7416.900000000001</v>
      </c>
      <c r="M47" s="33"/>
      <c r="N47" s="29"/>
      <c r="P47" s="21"/>
      <c r="Q47" s="4"/>
      <c r="R47" s="31"/>
      <c r="S47" s="39">
        <f t="shared" si="0"/>
        <v>0</v>
      </c>
      <c r="W47" s="21"/>
      <c r="X47" s="4"/>
      <c r="Y47" s="31"/>
      <c r="Z47" s="39">
        <f t="shared" si="1"/>
        <v>0</v>
      </c>
    </row>
    <row r="48" spans="1:26" ht="14.25" customHeight="1">
      <c r="A48" s="7" t="s">
        <v>48</v>
      </c>
      <c r="J48" s="44">
        <f>+J43+J40+J35+J47</f>
        <v>35407</v>
      </c>
      <c r="K48" s="62"/>
      <c r="L48" s="44">
        <f>+L43+L40+L35+L47</f>
        <v>34783.1</v>
      </c>
      <c r="M48" s="33"/>
      <c r="N48" s="29"/>
      <c r="P48" s="21"/>
      <c r="Q48" s="4"/>
      <c r="R48" s="31"/>
      <c r="S48" s="39">
        <f t="shared" si="0"/>
        <v>0</v>
      </c>
      <c r="W48" s="21"/>
      <c r="X48" s="4"/>
      <c r="Y48" s="31"/>
      <c r="Z48" s="39">
        <f t="shared" si="1"/>
        <v>0</v>
      </c>
    </row>
    <row r="49" spans="10:26" ht="12.75">
      <c r="J49" s="51"/>
      <c r="K49" s="28"/>
      <c r="L49" s="51"/>
      <c r="M49" s="63"/>
      <c r="N49" s="29"/>
      <c r="P49" s="21"/>
      <c r="Q49" s="30" t="s">
        <v>93</v>
      </c>
      <c r="R49" s="31">
        <v>10000000</v>
      </c>
      <c r="S49" s="64">
        <f t="shared" si="0"/>
        <v>10000</v>
      </c>
      <c r="W49" s="21"/>
      <c r="X49" s="30" t="s">
        <v>93</v>
      </c>
      <c r="Y49" s="31">
        <v>10000000</v>
      </c>
      <c r="Z49" s="64">
        <f t="shared" si="1"/>
        <v>10000</v>
      </c>
    </row>
    <row r="50" spans="1:26" ht="14.25" customHeight="1">
      <c r="A50" s="2" t="s">
        <v>188</v>
      </c>
      <c r="J50" s="45"/>
      <c r="K50" s="28"/>
      <c r="L50" s="45"/>
      <c r="M50" s="63"/>
      <c r="N50" s="29"/>
      <c r="P50" s="21"/>
      <c r="Q50" s="30" t="s">
        <v>176</v>
      </c>
      <c r="R50" s="37">
        <v>56870923.39</v>
      </c>
      <c r="S50" s="65">
        <f t="shared" si="0"/>
        <v>56870.9</v>
      </c>
      <c r="W50" s="21"/>
      <c r="X50" s="30" t="s">
        <v>176</v>
      </c>
      <c r="Y50" s="37">
        <v>74333995.24000001</v>
      </c>
      <c r="Z50" s="65">
        <f t="shared" si="1"/>
        <v>74334</v>
      </c>
    </row>
    <row r="51" spans="2:26" ht="14.25" customHeight="1">
      <c r="B51" s="8" t="s">
        <v>4</v>
      </c>
      <c r="J51" s="51">
        <v>10000</v>
      </c>
      <c r="K51" s="28"/>
      <c r="L51" s="51">
        <v>10000</v>
      </c>
      <c r="M51" s="63"/>
      <c r="N51" s="29"/>
      <c r="P51" s="21"/>
      <c r="Q51" s="30" t="s">
        <v>177</v>
      </c>
      <c r="R51" s="52">
        <f>SUM(R49:R50)</f>
        <v>66870923.39</v>
      </c>
      <c r="S51" s="66">
        <f>SUM(S49:S50)</f>
        <v>66870.9</v>
      </c>
      <c r="W51" s="21"/>
      <c r="X51" s="30" t="s">
        <v>177</v>
      </c>
      <c r="Y51" s="52">
        <f>SUM(Y49:Y50)</f>
        <v>84333995.24000001</v>
      </c>
      <c r="Z51" s="66">
        <f>SUM(Z49:Z50)</f>
        <v>84334</v>
      </c>
    </row>
    <row r="52" spans="2:26" ht="14.25" customHeight="1">
      <c r="B52" s="2" t="s">
        <v>49</v>
      </c>
      <c r="I52" s="3" t="s">
        <v>199</v>
      </c>
      <c r="J52" s="51">
        <v>44861.7</v>
      </c>
      <c r="K52" s="28"/>
      <c r="L52" s="51">
        <v>42654.5</v>
      </c>
      <c r="M52" s="63"/>
      <c r="N52" s="29"/>
      <c r="P52" s="21"/>
      <c r="Q52" s="67" t="s">
        <v>178</v>
      </c>
      <c r="R52" s="31"/>
      <c r="S52" s="64">
        <f t="shared" si="0"/>
        <v>0</v>
      </c>
      <c r="W52" s="21"/>
      <c r="X52" s="67" t="s">
        <v>178</v>
      </c>
      <c r="Y52" s="31"/>
      <c r="Z52" s="64">
        <f t="shared" si="1"/>
        <v>0</v>
      </c>
    </row>
    <row r="53" spans="1:26" ht="17.25" customHeight="1" thickBot="1">
      <c r="A53" s="7" t="s">
        <v>50</v>
      </c>
      <c r="J53" s="68">
        <f>SUM(J51:J52)</f>
        <v>54861.7</v>
      </c>
      <c r="K53" s="28"/>
      <c r="L53" s="68">
        <f>SUM(L51:L52)</f>
        <v>52654.5</v>
      </c>
      <c r="M53" s="63"/>
      <c r="N53" s="29"/>
      <c r="P53" s="21"/>
      <c r="Q53" s="4"/>
      <c r="R53" s="49">
        <f>+R46+R51</f>
        <v>90057994.31</v>
      </c>
      <c r="S53" s="69">
        <f>+S46+S51</f>
        <v>90057.79999999999</v>
      </c>
      <c r="W53" s="21"/>
      <c r="X53" s="4"/>
      <c r="Y53" s="49">
        <f>+Y46+Y51</f>
        <v>106939887.68</v>
      </c>
      <c r="Z53" s="69">
        <f>+Z46+Z51</f>
        <v>106940.3</v>
      </c>
    </row>
    <row r="54" spans="1:26" ht="16.5" customHeight="1" thickBot="1" thickTop="1">
      <c r="A54" s="7" t="s">
        <v>51</v>
      </c>
      <c r="E54" s="48"/>
      <c r="F54" s="70"/>
      <c r="G54" s="48"/>
      <c r="H54" s="48"/>
      <c r="I54" s="71"/>
      <c r="J54" s="47">
        <f>+J53+J48</f>
        <v>90268.7</v>
      </c>
      <c r="K54" s="51"/>
      <c r="L54" s="47">
        <f>+L53+L48</f>
        <v>87437.6</v>
      </c>
      <c r="M54" s="72"/>
      <c r="N54" s="29"/>
      <c r="P54" s="21"/>
      <c r="Q54" s="4"/>
      <c r="R54" s="31"/>
      <c r="S54" s="64"/>
      <c r="W54" s="21"/>
      <c r="X54" s="4"/>
      <c r="Y54" s="31"/>
      <c r="Z54" s="64"/>
    </row>
    <row r="55" spans="1:26" ht="11.25" customHeight="1" thickTop="1">
      <c r="A55" s="7"/>
      <c r="E55" s="48"/>
      <c r="F55" s="70"/>
      <c r="G55" s="48"/>
      <c r="H55" s="48"/>
      <c r="I55" s="71"/>
      <c r="J55" s="51"/>
      <c r="K55" s="51"/>
      <c r="L55" s="51"/>
      <c r="M55" s="72"/>
      <c r="N55" s="29"/>
      <c r="P55" s="21"/>
      <c r="Q55" s="4"/>
      <c r="R55" s="31"/>
      <c r="S55" s="64"/>
      <c r="W55" s="21"/>
      <c r="X55" s="4"/>
      <c r="Y55" s="31"/>
      <c r="Z55" s="64"/>
    </row>
    <row r="56" spans="1:26" ht="11.25" customHeight="1">
      <c r="A56" s="7"/>
      <c r="E56" s="48"/>
      <c r="F56" s="70"/>
      <c r="G56" s="48"/>
      <c r="H56" s="48"/>
      <c r="I56" s="71"/>
      <c r="J56" s="51"/>
      <c r="K56" s="51"/>
      <c r="L56" s="51"/>
      <c r="M56" s="72"/>
      <c r="N56" s="29"/>
      <c r="P56" s="21"/>
      <c r="Q56" s="4"/>
      <c r="R56" s="31"/>
      <c r="S56" s="64"/>
      <c r="W56" s="21"/>
      <c r="X56" s="4"/>
      <c r="Y56" s="31"/>
      <c r="Z56" s="64"/>
    </row>
    <row r="57" spans="1:26" ht="16.5" customHeight="1">
      <c r="A57" s="73" t="s">
        <v>226</v>
      </c>
      <c r="E57" s="48"/>
      <c r="F57" s="70"/>
      <c r="G57" s="48"/>
      <c r="H57" s="48"/>
      <c r="I57" s="71"/>
      <c r="J57" s="74"/>
      <c r="K57" s="74"/>
      <c r="L57" s="74"/>
      <c r="M57" s="72"/>
      <c r="N57" s="29"/>
      <c r="P57" s="21"/>
      <c r="Q57" s="4"/>
      <c r="R57" s="31"/>
      <c r="S57" s="64"/>
      <c r="W57" s="21"/>
      <c r="X57" s="4"/>
      <c r="Y57" s="31"/>
      <c r="Z57" s="64"/>
    </row>
    <row r="58" spans="1:26" ht="11.25" customHeight="1">
      <c r="A58" s="73"/>
      <c r="E58" s="48"/>
      <c r="F58" s="70"/>
      <c r="G58" s="48"/>
      <c r="H58" s="48"/>
      <c r="I58" s="71"/>
      <c r="J58" s="74"/>
      <c r="K58" s="74"/>
      <c r="L58" s="74"/>
      <c r="M58" s="72"/>
      <c r="N58" s="29"/>
      <c r="P58" s="21"/>
      <c r="Q58" s="4"/>
      <c r="R58" s="31"/>
      <c r="S58" s="64"/>
      <c r="W58" s="21"/>
      <c r="X58" s="4"/>
      <c r="Y58" s="31"/>
      <c r="Z58" s="64"/>
    </row>
    <row r="59" spans="1:26" ht="25.5" customHeight="1">
      <c r="A59" s="220">
        <v>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72"/>
      <c r="N59" s="29"/>
      <c r="P59" s="4"/>
      <c r="Q59" s="4"/>
      <c r="R59" s="31"/>
      <c r="S59" s="39"/>
      <c r="W59" s="4"/>
      <c r="X59" s="4"/>
      <c r="Y59" s="31"/>
      <c r="Z59" s="39"/>
    </row>
    <row r="60" spans="10:12" ht="9.75" customHeight="1" thickBot="1">
      <c r="J60" s="48"/>
      <c r="K60" s="48"/>
      <c r="L60" s="48"/>
    </row>
    <row r="61" spans="1:18" ht="14.25" customHeight="1" thickTop="1">
      <c r="A61" s="14"/>
      <c r="B61" s="14"/>
      <c r="C61" s="14"/>
      <c r="D61" s="14"/>
      <c r="E61" s="14"/>
      <c r="F61" s="14"/>
      <c r="G61" s="14"/>
      <c r="H61" s="14"/>
      <c r="I61" s="15"/>
      <c r="J61" s="75"/>
      <c r="K61" s="75"/>
      <c r="L61" s="75"/>
      <c r="P61" s="6"/>
      <c r="Q61" s="6"/>
      <c r="R61" s="6"/>
    </row>
    <row r="62" spans="11:16" ht="2.25" customHeight="1">
      <c r="K62" s="2"/>
      <c r="P62" s="4"/>
    </row>
    <row r="63" spans="17:18" ht="14.25" customHeight="1">
      <c r="Q63" s="4"/>
      <c r="R63" s="4"/>
    </row>
    <row r="64" spans="17:19" ht="14.25" customHeight="1">
      <c r="Q64" s="4"/>
      <c r="R64" s="4"/>
      <c r="S64" s="39"/>
    </row>
  </sheetData>
  <sheetProtection/>
  <mergeCells count="1">
    <mergeCell ref="A59:L59"/>
  </mergeCells>
  <printOptions/>
  <pageMargins left="0.91" right="0.590551181102362" top="0.56" bottom="0.393700787401575" header="0.393700787401575" footer="0.78740157480315"/>
  <pageSetup blackAndWhite="1" horizontalDpi="600" verticalDpi="600" orientation="portrait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="130" zoomScaleNormal="130" zoomScaleSheetLayoutView="110" zoomScalePageLayoutView="0" workbookViewId="0" topLeftCell="A23">
      <selection activeCell="I42" sqref="I42"/>
    </sheetView>
  </sheetViews>
  <sheetFormatPr defaultColWidth="10.7109375" defaultRowHeight="13.5" customHeight="1" outlineLevelCol="1"/>
  <cols>
    <col min="1" max="1" width="0.9921875" style="2" customWidth="1"/>
    <col min="2" max="2" width="1.7109375" style="2" customWidth="1"/>
    <col min="3" max="3" width="1.421875" style="2" customWidth="1"/>
    <col min="4" max="4" width="1.8515625" style="2" customWidth="1"/>
    <col min="5" max="5" width="4.57421875" style="2" customWidth="1"/>
    <col min="6" max="6" width="3.421875" style="2" customWidth="1"/>
    <col min="7" max="7" width="15.28125" style="2" customWidth="1"/>
    <col min="8" max="8" width="36.28125" style="2" customWidth="1"/>
    <col min="9" max="9" width="5.140625" style="3" customWidth="1"/>
    <col min="10" max="10" width="2.8515625" style="10" customWidth="1"/>
    <col min="11" max="11" width="10.421875" style="2" customWidth="1"/>
    <col min="12" max="12" width="3.140625" style="2" customWidth="1"/>
    <col min="13" max="13" width="10.421875" style="2" customWidth="1"/>
    <col min="14" max="14" width="7.57421875" style="4" customWidth="1"/>
    <col min="15" max="21" width="5.57421875" style="2" customWidth="1" outlineLevel="1"/>
    <col min="22" max="22" width="75.140625" style="2" customWidth="1" outlineLevel="1"/>
    <col min="23" max="23" width="15.57421875" style="2" customWidth="1" outlineLevel="1"/>
    <col min="24" max="24" width="16.8515625" style="2" customWidth="1" outlineLevel="1"/>
    <col min="25" max="25" width="19.421875" style="2" customWidth="1" outlineLevel="1"/>
    <col min="26" max="26" width="14.57421875" style="9" customWidth="1" outlineLevel="1"/>
    <col min="27" max="29" width="10.7109375" style="2" customWidth="1"/>
    <col min="30" max="30" width="17.57421875" style="2" customWidth="1"/>
    <col min="31" max="31" width="13.8515625" style="2" bestFit="1" customWidth="1"/>
    <col min="32" max="32" width="18.28125" style="2" customWidth="1"/>
    <col min="33" max="16384" width="10.7109375" style="2" customWidth="1"/>
  </cols>
  <sheetData>
    <row r="1" spans="1:13" ht="13.5" customHeight="1">
      <c r="A1" s="1" t="s">
        <v>201</v>
      </c>
      <c r="B1" s="1"/>
      <c r="C1" s="1"/>
      <c r="D1" s="1"/>
      <c r="E1" s="1"/>
      <c r="F1" s="1"/>
      <c r="G1" s="1"/>
      <c r="H1" s="1"/>
      <c r="I1" s="76"/>
      <c r="J1" s="77"/>
      <c r="K1" s="1"/>
      <c r="L1" s="1"/>
      <c r="M1" s="1"/>
    </row>
    <row r="2" spans="1:14" ht="13.5" customHeight="1">
      <c r="A2" s="209" t="s">
        <v>220</v>
      </c>
      <c r="B2" s="6"/>
      <c r="C2" s="6"/>
      <c r="D2" s="6"/>
      <c r="E2" s="6"/>
      <c r="F2" s="6"/>
      <c r="G2" s="6"/>
      <c r="H2" s="6"/>
      <c r="J2" s="78"/>
      <c r="K2" s="6"/>
      <c r="L2" s="6"/>
      <c r="M2" s="6"/>
      <c r="N2" s="2"/>
    </row>
    <row r="3" spans="1:13" ht="13.5" customHeight="1">
      <c r="A3" s="6" t="s">
        <v>24</v>
      </c>
      <c r="B3" s="8"/>
      <c r="C3" s="79"/>
      <c r="D3" s="79"/>
      <c r="E3" s="79"/>
      <c r="F3" s="79"/>
      <c r="G3" s="79"/>
      <c r="H3" s="79"/>
      <c r="K3" s="79"/>
      <c r="L3" s="79"/>
      <c r="M3" s="79"/>
    </row>
    <row r="4" spans="1:13" ht="13.5" customHeight="1">
      <c r="A4" s="6"/>
      <c r="B4" s="8"/>
      <c r="C4" s="79"/>
      <c r="D4" s="79"/>
      <c r="E4" s="79"/>
      <c r="F4" s="79"/>
      <c r="G4" s="79"/>
      <c r="H4" s="79"/>
      <c r="K4" s="79"/>
      <c r="L4" s="79"/>
      <c r="M4" s="79"/>
    </row>
    <row r="5" spans="1:13" ht="13.5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3.5" customHeight="1">
      <c r="A6" s="6"/>
      <c r="B6" s="8"/>
      <c r="C6" s="79"/>
      <c r="D6" s="79"/>
      <c r="E6" s="79"/>
      <c r="F6" s="79"/>
      <c r="G6" s="79"/>
      <c r="H6" s="79"/>
      <c r="K6" s="79"/>
      <c r="L6" s="79"/>
      <c r="M6" s="79"/>
    </row>
    <row r="7" spans="1:13" ht="13.5" customHeight="1">
      <c r="A7" s="223" t="s">
        <v>233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13.5" customHeight="1">
      <c r="A8" s="8"/>
      <c r="B8" s="8"/>
      <c r="C8" s="8"/>
      <c r="D8" s="8"/>
      <c r="E8" s="8"/>
      <c r="F8" s="8"/>
      <c r="G8" s="8"/>
      <c r="H8" s="8"/>
      <c r="J8" s="80"/>
      <c r="K8" s="8"/>
      <c r="L8" s="8"/>
      <c r="M8" s="8"/>
    </row>
    <row r="9" spans="1:40" ht="13.5" customHeight="1">
      <c r="A9" s="6" t="s">
        <v>214</v>
      </c>
      <c r="B9" s="6"/>
      <c r="C9" s="6"/>
      <c r="D9" s="6"/>
      <c r="E9" s="6"/>
      <c r="F9" s="6"/>
      <c r="G9" s="6"/>
      <c r="H9" s="6"/>
      <c r="J9" s="81"/>
      <c r="K9" s="9"/>
      <c r="L9" s="3"/>
      <c r="M9" s="9"/>
      <c r="N9" s="2"/>
      <c r="O9" s="11"/>
      <c r="P9" s="11"/>
      <c r="Q9" s="11"/>
      <c r="R9" s="11"/>
      <c r="S9" s="11"/>
      <c r="T9" s="11"/>
      <c r="U9" s="11"/>
      <c r="X9" s="4"/>
      <c r="Y9" s="4"/>
      <c r="Z9" s="10"/>
      <c r="AA9" s="12"/>
      <c r="AB9" s="4"/>
      <c r="AC9" s="4"/>
      <c r="AD9" s="4"/>
      <c r="AE9" s="4"/>
      <c r="AF9" s="4"/>
      <c r="AG9" s="4"/>
      <c r="AH9" s="12"/>
      <c r="AI9" s="4"/>
      <c r="AJ9" s="4"/>
      <c r="AK9" s="4"/>
      <c r="AL9" s="4"/>
      <c r="AM9" s="4"/>
      <c r="AN9" s="4"/>
    </row>
    <row r="10" spans="1:10" ht="13.5" customHeight="1" thickBot="1">
      <c r="A10" s="8"/>
      <c r="J10" s="2"/>
    </row>
    <row r="11" spans="1:32" ht="19.5" customHeight="1" thickTop="1">
      <c r="A11" s="82"/>
      <c r="B11" s="14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4"/>
      <c r="W11" s="16"/>
      <c r="X11" s="17"/>
      <c r="Y11" s="17" t="s">
        <v>69</v>
      </c>
      <c r="Z11" s="83" t="s">
        <v>69</v>
      </c>
      <c r="AC11" s="16"/>
      <c r="AD11" s="17"/>
      <c r="AE11" s="17" t="s">
        <v>69</v>
      </c>
      <c r="AF11" s="83" t="s">
        <v>69</v>
      </c>
    </row>
    <row r="12" spans="1:32" ht="13.5" customHeight="1">
      <c r="A12" s="4"/>
      <c r="B12" s="4"/>
      <c r="C12" s="4"/>
      <c r="D12" s="4"/>
      <c r="E12" s="4"/>
      <c r="F12" s="4"/>
      <c r="G12" s="4"/>
      <c r="H12" s="4"/>
      <c r="I12" s="20" t="s">
        <v>1</v>
      </c>
      <c r="J12" s="13"/>
      <c r="K12" s="13">
        <v>2018</v>
      </c>
      <c r="L12" s="20"/>
      <c r="M12" s="13">
        <v>2017</v>
      </c>
      <c r="O12" s="2" t="s">
        <v>27</v>
      </c>
      <c r="W12" s="21"/>
      <c r="X12" s="4"/>
      <c r="Y12" s="13">
        <v>2010</v>
      </c>
      <c r="Z12" s="13">
        <v>2010</v>
      </c>
      <c r="AC12" s="21"/>
      <c r="AD12" s="4"/>
      <c r="AE12" s="13">
        <v>2011</v>
      </c>
      <c r="AF12" s="13">
        <v>2011</v>
      </c>
    </row>
    <row r="13" spans="2:32" ht="6" customHeight="1">
      <c r="B13" s="23"/>
      <c r="C13" s="23"/>
      <c r="D13" s="23"/>
      <c r="E13" s="23"/>
      <c r="F13" s="23"/>
      <c r="G13" s="23"/>
      <c r="H13" s="23"/>
      <c r="I13" s="90" t="s">
        <v>27</v>
      </c>
      <c r="J13" s="90"/>
      <c r="K13" s="45"/>
      <c r="M13" s="45"/>
      <c r="W13" s="21"/>
      <c r="X13" s="4"/>
      <c r="Y13" s="99"/>
      <c r="Z13" s="89"/>
      <c r="AC13" s="21"/>
      <c r="AD13" s="4"/>
      <c r="AE13" s="99"/>
      <c r="AF13" s="89"/>
    </row>
    <row r="14" spans="1:32" ht="13.5" customHeight="1">
      <c r="A14" s="84" t="s">
        <v>52</v>
      </c>
      <c r="B14" s="4"/>
      <c r="C14" s="4"/>
      <c r="D14" s="4"/>
      <c r="E14" s="4"/>
      <c r="F14" s="4"/>
      <c r="G14" s="4"/>
      <c r="H14" s="4"/>
      <c r="I14" s="10"/>
      <c r="K14" s="85"/>
      <c r="L14" s="85"/>
      <c r="M14" s="85"/>
      <c r="W14" s="21"/>
      <c r="X14" s="4"/>
      <c r="Y14" s="85"/>
      <c r="Z14" s="81"/>
      <c r="AC14" s="21"/>
      <c r="AD14" s="4"/>
      <c r="AE14" s="85"/>
      <c r="AF14" s="81"/>
    </row>
    <row r="15" spans="2:32" ht="13.5" customHeight="1">
      <c r="B15" s="4" t="s">
        <v>53</v>
      </c>
      <c r="C15" s="4"/>
      <c r="D15" s="4"/>
      <c r="E15" s="4"/>
      <c r="F15" s="4"/>
      <c r="G15" s="4"/>
      <c r="H15" s="4"/>
      <c r="I15" s="10"/>
      <c r="K15" s="86">
        <v>44807</v>
      </c>
      <c r="L15" s="87"/>
      <c r="M15" s="86">
        <v>37806.9</v>
      </c>
      <c r="W15" s="43" t="s">
        <v>96</v>
      </c>
      <c r="X15" s="30" t="s">
        <v>97</v>
      </c>
      <c r="Y15" s="88">
        <v>31994419.720000003</v>
      </c>
      <c r="Z15" s="89">
        <f>ROUND(Y15/1000,1)</f>
        <v>31994.4</v>
      </c>
      <c r="AC15" s="43" t="s">
        <v>96</v>
      </c>
      <c r="AD15" s="30" t="s">
        <v>97</v>
      </c>
      <c r="AE15" s="88">
        <v>32078895.019999996</v>
      </c>
      <c r="AF15" s="89">
        <f>ROUND(AE15/1000,1)</f>
        <v>32078.9</v>
      </c>
    </row>
    <row r="16" spans="2:32" ht="13.5" customHeight="1">
      <c r="B16" s="23" t="s">
        <v>54</v>
      </c>
      <c r="C16" s="23"/>
      <c r="D16" s="23"/>
      <c r="E16" s="23"/>
      <c r="F16" s="23"/>
      <c r="G16" s="23"/>
      <c r="H16" s="23"/>
      <c r="I16" s="90">
        <v>17</v>
      </c>
      <c r="J16" s="90"/>
      <c r="K16" s="86">
        <v>14886.4</v>
      </c>
      <c r="L16" s="87"/>
      <c r="M16" s="86">
        <v>14013.3</v>
      </c>
      <c r="W16" s="21"/>
      <c r="X16" s="30" t="s">
        <v>98</v>
      </c>
      <c r="Y16" s="88">
        <v>12580978.65</v>
      </c>
      <c r="Z16" s="91">
        <f aca="true" t="shared" si="0" ref="Z16:Z45">ROUND(Y16/1000,1)</f>
        <v>12581</v>
      </c>
      <c r="AC16" s="21"/>
      <c r="AD16" s="30" t="s">
        <v>98</v>
      </c>
      <c r="AE16" s="88">
        <v>12155057.4</v>
      </c>
      <c r="AF16" s="91">
        <f aca="true" t="shared" si="1" ref="AF16:AF47">ROUND(AE16/1000,1)</f>
        <v>12155.1</v>
      </c>
    </row>
    <row r="17" spans="2:32" ht="13.5" customHeight="1">
      <c r="B17" s="23" t="s">
        <v>55</v>
      </c>
      <c r="C17" s="23"/>
      <c r="D17" s="23"/>
      <c r="E17" s="23"/>
      <c r="F17" s="23"/>
      <c r="G17" s="23"/>
      <c r="H17" s="23"/>
      <c r="I17" s="90"/>
      <c r="J17" s="90"/>
      <c r="K17" s="86"/>
      <c r="L17" s="87"/>
      <c r="M17" s="86"/>
      <c r="W17" s="21"/>
      <c r="X17" s="4"/>
      <c r="Y17" s="88"/>
      <c r="Z17" s="91"/>
      <c r="AC17" s="21"/>
      <c r="AD17" s="4"/>
      <c r="AE17" s="88"/>
      <c r="AF17" s="91"/>
    </row>
    <row r="18" spans="2:32" ht="13.5" customHeight="1">
      <c r="B18" s="92" t="s">
        <v>56</v>
      </c>
      <c r="C18" s="23"/>
      <c r="D18" s="23"/>
      <c r="E18" s="23"/>
      <c r="F18" s="23"/>
      <c r="G18" s="23"/>
      <c r="H18" s="23"/>
      <c r="I18" s="90"/>
      <c r="J18" s="90"/>
      <c r="K18" s="86">
        <v>1045.9</v>
      </c>
      <c r="L18" s="87"/>
      <c r="M18" s="86">
        <v>1376.2</v>
      </c>
      <c r="W18" s="21"/>
      <c r="X18" s="30" t="s">
        <v>99</v>
      </c>
      <c r="Y18" s="88">
        <v>1184665.72</v>
      </c>
      <c r="Z18" s="91">
        <f t="shared" si="0"/>
        <v>1184.7</v>
      </c>
      <c r="AC18" s="21"/>
      <c r="AD18" s="30" t="s">
        <v>99</v>
      </c>
      <c r="AE18" s="88">
        <v>3775734.31</v>
      </c>
      <c r="AF18" s="91">
        <f t="shared" si="1"/>
        <v>3775.7</v>
      </c>
    </row>
    <row r="19" spans="2:32" ht="13.5" customHeight="1">
      <c r="B19" s="23" t="s">
        <v>57</v>
      </c>
      <c r="C19" s="23"/>
      <c r="D19" s="23"/>
      <c r="E19" s="23"/>
      <c r="F19" s="23"/>
      <c r="G19" s="23"/>
      <c r="H19" s="23"/>
      <c r="I19" s="90"/>
      <c r="J19" s="90"/>
      <c r="K19" s="86">
        <v>332.3</v>
      </c>
      <c r="L19" s="87"/>
      <c r="M19" s="86">
        <v>214.9</v>
      </c>
      <c r="W19" s="21"/>
      <c r="X19" s="30" t="s">
        <v>100</v>
      </c>
      <c r="Y19" s="88">
        <v>367937.65</v>
      </c>
      <c r="Z19" s="91">
        <f t="shared" si="0"/>
        <v>367.9</v>
      </c>
      <c r="AC19" s="21"/>
      <c r="AD19" s="30" t="s">
        <v>100</v>
      </c>
      <c r="AE19" s="88">
        <v>149217.95</v>
      </c>
      <c r="AF19" s="91">
        <f t="shared" si="1"/>
        <v>149.2</v>
      </c>
    </row>
    <row r="20" spans="2:32" ht="13.5" customHeight="1">
      <c r="B20" s="23" t="s">
        <v>58</v>
      </c>
      <c r="C20" s="23"/>
      <c r="D20" s="23"/>
      <c r="E20" s="23"/>
      <c r="F20" s="23"/>
      <c r="G20" s="23"/>
      <c r="H20" s="23"/>
      <c r="I20" s="90"/>
      <c r="J20" s="90"/>
      <c r="K20" s="93">
        <v>3327.5</v>
      </c>
      <c r="L20" s="87"/>
      <c r="M20" s="93">
        <v>3361.5</v>
      </c>
      <c r="W20" s="21"/>
      <c r="X20" s="30" t="s">
        <v>101</v>
      </c>
      <c r="Y20" s="94">
        <v>3292738.75</v>
      </c>
      <c r="Z20" s="95">
        <f t="shared" si="0"/>
        <v>3292.7</v>
      </c>
      <c r="AC20" s="21"/>
      <c r="AD20" s="30" t="s">
        <v>101</v>
      </c>
      <c r="AE20" s="94">
        <v>3022970.84</v>
      </c>
      <c r="AF20" s="95">
        <f t="shared" si="1"/>
        <v>3023</v>
      </c>
    </row>
    <row r="21" spans="2:32" ht="13.5" customHeight="1">
      <c r="B21" s="23"/>
      <c r="C21" s="23"/>
      <c r="D21" s="23"/>
      <c r="E21" s="23"/>
      <c r="F21" s="23"/>
      <c r="G21" s="23"/>
      <c r="H21" s="23"/>
      <c r="I21" s="90"/>
      <c r="J21" s="90"/>
      <c r="K21" s="96">
        <f>SUM(K15:K20)</f>
        <v>64399.100000000006</v>
      </c>
      <c r="L21" s="87"/>
      <c r="M21" s="96">
        <f>SUM(M15:M20)</f>
        <v>56772.799999999996</v>
      </c>
      <c r="W21" s="21"/>
      <c r="X21" s="4" t="s">
        <v>102</v>
      </c>
      <c r="Y21" s="97">
        <f>SUM(Y15:Y20)</f>
        <v>49420740.49</v>
      </c>
      <c r="Z21" s="98">
        <f>SUM(Z15:Z20)</f>
        <v>49420.7</v>
      </c>
      <c r="AC21" s="21"/>
      <c r="AD21" s="4" t="s">
        <v>102</v>
      </c>
      <c r="AE21" s="97">
        <f>SUM(AE15:AE20)</f>
        <v>51181875.519999996</v>
      </c>
      <c r="AF21" s="98">
        <f>SUM(AF15:AF20)</f>
        <v>51181.899999999994</v>
      </c>
    </row>
    <row r="22" spans="1:32" ht="13.5" customHeight="1">
      <c r="A22" s="222" t="s">
        <v>189</v>
      </c>
      <c r="B22" s="222"/>
      <c r="C22" s="222"/>
      <c r="D22" s="222"/>
      <c r="E22" s="222"/>
      <c r="F22" s="222"/>
      <c r="G22" s="222"/>
      <c r="H22" s="23"/>
      <c r="I22" s="90"/>
      <c r="J22" s="90"/>
      <c r="K22" s="86"/>
      <c r="L22" s="87"/>
      <c r="M22" s="86"/>
      <c r="W22" s="21"/>
      <c r="X22" s="4"/>
      <c r="Y22" s="88"/>
      <c r="Z22" s="91"/>
      <c r="AC22" s="21"/>
      <c r="AD22" s="4"/>
      <c r="AE22" s="88"/>
      <c r="AF22" s="91"/>
    </row>
    <row r="23" spans="2:32" ht="13.5" customHeight="1">
      <c r="B23" s="100" t="s">
        <v>59</v>
      </c>
      <c r="C23" s="101"/>
      <c r="D23" s="100"/>
      <c r="E23" s="23"/>
      <c r="F23" s="23"/>
      <c r="G23" s="23"/>
      <c r="H23" s="23"/>
      <c r="I23" s="90"/>
      <c r="J23" s="90"/>
      <c r="K23" s="86">
        <v>14098.6</v>
      </c>
      <c r="L23" s="87"/>
      <c r="M23" s="86">
        <v>16652.6</v>
      </c>
      <c r="W23" s="21"/>
      <c r="X23" s="30" t="s">
        <v>103</v>
      </c>
      <c r="Y23" s="88">
        <v>10989820.48</v>
      </c>
      <c r="Z23" s="91">
        <f t="shared" si="0"/>
        <v>10989.8</v>
      </c>
      <c r="AC23" s="21"/>
      <c r="AD23" s="30" t="s">
        <v>103</v>
      </c>
      <c r="AE23" s="88">
        <v>12451116.96</v>
      </c>
      <c r="AF23" s="91">
        <f t="shared" si="1"/>
        <v>12451.1</v>
      </c>
    </row>
    <row r="24" spans="2:32" ht="13.5" customHeight="1">
      <c r="B24" s="100" t="s">
        <v>60</v>
      </c>
      <c r="C24" s="101"/>
      <c r="D24" s="100"/>
      <c r="E24" s="23"/>
      <c r="F24" s="23"/>
      <c r="G24" s="23"/>
      <c r="H24" s="23"/>
      <c r="I24" s="90"/>
      <c r="J24" s="90"/>
      <c r="K24" s="86">
        <v>15609.2</v>
      </c>
      <c r="L24" s="87"/>
      <c r="M24" s="86">
        <v>9942.3</v>
      </c>
      <c r="W24" s="21"/>
      <c r="X24" s="30" t="s">
        <v>104</v>
      </c>
      <c r="Y24" s="88">
        <v>10523504.55</v>
      </c>
      <c r="Z24" s="91">
        <f t="shared" si="0"/>
        <v>10523.5</v>
      </c>
      <c r="AC24" s="21"/>
      <c r="AD24" s="30" t="s">
        <v>104</v>
      </c>
      <c r="AE24" s="88">
        <v>8941173.13</v>
      </c>
      <c r="AF24" s="91">
        <f t="shared" si="1"/>
        <v>8941.2</v>
      </c>
    </row>
    <row r="25" spans="1:32" s="7" customFormat="1" ht="13.5" customHeight="1">
      <c r="A25" s="2"/>
      <c r="B25" s="100" t="s">
        <v>61</v>
      </c>
      <c r="C25" s="101"/>
      <c r="D25" s="100"/>
      <c r="E25" s="23"/>
      <c r="F25" s="23"/>
      <c r="G25" s="23"/>
      <c r="H25" s="23"/>
      <c r="I25" s="90">
        <v>17</v>
      </c>
      <c r="J25" s="90"/>
      <c r="K25" s="86">
        <v>17152.5</v>
      </c>
      <c r="L25" s="87"/>
      <c r="M25" s="86">
        <v>15670.3</v>
      </c>
      <c r="N25" s="102"/>
      <c r="W25" s="21"/>
      <c r="X25" s="30" t="s">
        <v>105</v>
      </c>
      <c r="Y25" s="88">
        <v>13394971.77</v>
      </c>
      <c r="Z25" s="91">
        <f t="shared" si="0"/>
        <v>13395</v>
      </c>
      <c r="AC25" s="21"/>
      <c r="AD25" s="30" t="s">
        <v>105</v>
      </c>
      <c r="AE25" s="88">
        <v>10970247.37</v>
      </c>
      <c r="AF25" s="91">
        <f t="shared" si="1"/>
        <v>10970.2</v>
      </c>
    </row>
    <row r="26" spans="1:32" s="7" customFormat="1" ht="13.5" customHeight="1">
      <c r="A26" s="2"/>
      <c r="B26" s="23" t="s">
        <v>62</v>
      </c>
      <c r="C26" s="101"/>
      <c r="D26" s="101"/>
      <c r="E26" s="23"/>
      <c r="F26" s="23"/>
      <c r="G26" s="23"/>
      <c r="H26" s="23"/>
      <c r="J26" s="90"/>
      <c r="K26" s="93">
        <v>9153.8</v>
      </c>
      <c r="L26" s="87"/>
      <c r="M26" s="93">
        <v>8154.3</v>
      </c>
      <c r="N26" s="102"/>
      <c r="W26" s="21"/>
      <c r="X26" s="30" t="s">
        <v>106</v>
      </c>
      <c r="Y26" s="94">
        <v>5683473.67</v>
      </c>
      <c r="Z26" s="95">
        <f t="shared" si="0"/>
        <v>5683.5</v>
      </c>
      <c r="AC26" s="21"/>
      <c r="AD26" s="30" t="s">
        <v>106</v>
      </c>
      <c r="AE26" s="94">
        <v>5988253.5</v>
      </c>
      <c r="AF26" s="95">
        <f t="shared" si="1"/>
        <v>5988.3</v>
      </c>
    </row>
    <row r="27" spans="1:32" s="7" customFormat="1" ht="13.5" customHeight="1">
      <c r="A27" s="2"/>
      <c r="B27" s="23"/>
      <c r="C27" s="101"/>
      <c r="D27" s="101"/>
      <c r="E27" s="23"/>
      <c r="F27" s="23"/>
      <c r="G27" s="23"/>
      <c r="H27" s="23"/>
      <c r="I27" s="90"/>
      <c r="J27" s="90"/>
      <c r="K27" s="96">
        <f>SUM(K23:K26)</f>
        <v>56014.100000000006</v>
      </c>
      <c r="L27" s="87"/>
      <c r="M27" s="96">
        <f>SUM(M23:M26)</f>
        <v>50419.5</v>
      </c>
      <c r="N27" s="102"/>
      <c r="W27" s="21"/>
      <c r="X27" s="4"/>
      <c r="Y27" s="97">
        <f>SUM(Y23:Y26)</f>
        <v>40591770.47</v>
      </c>
      <c r="Z27" s="98">
        <f>SUM(Z23:Z26)</f>
        <v>40591.8</v>
      </c>
      <c r="AC27" s="21"/>
      <c r="AD27" s="4"/>
      <c r="AE27" s="97">
        <f>SUM(AE23:AE26)</f>
        <v>38350790.96</v>
      </c>
      <c r="AF27" s="98">
        <f>SUM(AF23:AF26)</f>
        <v>38350.8</v>
      </c>
    </row>
    <row r="28" spans="2:32" ht="6" customHeight="1">
      <c r="B28" s="23"/>
      <c r="C28" s="23"/>
      <c r="D28" s="23"/>
      <c r="E28" s="23"/>
      <c r="F28" s="23"/>
      <c r="G28" s="23"/>
      <c r="H28" s="23"/>
      <c r="I28" s="90" t="s">
        <v>27</v>
      </c>
      <c r="J28" s="90"/>
      <c r="K28" s="45"/>
      <c r="M28" s="45"/>
      <c r="W28" s="21"/>
      <c r="X28" s="4"/>
      <c r="Y28" s="99"/>
      <c r="Z28" s="89"/>
      <c r="AC28" s="21"/>
      <c r="AD28" s="4"/>
      <c r="AE28" s="99"/>
      <c r="AF28" s="89"/>
    </row>
    <row r="29" spans="1:32" ht="13.5" customHeight="1">
      <c r="A29" s="2" t="s">
        <v>63</v>
      </c>
      <c r="B29" s="7"/>
      <c r="C29" s="7"/>
      <c r="D29" s="7"/>
      <c r="E29" s="7"/>
      <c r="F29" s="7"/>
      <c r="G29" s="7"/>
      <c r="H29" s="84"/>
      <c r="I29" s="90"/>
      <c r="J29" s="90"/>
      <c r="K29" s="103">
        <v>537</v>
      </c>
      <c r="L29" s="7"/>
      <c r="M29" s="103">
        <v>585.4</v>
      </c>
      <c r="W29" s="43" t="s">
        <v>107</v>
      </c>
      <c r="X29" s="30" t="s">
        <v>108</v>
      </c>
      <c r="Y29" s="94">
        <v>691985.48</v>
      </c>
      <c r="Z29" s="95">
        <f t="shared" si="0"/>
        <v>692</v>
      </c>
      <c r="AC29" s="43" t="s">
        <v>107</v>
      </c>
      <c r="AD29" s="30" t="s">
        <v>108</v>
      </c>
      <c r="AE29" s="94">
        <v>898091.41</v>
      </c>
      <c r="AF29" s="95">
        <f t="shared" si="1"/>
        <v>898.1</v>
      </c>
    </row>
    <row r="30" spans="2:32" ht="6" customHeight="1">
      <c r="B30" s="23"/>
      <c r="C30" s="23"/>
      <c r="D30" s="23"/>
      <c r="E30" s="23"/>
      <c r="F30" s="23"/>
      <c r="G30" s="23"/>
      <c r="H30" s="23"/>
      <c r="I30" s="90" t="s">
        <v>27</v>
      </c>
      <c r="J30" s="90"/>
      <c r="K30" s="45"/>
      <c r="M30" s="45"/>
      <c r="W30" s="21"/>
      <c r="X30" s="4"/>
      <c r="Y30" s="99"/>
      <c r="Z30" s="89"/>
      <c r="AC30" s="21"/>
      <c r="AD30" s="4"/>
      <c r="AE30" s="99"/>
      <c r="AF30" s="89"/>
    </row>
    <row r="31" spans="1:32" ht="13.5" customHeight="1">
      <c r="A31" s="84" t="s">
        <v>64</v>
      </c>
      <c r="B31" s="23"/>
      <c r="C31" s="23"/>
      <c r="D31" s="23"/>
      <c r="E31" s="23"/>
      <c r="F31" s="23"/>
      <c r="G31" s="23"/>
      <c r="H31" s="23"/>
      <c r="I31" s="90"/>
      <c r="J31" s="90"/>
      <c r="K31" s="93">
        <f>+K21-K27-K29</f>
        <v>7848</v>
      </c>
      <c r="L31" s="87"/>
      <c r="M31" s="93">
        <f>+M21-M27-M29</f>
        <v>5767.899999999996</v>
      </c>
      <c r="P31" s="2" t="s">
        <v>27</v>
      </c>
      <c r="W31" s="21"/>
      <c r="X31" s="4"/>
      <c r="Y31" s="94">
        <f>+Y21-Y27-Y29</f>
        <v>8136984.540000003</v>
      </c>
      <c r="Z31" s="95">
        <f>+Z21-Z27-Z29</f>
        <v>8136.899999999994</v>
      </c>
      <c r="AC31" s="21"/>
      <c r="AD31" s="4"/>
      <c r="AE31" s="94">
        <f>+AE21-AE27-AE29</f>
        <v>11932993.149999995</v>
      </c>
      <c r="AF31" s="95">
        <f>+AF21-AF27-AF29</f>
        <v>11932.99999999999</v>
      </c>
    </row>
    <row r="32" spans="2:32" ht="6" customHeight="1">
      <c r="B32" s="23"/>
      <c r="C32" s="23"/>
      <c r="D32" s="23"/>
      <c r="E32" s="23"/>
      <c r="F32" s="23"/>
      <c r="G32" s="23"/>
      <c r="H32" s="23"/>
      <c r="I32" s="90" t="s">
        <v>27</v>
      </c>
      <c r="J32" s="90"/>
      <c r="K32" s="45"/>
      <c r="M32" s="45"/>
      <c r="W32" s="21"/>
      <c r="X32" s="4"/>
      <c r="Y32" s="99"/>
      <c r="Z32" s="89"/>
      <c r="AC32" s="21"/>
      <c r="AD32" s="4"/>
      <c r="AE32" s="99"/>
      <c r="AF32" s="89"/>
    </row>
    <row r="33" spans="1:32" ht="13.5" customHeight="1">
      <c r="A33" s="84" t="s">
        <v>190</v>
      </c>
      <c r="B33" s="23"/>
      <c r="C33" s="23"/>
      <c r="D33" s="23"/>
      <c r="E33" s="23"/>
      <c r="F33" s="23"/>
      <c r="G33" s="23"/>
      <c r="H33" s="23"/>
      <c r="I33" s="90"/>
      <c r="J33" s="90"/>
      <c r="K33" s="86" t="s">
        <v>27</v>
      </c>
      <c r="L33" s="104"/>
      <c r="M33" s="86" t="s">
        <v>27</v>
      </c>
      <c r="S33" s="2" t="s">
        <v>27</v>
      </c>
      <c r="W33" s="21"/>
      <c r="X33" s="4"/>
      <c r="Y33" s="88"/>
      <c r="Z33" s="91"/>
      <c r="AC33" s="21"/>
      <c r="AD33" s="4"/>
      <c r="AE33" s="88"/>
      <c r="AF33" s="91"/>
    </row>
    <row r="34" spans="2:32" ht="13.5" customHeight="1">
      <c r="B34" s="23" t="s">
        <v>65</v>
      </c>
      <c r="C34" s="23"/>
      <c r="D34" s="23"/>
      <c r="E34" s="23"/>
      <c r="F34" s="23"/>
      <c r="G34" s="23"/>
      <c r="H34" s="23"/>
      <c r="I34" s="90"/>
      <c r="J34" s="90"/>
      <c r="K34" s="86">
        <v>359.8</v>
      </c>
      <c r="L34" s="104"/>
      <c r="M34" s="86">
        <v>375.8</v>
      </c>
      <c r="W34" s="105" t="s">
        <v>109</v>
      </c>
      <c r="X34" s="106" t="s">
        <v>110</v>
      </c>
      <c r="Y34" s="88">
        <v>418399.76</v>
      </c>
      <c r="Z34" s="91">
        <f t="shared" si="0"/>
        <v>418.4</v>
      </c>
      <c r="AC34" s="105" t="s">
        <v>109</v>
      </c>
      <c r="AD34" s="106" t="s">
        <v>110</v>
      </c>
      <c r="AE34" s="88">
        <v>355197.75</v>
      </c>
      <c r="AF34" s="91">
        <f t="shared" si="1"/>
        <v>355.2</v>
      </c>
    </row>
    <row r="35" spans="2:32" ht="13.5" customHeight="1">
      <c r="B35" s="23" t="s">
        <v>66</v>
      </c>
      <c r="C35" s="23"/>
      <c r="D35" s="23"/>
      <c r="E35" s="23"/>
      <c r="F35" s="23"/>
      <c r="G35" s="23"/>
      <c r="H35" s="23"/>
      <c r="I35" s="90">
        <v>23</v>
      </c>
      <c r="J35" s="90"/>
      <c r="K35" s="93">
        <v>4638.5</v>
      </c>
      <c r="L35" s="104"/>
      <c r="M35" s="93">
        <v>4754.2</v>
      </c>
      <c r="W35" s="21"/>
      <c r="X35" s="30" t="s">
        <v>111</v>
      </c>
      <c r="Y35" s="94">
        <v>3817528.98</v>
      </c>
      <c r="Z35" s="95">
        <f t="shared" si="0"/>
        <v>3817.5</v>
      </c>
      <c r="AC35" s="21"/>
      <c r="AD35" s="30" t="s">
        <v>111</v>
      </c>
      <c r="AE35" s="94">
        <v>3700563.21</v>
      </c>
      <c r="AF35" s="95">
        <f t="shared" si="1"/>
        <v>3700.6</v>
      </c>
    </row>
    <row r="36" spans="2:32" ht="13.5" customHeight="1">
      <c r="B36" s="23"/>
      <c r="C36" s="23"/>
      <c r="D36" s="23"/>
      <c r="E36" s="23"/>
      <c r="F36" s="23"/>
      <c r="G36" s="23"/>
      <c r="H36" s="23"/>
      <c r="I36" s="90"/>
      <c r="J36" s="90"/>
      <c r="K36" s="107">
        <f>SUM(K34:K35)</f>
        <v>4998.3</v>
      </c>
      <c r="L36" s="104"/>
      <c r="M36" s="107">
        <f>SUM(M34:M35)</f>
        <v>5130</v>
      </c>
      <c r="R36" s="2" t="s">
        <v>27</v>
      </c>
      <c r="W36" s="21"/>
      <c r="X36" s="108"/>
      <c r="Y36" s="97">
        <f>SUM(Y34:Y35)</f>
        <v>4235928.74</v>
      </c>
      <c r="Z36" s="109">
        <f>SUM(Z34:Z35)</f>
        <v>4235.9</v>
      </c>
      <c r="AC36" s="21"/>
      <c r="AD36" s="108"/>
      <c r="AE36" s="97">
        <f>SUM(AE34:AE35)</f>
        <v>4055760.96</v>
      </c>
      <c r="AF36" s="109">
        <f>SUM(AF34:AF35)</f>
        <v>4055.7999999999997</v>
      </c>
    </row>
    <row r="37" spans="2:32" ht="6" customHeight="1">
      <c r="B37" s="23"/>
      <c r="C37" s="23"/>
      <c r="D37" s="23"/>
      <c r="E37" s="23"/>
      <c r="F37" s="23"/>
      <c r="G37" s="23"/>
      <c r="H37" s="23"/>
      <c r="I37" s="90" t="s">
        <v>27</v>
      </c>
      <c r="J37" s="90"/>
      <c r="K37" s="45"/>
      <c r="M37" s="45"/>
      <c r="W37" s="21"/>
      <c r="X37" s="4"/>
      <c r="Y37" s="99"/>
      <c r="Z37" s="89"/>
      <c r="AC37" s="21"/>
      <c r="AD37" s="4"/>
      <c r="AE37" s="99"/>
      <c r="AF37" s="89"/>
    </row>
    <row r="38" spans="1:32" ht="13.5" customHeight="1">
      <c r="A38" s="84" t="s">
        <v>242</v>
      </c>
      <c r="B38" s="23"/>
      <c r="C38" s="23"/>
      <c r="D38" s="23"/>
      <c r="E38" s="84"/>
      <c r="F38" s="23"/>
      <c r="G38" s="23"/>
      <c r="H38" s="23"/>
      <c r="I38" s="90"/>
      <c r="J38" s="90"/>
      <c r="K38" s="28">
        <f>+K31-K36</f>
        <v>2849.7</v>
      </c>
      <c r="L38" s="59"/>
      <c r="M38" s="28">
        <f>+M31-M36</f>
        <v>637.899999999996</v>
      </c>
      <c r="W38" s="21"/>
      <c r="X38" s="4"/>
      <c r="Y38" s="99">
        <f>+Y31-Y36</f>
        <v>3901055.8000000026</v>
      </c>
      <c r="Z38" s="89">
        <f t="shared" si="0"/>
        <v>3901.1</v>
      </c>
      <c r="AC38" s="21"/>
      <c r="AD38" s="4"/>
      <c r="AE38" s="99">
        <f>+AE31-AE36</f>
        <v>7877232.189999995</v>
      </c>
      <c r="AF38" s="89">
        <f t="shared" si="1"/>
        <v>7877.2</v>
      </c>
    </row>
    <row r="39" spans="2:32" ht="6" customHeight="1">
      <c r="B39" s="23"/>
      <c r="C39" s="23"/>
      <c r="D39" s="23"/>
      <c r="E39" s="23"/>
      <c r="F39" s="23"/>
      <c r="G39" s="23"/>
      <c r="H39" s="23"/>
      <c r="I39" s="90" t="s">
        <v>27</v>
      </c>
      <c r="J39" s="90"/>
      <c r="K39" s="45"/>
      <c r="M39" s="45"/>
      <c r="W39" s="21"/>
      <c r="X39" s="4"/>
      <c r="Y39" s="99"/>
      <c r="Z39" s="89"/>
      <c r="AC39" s="21"/>
      <c r="AD39" s="4"/>
      <c r="AE39" s="99"/>
      <c r="AF39" s="89"/>
    </row>
    <row r="40" spans="1:32" ht="13.5" customHeight="1">
      <c r="A40" s="23" t="s">
        <v>175</v>
      </c>
      <c r="B40" s="23"/>
      <c r="C40" s="23"/>
      <c r="D40" s="23"/>
      <c r="E40" s="84"/>
      <c r="F40" s="23"/>
      <c r="G40" s="23"/>
      <c r="H40" s="23"/>
      <c r="I40" s="90"/>
      <c r="J40" s="90"/>
      <c r="K40" s="28">
        <v>4681.4</v>
      </c>
      <c r="L40" s="59"/>
      <c r="M40" s="28">
        <v>5762.8</v>
      </c>
      <c r="W40" s="21"/>
      <c r="X40" s="4" t="s">
        <v>102</v>
      </c>
      <c r="Y40" s="88">
        <v>14852092.4</v>
      </c>
      <c r="Z40" s="91">
        <f t="shared" si="0"/>
        <v>14852.1</v>
      </c>
      <c r="AC40" s="21"/>
      <c r="AD40" s="4" t="s">
        <v>102</v>
      </c>
      <c r="AE40" s="88">
        <v>10444521.620000001</v>
      </c>
      <c r="AF40" s="91">
        <f t="shared" si="1"/>
        <v>10444.5</v>
      </c>
    </row>
    <row r="41" spans="1:32" ht="13.5" customHeight="1">
      <c r="A41" s="23" t="s">
        <v>67</v>
      </c>
      <c r="B41" s="23"/>
      <c r="C41" s="23"/>
      <c r="D41" s="23"/>
      <c r="E41" s="84"/>
      <c r="F41" s="23"/>
      <c r="G41" s="23"/>
      <c r="H41" s="23"/>
      <c r="I41" s="90" t="s">
        <v>247</v>
      </c>
      <c r="J41" s="90"/>
      <c r="K41" s="103">
        <v>2033.8</v>
      </c>
      <c r="L41" s="59"/>
      <c r="M41" s="103">
        <v>1181.4</v>
      </c>
      <c r="W41" s="105" t="s">
        <v>112</v>
      </c>
      <c r="X41" s="106" t="s">
        <v>113</v>
      </c>
      <c r="Y41" s="99"/>
      <c r="Z41" s="89">
        <f t="shared" si="0"/>
        <v>0</v>
      </c>
      <c r="AC41" s="105" t="s">
        <v>112</v>
      </c>
      <c r="AD41" s="106" t="s">
        <v>113</v>
      </c>
      <c r="AE41" s="99"/>
      <c r="AF41" s="89">
        <f t="shared" si="1"/>
        <v>0</v>
      </c>
    </row>
    <row r="42" spans="2:32" ht="6" customHeight="1">
      <c r="B42" s="23"/>
      <c r="C42" s="23"/>
      <c r="D42" s="23"/>
      <c r="E42" s="23"/>
      <c r="F42" s="23"/>
      <c r="G42" s="23"/>
      <c r="H42" s="23"/>
      <c r="I42" s="90" t="s">
        <v>27</v>
      </c>
      <c r="J42" s="90"/>
      <c r="K42" s="45"/>
      <c r="M42" s="45"/>
      <c r="W42" s="21"/>
      <c r="X42" s="4"/>
      <c r="Y42" s="99"/>
      <c r="Z42" s="89"/>
      <c r="AC42" s="21"/>
      <c r="AD42" s="4"/>
      <c r="AE42" s="99"/>
      <c r="AF42" s="89"/>
    </row>
    <row r="43" spans="1:32" ht="13.5" customHeight="1">
      <c r="A43" s="84" t="s">
        <v>224</v>
      </c>
      <c r="B43" s="23"/>
      <c r="C43" s="23"/>
      <c r="D43" s="23"/>
      <c r="E43" s="84"/>
      <c r="F43" s="23"/>
      <c r="G43" s="23"/>
      <c r="H43" s="23"/>
      <c r="I43" s="90"/>
      <c r="J43" s="90"/>
      <c r="K43" s="28">
        <f>+K38+K40+K41</f>
        <v>9564.9</v>
      </c>
      <c r="L43" s="59"/>
      <c r="M43" s="28">
        <f>+M38+M40+M41</f>
        <v>7582.099999999997</v>
      </c>
      <c r="W43" s="105" t="s">
        <v>114</v>
      </c>
      <c r="X43" s="106"/>
      <c r="Y43" s="99"/>
      <c r="Z43" s="89"/>
      <c r="AA43" s="56"/>
      <c r="AC43" s="105" t="s">
        <v>114</v>
      </c>
      <c r="AD43" s="106"/>
      <c r="AE43" s="99"/>
      <c r="AF43" s="89"/>
    </row>
    <row r="44" spans="2:32" ht="6" customHeight="1">
      <c r="B44" s="23"/>
      <c r="C44" s="23"/>
      <c r="D44" s="23"/>
      <c r="E44" s="23"/>
      <c r="F44" s="23"/>
      <c r="G44" s="23"/>
      <c r="H44" s="23"/>
      <c r="I44" s="90" t="s">
        <v>27</v>
      </c>
      <c r="J44" s="90"/>
      <c r="K44" s="45"/>
      <c r="M44" s="45"/>
      <c r="W44" s="21"/>
      <c r="X44" s="4"/>
      <c r="Y44" s="99"/>
      <c r="Z44" s="89"/>
      <c r="AC44" s="21"/>
      <c r="AD44" s="4"/>
      <c r="AE44" s="99"/>
      <c r="AF44" s="89"/>
    </row>
    <row r="45" spans="1:32" ht="13.5" customHeight="1">
      <c r="A45" s="23" t="s">
        <v>225</v>
      </c>
      <c r="B45" s="23"/>
      <c r="C45" s="23"/>
      <c r="D45" s="23"/>
      <c r="E45" s="84"/>
      <c r="F45" s="23"/>
      <c r="G45" s="23"/>
      <c r="H45" s="23"/>
      <c r="I45" s="90">
        <v>25</v>
      </c>
      <c r="J45" s="90"/>
      <c r="K45" s="62">
        <v>-1721.2</v>
      </c>
      <c r="L45" s="59" t="s">
        <v>27</v>
      </c>
      <c r="M45" s="62">
        <v>-747.5</v>
      </c>
      <c r="W45" s="21"/>
      <c r="X45" s="4"/>
      <c r="Y45" s="110">
        <v>-1146918.68</v>
      </c>
      <c r="Z45" s="95">
        <f t="shared" si="0"/>
        <v>-1146.9</v>
      </c>
      <c r="AC45" s="21"/>
      <c r="AD45" s="4"/>
      <c r="AE45" s="110">
        <v>-2281413.8</v>
      </c>
      <c r="AF45" s="95">
        <f t="shared" si="1"/>
        <v>-2281.4</v>
      </c>
    </row>
    <row r="46" spans="1:32" ht="13.5" customHeight="1">
      <c r="A46" s="23" t="s">
        <v>221</v>
      </c>
      <c r="B46" s="23"/>
      <c r="C46" s="23"/>
      <c r="D46" s="23"/>
      <c r="E46" s="84"/>
      <c r="F46" s="23"/>
      <c r="G46" s="23"/>
      <c r="H46" s="23"/>
      <c r="I46" s="90" t="s">
        <v>244</v>
      </c>
      <c r="J46" s="90"/>
      <c r="K46" s="111">
        <v>-183.6</v>
      </c>
      <c r="L46" s="59"/>
      <c r="M46" s="111">
        <v>-79.1</v>
      </c>
      <c r="W46" s="21"/>
      <c r="X46" s="4"/>
      <c r="Y46" s="99"/>
      <c r="Z46" s="91"/>
      <c r="AC46" s="21"/>
      <c r="AD46" s="4"/>
      <c r="AE46" s="99"/>
      <c r="AF46" s="91"/>
    </row>
    <row r="47" spans="1:32" ht="16.5" customHeight="1" thickBot="1">
      <c r="A47" s="84" t="s">
        <v>11</v>
      </c>
      <c r="B47" s="84"/>
      <c r="C47" s="84"/>
      <c r="D47" s="84"/>
      <c r="E47" s="84"/>
      <c r="F47" s="84"/>
      <c r="G47" s="84"/>
      <c r="H47" s="23"/>
      <c r="I47" s="90"/>
      <c r="J47" s="90"/>
      <c r="K47" s="218">
        <f>SUM(K43:K46)</f>
        <v>7660.099999999999</v>
      </c>
      <c r="L47" s="87"/>
      <c r="M47" s="218">
        <f>SUM(M43:M46)</f>
        <v>6755.499999999996</v>
      </c>
      <c r="W47" s="21"/>
      <c r="X47" s="4"/>
      <c r="Y47" s="112">
        <f>+Y44+Y45</f>
        <v>-1146918.68</v>
      </c>
      <c r="Z47" s="113">
        <f>ROUND(Y47/1000,1)</f>
        <v>-1146.9</v>
      </c>
      <c r="AC47" s="21"/>
      <c r="AD47" s="4"/>
      <c r="AE47" s="112">
        <f>+AE44+AE45</f>
        <v>-2281413.8</v>
      </c>
      <c r="AF47" s="113">
        <f t="shared" si="1"/>
        <v>-2281.4</v>
      </c>
    </row>
    <row r="48" spans="1:32" ht="23.25" customHeight="1" thickTop="1">
      <c r="A48" s="84"/>
      <c r="B48" s="84"/>
      <c r="C48" s="84"/>
      <c r="D48" s="84"/>
      <c r="E48" s="84"/>
      <c r="F48" s="84"/>
      <c r="G48" s="84"/>
      <c r="H48" s="23"/>
      <c r="I48" s="90"/>
      <c r="J48" s="90"/>
      <c r="K48" s="216"/>
      <c r="L48" s="87"/>
      <c r="M48" s="216"/>
      <c r="W48" s="21"/>
      <c r="X48" s="4"/>
      <c r="Y48" s="88"/>
      <c r="Z48" s="217"/>
      <c r="AC48" s="21"/>
      <c r="AD48" s="4"/>
      <c r="AE48" s="88"/>
      <c r="AF48" s="217"/>
    </row>
    <row r="49" spans="1:32" ht="13.5" customHeight="1">
      <c r="A49" s="84"/>
      <c r="B49" s="84"/>
      <c r="C49" s="84"/>
      <c r="D49" s="84"/>
      <c r="E49" s="84"/>
      <c r="F49" s="84"/>
      <c r="G49" s="84"/>
      <c r="H49" s="23"/>
      <c r="I49" s="90"/>
      <c r="J49" s="90"/>
      <c r="K49" s="87"/>
      <c r="L49" s="87"/>
      <c r="M49" s="87"/>
      <c r="W49" s="21"/>
      <c r="X49" s="4"/>
      <c r="Y49" s="4"/>
      <c r="Z49" s="89"/>
      <c r="AC49" s="21"/>
      <c r="AD49" s="4"/>
      <c r="AE49" s="4"/>
      <c r="AF49" s="89"/>
    </row>
    <row r="50" spans="1:32" ht="52.5" customHeight="1">
      <c r="A50" s="84"/>
      <c r="B50" s="84"/>
      <c r="C50" s="84"/>
      <c r="D50" s="84"/>
      <c r="E50" s="84"/>
      <c r="F50" s="84"/>
      <c r="G50" s="84"/>
      <c r="H50" s="23"/>
      <c r="I50" s="90"/>
      <c r="J50" s="90"/>
      <c r="K50" s="87"/>
      <c r="L50" s="87"/>
      <c r="M50" s="87"/>
      <c r="W50" s="21"/>
      <c r="X50" s="4"/>
      <c r="Y50" s="4"/>
      <c r="Z50" s="89"/>
      <c r="AC50" s="21"/>
      <c r="AD50" s="4"/>
      <c r="AE50" s="4"/>
      <c r="AF50" s="89"/>
    </row>
    <row r="51" spans="1:32" ht="13.5" customHeight="1" thickBot="1">
      <c r="A51" s="73" t="s">
        <v>226</v>
      </c>
      <c r="B51" s="84"/>
      <c r="C51" s="84"/>
      <c r="D51" s="84"/>
      <c r="E51" s="84"/>
      <c r="F51" s="84"/>
      <c r="G51" s="84"/>
      <c r="H51" s="23"/>
      <c r="I51" s="90"/>
      <c r="J51" s="90"/>
      <c r="K51" s="87"/>
      <c r="L51" s="87"/>
      <c r="M51" s="87"/>
      <c r="W51" s="114"/>
      <c r="X51" s="115"/>
      <c r="Y51" s="115"/>
      <c r="Z51" s="116"/>
      <c r="AC51" s="114"/>
      <c r="AD51" s="115"/>
      <c r="AE51" s="115"/>
      <c r="AF51" s="116"/>
    </row>
    <row r="52" spans="1:32" ht="60.75" customHeight="1">
      <c r="A52" s="84"/>
      <c r="B52" s="84"/>
      <c r="C52" s="84"/>
      <c r="D52" s="84"/>
      <c r="E52" s="84"/>
      <c r="F52" s="84"/>
      <c r="G52" s="84"/>
      <c r="H52" s="84"/>
      <c r="I52" s="117"/>
      <c r="J52" s="117"/>
      <c r="K52" s="84"/>
      <c r="L52" s="84" t="s">
        <v>27</v>
      </c>
      <c r="M52" s="84"/>
      <c r="W52" s="7" t="s">
        <v>115</v>
      </c>
      <c r="X52" s="7"/>
      <c r="Y52" s="118">
        <f>-(-Y47)/(Y44-Y40)</f>
        <v>0.07722270028430471</v>
      </c>
      <c r="Z52" s="119">
        <f>-(-Z47)/(Z44-Z40)</f>
        <v>0.07722140303391441</v>
      </c>
      <c r="AC52" s="7" t="s">
        <v>115</v>
      </c>
      <c r="AD52" s="7"/>
      <c r="AE52" s="118">
        <f>-(-AE47)/(AE44-AE40)</f>
        <v>0.2184316221464243</v>
      </c>
      <c r="AF52" s="119">
        <f>-(-AF47)/(AF44-AF40)</f>
        <v>0.21843075302790943</v>
      </c>
    </row>
    <row r="53" spans="1:26" ht="13.5" customHeight="1">
      <c r="A53" s="220">
        <v>6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9"/>
      <c r="P53" s="4"/>
      <c r="Q53" s="4"/>
      <c r="R53" s="31"/>
      <c r="S53" s="39"/>
      <c r="W53" s="4"/>
      <c r="X53" s="4"/>
      <c r="Y53" s="31"/>
      <c r="Z53" s="39"/>
    </row>
    <row r="54" spans="10:14" ht="8.25" customHeight="1" thickBot="1">
      <c r="J54" s="2"/>
      <c r="K54" s="48"/>
      <c r="L54" s="48"/>
      <c r="M54" s="48"/>
      <c r="N54" s="2"/>
    </row>
    <row r="55" spans="1:14" ht="13.5" customHeight="1" thickTop="1">
      <c r="A55" s="14"/>
      <c r="B55" s="14"/>
      <c r="C55" s="14"/>
      <c r="D55" s="14"/>
      <c r="E55" s="14"/>
      <c r="F55" s="14"/>
      <c r="G55" s="14"/>
      <c r="H55" s="14"/>
      <c r="I55" s="15"/>
      <c r="J55" s="14"/>
      <c r="K55" s="75"/>
      <c r="L55" s="75"/>
      <c r="M55" s="75"/>
      <c r="N55" s="2"/>
    </row>
    <row r="56" ht="13.5" customHeight="1">
      <c r="N56" s="2"/>
    </row>
  </sheetData>
  <sheetProtection/>
  <mergeCells count="4">
    <mergeCell ref="A5:M5"/>
    <mergeCell ref="A22:G22"/>
    <mergeCell ref="A7:M7"/>
    <mergeCell ref="A53:M53"/>
  </mergeCells>
  <printOptions/>
  <pageMargins left="1.04" right="0.590551181102362" top="1.01" bottom="0.393700787401575" header="0.393700787401575" footer="0.78740157480315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showGridLines="0" zoomScale="130" zoomScaleNormal="130" zoomScalePageLayoutView="0" workbookViewId="0" topLeftCell="A10">
      <selection activeCell="V17" sqref="V17"/>
    </sheetView>
  </sheetViews>
  <sheetFormatPr defaultColWidth="10.7109375" defaultRowHeight="15" customHeight="1" outlineLevelCol="1"/>
  <cols>
    <col min="1" max="1" width="0.9921875" style="2" customWidth="1"/>
    <col min="2" max="2" width="2.28125" style="2" customWidth="1"/>
    <col min="3" max="3" width="2.00390625" style="2" customWidth="1"/>
    <col min="4" max="4" width="1.7109375" style="2" customWidth="1"/>
    <col min="5" max="5" width="1.57421875" style="2" customWidth="1"/>
    <col min="6" max="6" width="1.7109375" style="2" customWidth="1"/>
    <col min="7" max="7" width="1.421875" style="2" customWidth="1"/>
    <col min="8" max="8" width="46.8515625" style="2" customWidth="1"/>
    <col min="9" max="9" width="2.8515625" style="9" customWidth="1"/>
    <col min="10" max="10" width="5.8515625" style="9" customWidth="1"/>
    <col min="11" max="11" width="2.00390625" style="3" customWidth="1"/>
    <col min="12" max="12" width="11.421875" style="120" customWidth="1"/>
    <col min="13" max="13" width="2.140625" style="2" customWidth="1"/>
    <col min="14" max="14" width="10.7109375" style="11" customWidth="1"/>
    <col min="15" max="15" width="2.140625" style="2" customWidth="1"/>
    <col min="16" max="16" width="10.7109375" style="2" customWidth="1"/>
    <col min="17" max="17" width="2.140625" style="2" customWidth="1"/>
    <col min="18" max="18" width="11.7109375" style="2" customWidth="1"/>
    <col min="19" max="19" width="2.140625" style="2" customWidth="1"/>
    <col min="20" max="20" width="10.7109375" style="11" customWidth="1"/>
    <col min="21" max="21" width="2.140625" style="2" customWidth="1"/>
    <col min="22" max="22" width="10.7109375" style="2" customWidth="1"/>
    <col min="23" max="23" width="2.140625" style="2" customWidth="1"/>
    <col min="24" max="24" width="11.28125" style="2" customWidth="1"/>
    <col min="25" max="25" width="10.00390625" style="4" hidden="1" customWidth="1" outlineLevel="1"/>
    <col min="26" max="26" width="3.8515625" style="4" hidden="1" customWidth="1" outlineLevel="1"/>
    <col min="27" max="27" width="8.7109375" style="12" hidden="1" customWidth="1" outlineLevel="1"/>
    <col min="28" max="28" width="3.8515625" style="4" customWidth="1" collapsed="1"/>
    <col min="29" max="29" width="10.7109375" style="4" customWidth="1"/>
    <col min="30" max="30" width="3.8515625" style="4" customWidth="1"/>
    <col min="31" max="31" width="11.57421875" style="4" customWidth="1"/>
    <col min="32" max="32" width="3.8515625" style="4" customWidth="1"/>
    <col min="33" max="33" width="10.7109375" style="4" customWidth="1"/>
    <col min="34" max="16384" width="10.7109375" style="2" customWidth="1"/>
  </cols>
  <sheetData>
    <row r="1" spans="1:23" ht="15" customHeight="1">
      <c r="A1" s="1" t="s">
        <v>201</v>
      </c>
      <c r="M1" s="7"/>
      <c r="O1" s="7"/>
      <c r="Q1" s="7"/>
      <c r="S1" s="7"/>
      <c r="U1" s="7"/>
      <c r="W1" s="7"/>
    </row>
    <row r="2" spans="1:33" ht="15" customHeight="1">
      <c r="A2" s="209" t="s">
        <v>220</v>
      </c>
      <c r="I2" s="3"/>
      <c r="J2" s="2"/>
      <c r="K2" s="2"/>
      <c r="L2" s="2"/>
      <c r="N2" s="2"/>
      <c r="T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 customHeight="1">
      <c r="A3" s="6" t="s">
        <v>24</v>
      </c>
      <c r="I3" s="3"/>
      <c r="J3" s="2"/>
      <c r="K3" s="2"/>
      <c r="L3" s="2"/>
      <c r="N3" s="2"/>
      <c r="T3" s="2"/>
      <c r="Y3" s="2"/>
      <c r="Z3" s="2"/>
      <c r="AA3" s="2"/>
      <c r="AB3" s="2"/>
      <c r="AC3" s="2"/>
      <c r="AD3" s="2"/>
      <c r="AE3" s="2"/>
      <c r="AF3" s="2"/>
      <c r="AG3" s="2"/>
    </row>
    <row r="4" ht="15" customHeight="1">
      <c r="A4" s="6"/>
    </row>
    <row r="5" spans="1:33" s="7" customFormat="1" ht="15" customHeight="1">
      <c r="A5" s="1" t="s">
        <v>217</v>
      </c>
      <c r="I5" s="121"/>
      <c r="J5" s="121"/>
      <c r="K5" s="76"/>
      <c r="L5" s="122"/>
      <c r="N5" s="123"/>
      <c r="T5" s="123"/>
      <c r="Y5" s="102"/>
      <c r="Z5" s="102"/>
      <c r="AA5" s="124"/>
      <c r="AB5" s="102"/>
      <c r="AC5" s="102"/>
      <c r="AD5" s="102"/>
      <c r="AE5" s="102"/>
      <c r="AF5" s="102"/>
      <c r="AG5" s="102"/>
    </row>
    <row r="6" ht="15" customHeight="1">
      <c r="A6" s="6"/>
    </row>
    <row r="7" spans="1:8" ht="15" customHeight="1">
      <c r="A7" s="8" t="s">
        <v>233</v>
      </c>
      <c r="B7" s="6"/>
      <c r="C7" s="6"/>
      <c r="D7" s="6"/>
      <c r="E7" s="6"/>
      <c r="F7" s="6"/>
      <c r="G7" s="6"/>
      <c r="H7" s="6"/>
    </row>
    <row r="8" ht="15" customHeight="1">
      <c r="A8" s="6"/>
    </row>
    <row r="9" spans="1:35" ht="15" customHeight="1">
      <c r="A9" s="6" t="s">
        <v>215</v>
      </c>
      <c r="B9" s="6"/>
      <c r="C9" s="6"/>
      <c r="D9" s="6"/>
      <c r="E9" s="6"/>
      <c r="F9" s="6"/>
      <c r="G9" s="6"/>
      <c r="H9" s="6"/>
      <c r="R9" s="4"/>
      <c r="T9" s="12"/>
      <c r="V9" s="4"/>
      <c r="X9" s="4"/>
      <c r="AC9" s="129"/>
      <c r="AD9" s="10"/>
      <c r="AE9" s="12"/>
      <c r="AH9" s="4"/>
      <c r="AI9" s="129"/>
    </row>
    <row r="10" spans="1:35" ht="15" customHeight="1" thickBot="1">
      <c r="A10" s="115"/>
      <c r="B10" s="115"/>
      <c r="C10" s="115"/>
      <c r="D10" s="115"/>
      <c r="E10" s="115"/>
      <c r="F10" s="115"/>
      <c r="G10" s="115"/>
      <c r="H10" s="115"/>
      <c r="I10" s="116"/>
      <c r="J10" s="116"/>
      <c r="K10" s="125"/>
      <c r="L10" s="126"/>
      <c r="M10" s="115"/>
      <c r="N10" s="127"/>
      <c r="O10" s="115"/>
      <c r="P10" s="115"/>
      <c r="Q10" s="115"/>
      <c r="R10" s="115"/>
      <c r="S10" s="115"/>
      <c r="T10" s="127"/>
      <c r="U10" s="115"/>
      <c r="V10" s="115"/>
      <c r="W10" s="115"/>
      <c r="X10" s="115"/>
      <c r="AC10" s="132"/>
      <c r="AD10" s="133"/>
      <c r="AE10" s="133"/>
      <c r="AF10" s="133"/>
      <c r="AG10" s="133"/>
      <c r="AH10" s="133"/>
      <c r="AI10" s="132"/>
    </row>
    <row r="11" spans="1:35" ht="15" customHeight="1">
      <c r="A11" s="4"/>
      <c r="B11" s="4"/>
      <c r="C11" s="4"/>
      <c r="D11" s="4"/>
      <c r="E11" s="4"/>
      <c r="F11" s="4"/>
      <c r="G11" s="4"/>
      <c r="H11" s="4"/>
      <c r="I11" s="81"/>
      <c r="J11" s="81"/>
      <c r="K11" s="10"/>
      <c r="L11" s="128"/>
      <c r="M11" s="4"/>
      <c r="N11" s="12"/>
      <c r="O11" s="4"/>
      <c r="Q11" s="4"/>
      <c r="R11" s="4"/>
      <c r="S11" s="4"/>
      <c r="T11" s="12"/>
      <c r="U11" s="4"/>
      <c r="V11" s="4"/>
      <c r="W11" s="4"/>
      <c r="X11" s="4"/>
      <c r="AD11" s="81"/>
      <c r="AE11" s="134"/>
      <c r="AF11" s="23"/>
      <c r="AH11" s="23"/>
      <c r="AI11" s="4"/>
    </row>
    <row r="12" spans="1:35" ht="15" customHeight="1">
      <c r="A12" s="4"/>
      <c r="B12" s="4"/>
      <c r="C12" s="4"/>
      <c r="D12" s="4"/>
      <c r="E12" s="4"/>
      <c r="F12" s="4"/>
      <c r="G12" s="4"/>
      <c r="H12" s="4"/>
      <c r="I12" s="81"/>
      <c r="J12" s="81"/>
      <c r="K12" s="10"/>
      <c r="L12" s="129" t="s">
        <v>0</v>
      </c>
      <c r="M12" s="10"/>
      <c r="N12" s="12"/>
      <c r="O12" s="10"/>
      <c r="P12" s="4"/>
      <c r="Q12" s="10"/>
      <c r="R12" s="129" t="s">
        <v>0</v>
      </c>
      <c r="S12" s="10"/>
      <c r="T12" s="12"/>
      <c r="U12" s="10"/>
      <c r="V12" s="4"/>
      <c r="W12" s="10"/>
      <c r="X12" s="129" t="s">
        <v>0</v>
      </c>
      <c r="AC12" s="62"/>
      <c r="AD12" s="140"/>
      <c r="AE12" s="62"/>
      <c r="AF12" s="59"/>
      <c r="AG12" s="62"/>
      <c r="AH12" s="59"/>
      <c r="AI12" s="62"/>
    </row>
    <row r="13" spans="1:35" ht="15" customHeight="1">
      <c r="A13" s="19"/>
      <c r="I13" s="130"/>
      <c r="J13" s="131" t="s">
        <v>1</v>
      </c>
      <c r="K13" s="131"/>
      <c r="L13" s="219" t="s">
        <v>238</v>
      </c>
      <c r="M13" s="131"/>
      <c r="N13" s="133" t="s">
        <v>2</v>
      </c>
      <c r="O13" s="131"/>
      <c r="P13" s="133" t="s">
        <v>196</v>
      </c>
      <c r="Q13" s="131"/>
      <c r="R13" s="219" t="s">
        <v>239</v>
      </c>
      <c r="S13" s="131"/>
      <c r="T13" s="133" t="s">
        <v>2</v>
      </c>
      <c r="U13" s="131"/>
      <c r="V13" s="133" t="s">
        <v>196</v>
      </c>
      <c r="W13" s="131"/>
      <c r="X13" s="219" t="s">
        <v>240</v>
      </c>
      <c r="Z13" s="133"/>
      <c r="AA13" s="133"/>
      <c r="AC13" s="62"/>
      <c r="AD13" s="140"/>
      <c r="AE13" s="62"/>
      <c r="AF13" s="59"/>
      <c r="AG13" s="62"/>
      <c r="AH13" s="59"/>
      <c r="AI13" s="62"/>
    </row>
    <row r="14" spans="1:35" s="4" customFormat="1" ht="15" customHeight="1">
      <c r="A14" s="102" t="s">
        <v>188</v>
      </c>
      <c r="I14" s="81"/>
      <c r="J14" s="10"/>
      <c r="K14" s="81"/>
      <c r="M14" s="81"/>
      <c r="N14" s="134"/>
      <c r="O14" s="81"/>
      <c r="Q14" s="81"/>
      <c r="S14" s="81"/>
      <c r="T14" s="134"/>
      <c r="U14" s="81"/>
      <c r="W14" s="81"/>
      <c r="AA14" s="134"/>
      <c r="AC14" s="62"/>
      <c r="AD14" s="140"/>
      <c r="AE14" s="62"/>
      <c r="AF14" s="59"/>
      <c r="AG14" s="62"/>
      <c r="AH14" s="59"/>
      <c r="AI14" s="62"/>
    </row>
    <row r="15" spans="1:35" ht="15" customHeight="1">
      <c r="A15" s="135"/>
      <c r="B15" s="2" t="s">
        <v>4</v>
      </c>
      <c r="J15" s="3"/>
      <c r="K15" s="9"/>
      <c r="L15" s="62">
        <v>10000</v>
      </c>
      <c r="M15" s="136"/>
      <c r="N15" s="62">
        <v>0</v>
      </c>
      <c r="O15" s="136"/>
      <c r="P15" s="62">
        <v>0</v>
      </c>
      <c r="Q15" s="136"/>
      <c r="R15" s="62">
        <f>SUM(L15:P15)</f>
        <v>10000</v>
      </c>
      <c r="S15" s="136"/>
      <c r="T15" s="62">
        <v>0</v>
      </c>
      <c r="U15" s="136"/>
      <c r="V15" s="62">
        <v>0</v>
      </c>
      <c r="W15" s="136"/>
      <c r="X15" s="62">
        <f>SUM(R15:V15)</f>
        <v>10000</v>
      </c>
      <c r="Y15" s="137"/>
      <c r="AA15" s="134"/>
      <c r="AC15" s="62"/>
      <c r="AD15" s="138" t="s">
        <v>27</v>
      </c>
      <c r="AE15" s="62"/>
      <c r="AF15" s="138"/>
      <c r="AG15" s="62"/>
      <c r="AH15" s="138"/>
      <c r="AI15" s="62"/>
    </row>
    <row r="16" spans="1:35" ht="15" customHeight="1">
      <c r="A16" s="135"/>
      <c r="B16" s="2" t="s">
        <v>5</v>
      </c>
      <c r="J16" s="3">
        <v>24</v>
      </c>
      <c r="K16" s="9"/>
      <c r="L16" s="62">
        <v>2000</v>
      </c>
      <c r="M16" s="136"/>
      <c r="N16" s="62">
        <v>0</v>
      </c>
      <c r="O16" s="136"/>
      <c r="P16" s="62">
        <v>0</v>
      </c>
      <c r="Q16" s="136"/>
      <c r="R16" s="62">
        <f>SUM(L16:P16)</f>
        <v>2000</v>
      </c>
      <c r="S16" s="136"/>
      <c r="T16" s="62">
        <v>0</v>
      </c>
      <c r="U16" s="136"/>
      <c r="V16" s="62">
        <v>0</v>
      </c>
      <c r="W16" s="136"/>
      <c r="X16" s="62">
        <f>SUM(R16:V16)</f>
        <v>2000</v>
      </c>
      <c r="Y16" s="137"/>
      <c r="AA16" s="134"/>
      <c r="AC16" s="62"/>
      <c r="AD16" s="139"/>
      <c r="AE16" s="62"/>
      <c r="AF16" s="59"/>
      <c r="AG16" s="62"/>
      <c r="AH16" s="59"/>
      <c r="AI16" s="62"/>
    </row>
    <row r="17" spans="1:35" ht="15" customHeight="1">
      <c r="A17" s="135"/>
      <c r="B17" s="2" t="s">
        <v>6</v>
      </c>
      <c r="J17" s="3">
        <v>29</v>
      </c>
      <c r="K17" s="9"/>
      <c r="L17" s="111">
        <v>7919.299999999996</v>
      </c>
      <c r="M17" s="136"/>
      <c r="N17" s="111">
        <v>16169.8</v>
      </c>
      <c r="O17" s="136"/>
      <c r="P17" s="111">
        <v>11216.6</v>
      </c>
      <c r="Q17" s="136"/>
      <c r="R17" s="111">
        <f>+L17+N17-P17</f>
        <v>12872.499999999995</v>
      </c>
      <c r="S17" s="136"/>
      <c r="T17" s="111">
        <v>13556.4</v>
      </c>
      <c r="U17" s="136"/>
      <c r="V17" s="111">
        <v>10569.3</v>
      </c>
      <c r="W17" s="136"/>
      <c r="X17" s="111">
        <f>+R17+T17-V17</f>
        <v>15859.599999999995</v>
      </c>
      <c r="Y17" s="137"/>
      <c r="AA17" s="4"/>
      <c r="AC17" s="62"/>
      <c r="AD17" s="140"/>
      <c r="AE17" s="62"/>
      <c r="AF17" s="59"/>
      <c r="AG17" s="62"/>
      <c r="AH17" s="59"/>
      <c r="AI17" s="62"/>
    </row>
    <row r="18" spans="3:35" ht="15" customHeight="1">
      <c r="C18" s="7" t="s">
        <v>7</v>
      </c>
      <c r="J18" s="3"/>
      <c r="L18" s="62">
        <v>19919.299999999996</v>
      </c>
      <c r="M18" s="138"/>
      <c r="N18" s="62">
        <f>SUM(N15:N17)</f>
        <v>16169.8</v>
      </c>
      <c r="O18" s="138"/>
      <c r="P18" s="62">
        <f>SUM(P15:P17)</f>
        <v>11216.6</v>
      </c>
      <c r="Q18" s="138"/>
      <c r="R18" s="62">
        <f>SUM(R15:R17)</f>
        <v>24872.499999999993</v>
      </c>
      <c r="S18" s="138"/>
      <c r="T18" s="62">
        <f>SUM(T15:T17)</f>
        <v>13556.4</v>
      </c>
      <c r="U18" s="138"/>
      <c r="V18" s="62">
        <f>SUM(V15:V17)</f>
        <v>10569.3</v>
      </c>
      <c r="W18" s="138"/>
      <c r="X18" s="62">
        <f>SUM(X15:X17)</f>
        <v>27859.599999999995</v>
      </c>
      <c r="Y18" s="137"/>
      <c r="AA18" s="134"/>
      <c r="AC18" s="62"/>
      <c r="AD18" s="140" t="s">
        <v>27</v>
      </c>
      <c r="AE18" s="62"/>
      <c r="AF18" s="59"/>
      <c r="AG18" s="62"/>
      <c r="AH18" s="59"/>
      <c r="AI18" s="62"/>
    </row>
    <row r="19" spans="10:35" ht="15" customHeight="1">
      <c r="J19" s="3"/>
      <c r="L19" s="62"/>
      <c r="M19" s="139"/>
      <c r="N19" s="62"/>
      <c r="O19" s="139"/>
      <c r="P19" s="62"/>
      <c r="Q19" s="139"/>
      <c r="R19" s="62"/>
      <c r="S19" s="139"/>
      <c r="T19" s="62"/>
      <c r="U19" s="139"/>
      <c r="V19" s="62"/>
      <c r="W19" s="139"/>
      <c r="X19" s="62"/>
      <c r="Y19" s="137"/>
      <c r="AA19" s="134"/>
      <c r="AC19" s="62"/>
      <c r="AD19" s="140"/>
      <c r="AE19" s="62"/>
      <c r="AF19" s="59"/>
      <c r="AG19" s="62"/>
      <c r="AH19" s="59"/>
      <c r="AI19" s="62"/>
    </row>
    <row r="20" spans="1:35" s="4" customFormat="1" ht="15" customHeight="1">
      <c r="A20" s="102" t="s">
        <v>191</v>
      </c>
      <c r="I20" s="81"/>
      <c r="J20" s="10"/>
      <c r="K20" s="81"/>
      <c r="L20" s="62"/>
      <c r="M20" s="140"/>
      <c r="N20" s="62"/>
      <c r="O20" s="140"/>
      <c r="P20" s="62"/>
      <c r="Q20" s="140"/>
      <c r="R20" s="62"/>
      <c r="S20" s="140"/>
      <c r="T20" s="62"/>
      <c r="U20" s="140"/>
      <c r="V20" s="62"/>
      <c r="W20" s="140"/>
      <c r="X20" s="62"/>
      <c r="Y20" s="137"/>
      <c r="AA20" s="134"/>
      <c r="AC20" s="62"/>
      <c r="AD20" s="139"/>
      <c r="AE20" s="62"/>
      <c r="AF20" s="59"/>
      <c r="AG20" s="62"/>
      <c r="AH20" s="59"/>
      <c r="AI20" s="62"/>
    </row>
    <row r="21" spans="1:35" ht="15" customHeight="1">
      <c r="A21" s="135"/>
      <c r="B21" s="2" t="s">
        <v>8</v>
      </c>
      <c r="J21" s="3"/>
      <c r="K21" s="81"/>
      <c r="L21" s="28">
        <v>31009.699999999993</v>
      </c>
      <c r="M21" s="140"/>
      <c r="N21" s="62">
        <v>6059.9</v>
      </c>
      <c r="O21" s="140"/>
      <c r="P21" s="62">
        <v>9386.7</v>
      </c>
      <c r="Q21" s="140"/>
      <c r="R21" s="62">
        <f>+L21+N21-P21</f>
        <v>27682.89999999999</v>
      </c>
      <c r="S21" s="140"/>
      <c r="T21" s="62">
        <v>4904</v>
      </c>
      <c r="U21" s="140"/>
      <c r="V21" s="62">
        <v>5797.1</v>
      </c>
      <c r="W21" s="140"/>
      <c r="X21" s="62">
        <f>+R21+T21-V21</f>
        <v>26789.79999999999</v>
      </c>
      <c r="Y21" s="137"/>
      <c r="Z21" s="31"/>
      <c r="AA21" s="31"/>
      <c r="AB21" s="31"/>
      <c r="AC21" s="28"/>
      <c r="AD21" s="10"/>
      <c r="AE21" s="134"/>
      <c r="AF21" s="23"/>
      <c r="AH21" s="23"/>
      <c r="AI21" s="4"/>
    </row>
    <row r="22" spans="1:35" ht="15" customHeight="1">
      <c r="A22" s="135"/>
      <c r="B22" s="2" t="s">
        <v>200</v>
      </c>
      <c r="J22" s="3">
        <v>29</v>
      </c>
      <c r="K22" s="9"/>
      <c r="L22" s="111">
        <v>93.2</v>
      </c>
      <c r="M22" s="136"/>
      <c r="N22" s="111">
        <v>99.1</v>
      </c>
      <c r="O22" s="136"/>
      <c r="P22" s="111">
        <v>93.2</v>
      </c>
      <c r="Q22" s="136"/>
      <c r="R22" s="111">
        <f>+L22+N22-P22</f>
        <v>99.10000000000001</v>
      </c>
      <c r="S22" s="136"/>
      <c r="T22" s="111">
        <v>212.3</v>
      </c>
      <c r="U22" s="136"/>
      <c r="V22" s="111">
        <v>99.1</v>
      </c>
      <c r="W22" s="136"/>
      <c r="X22" s="111">
        <f>+R22+T22-V22</f>
        <v>212.30000000000004</v>
      </c>
      <c r="Y22" s="137"/>
      <c r="Z22" s="31"/>
      <c r="AA22" s="31"/>
      <c r="AB22" s="31"/>
      <c r="AC22" s="62"/>
      <c r="AD22" s="206"/>
      <c r="AE22" s="206"/>
      <c r="AF22" s="206"/>
      <c r="AG22" s="147"/>
      <c r="AH22" s="147"/>
      <c r="AI22" s="205"/>
    </row>
    <row r="23" spans="1:35" ht="18" customHeight="1" thickBot="1">
      <c r="A23" s="7" t="s">
        <v>9</v>
      </c>
      <c r="J23" s="3"/>
      <c r="L23" s="191">
        <v>51022.19999999998</v>
      </c>
      <c r="M23" s="142"/>
      <c r="N23" s="141">
        <f>SUM(N18:N22)</f>
        <v>22328.799999999996</v>
      </c>
      <c r="O23" s="142"/>
      <c r="P23" s="141">
        <f>+P22+P21+P18</f>
        <v>20696.5</v>
      </c>
      <c r="Q23" s="142"/>
      <c r="R23" s="141">
        <f>SUM(R18:R22)</f>
        <v>52654.49999999998</v>
      </c>
      <c r="S23" s="142"/>
      <c r="T23" s="141">
        <f>SUM(T18:T22)</f>
        <v>18672.7</v>
      </c>
      <c r="U23" s="142"/>
      <c r="V23" s="141">
        <f>+V22+V21+V18</f>
        <v>16465.5</v>
      </c>
      <c r="W23" s="142"/>
      <c r="X23" s="141">
        <f>SUM(X18:X22)</f>
        <v>54861.69999999998</v>
      </c>
      <c r="Y23" s="137"/>
      <c r="Z23" s="31"/>
      <c r="AA23" s="31"/>
      <c r="AB23" s="31"/>
      <c r="AC23" s="185"/>
      <c r="AD23" s="10"/>
      <c r="AE23" s="134"/>
      <c r="AF23" s="23"/>
      <c r="AH23" s="23"/>
      <c r="AI23" s="207"/>
    </row>
    <row r="24" spans="10:35" ht="15" customHeight="1" thickTop="1">
      <c r="J24" s="3"/>
      <c r="L24" s="210"/>
      <c r="M24" s="3"/>
      <c r="N24" s="134"/>
      <c r="O24" s="3"/>
      <c r="Q24" s="3"/>
      <c r="S24" s="3"/>
      <c r="T24" s="134"/>
      <c r="U24" s="3"/>
      <c r="W24" s="3"/>
      <c r="Y24" s="31"/>
      <c r="Z24" s="31"/>
      <c r="AA24" s="31"/>
      <c r="AB24" s="31"/>
      <c r="AC24" s="210"/>
      <c r="AD24" s="208"/>
      <c r="AE24" s="208"/>
      <c r="AF24" s="208"/>
      <c r="AG24" s="208"/>
      <c r="AH24" s="208"/>
      <c r="AI24" s="152"/>
    </row>
    <row r="25" spans="1:35" ht="25.5" customHeight="1" thickBot="1">
      <c r="A25" s="225" t="s">
        <v>10</v>
      </c>
      <c r="B25" s="225"/>
      <c r="C25" s="225"/>
      <c r="D25" s="225"/>
      <c r="E25" s="225"/>
      <c r="F25" s="225"/>
      <c r="G25" s="225"/>
      <c r="H25" s="225"/>
      <c r="I25" s="143"/>
      <c r="J25" s="143"/>
      <c r="K25" s="143"/>
      <c r="L25" s="213">
        <v>40.82</v>
      </c>
      <c r="M25" s="145"/>
      <c r="N25" s="145"/>
      <c r="O25" s="145"/>
      <c r="P25" s="146"/>
      <c r="Q25" s="145"/>
      <c r="R25" s="144">
        <v>42.12</v>
      </c>
      <c r="S25" s="145"/>
      <c r="T25" s="145"/>
      <c r="U25" s="145"/>
      <c r="V25" s="146"/>
      <c r="W25" s="145"/>
      <c r="X25" s="144">
        <v>43.89</v>
      </c>
      <c r="AA25" s="134"/>
      <c r="AC25" s="211"/>
      <c r="AH25" s="4"/>
      <c r="AI25" s="4"/>
    </row>
    <row r="26" spans="1:29" ht="30.75" customHeight="1" thickBot="1" thickTop="1">
      <c r="A26" s="226" t="s">
        <v>197</v>
      </c>
      <c r="B26" s="226"/>
      <c r="C26" s="226"/>
      <c r="D26" s="226"/>
      <c r="E26" s="226"/>
      <c r="F26" s="226"/>
      <c r="G26" s="226"/>
      <c r="H26" s="226"/>
      <c r="I26" s="226"/>
      <c r="L26" s="214">
        <v>1250000</v>
      </c>
      <c r="M26" s="3"/>
      <c r="N26" s="134"/>
      <c r="O26" s="3"/>
      <c r="Q26" s="3"/>
      <c r="R26" s="149">
        <v>1250000</v>
      </c>
      <c r="S26" s="3"/>
      <c r="T26" s="134"/>
      <c r="U26" s="3"/>
      <c r="W26" s="3"/>
      <c r="X26" s="149">
        <v>1250000</v>
      </c>
      <c r="AA26" s="134"/>
      <c r="AC26" s="12"/>
    </row>
    <row r="27" spans="1:29" ht="30" customHeight="1" thickBot="1" thickTop="1">
      <c r="A27" s="227" t="s">
        <v>198</v>
      </c>
      <c r="B27" s="227"/>
      <c r="C27" s="227"/>
      <c r="D27" s="227"/>
      <c r="E27" s="227"/>
      <c r="F27" s="227"/>
      <c r="G27" s="227"/>
      <c r="H27" s="227"/>
      <c r="I27" s="227"/>
      <c r="J27" s="150"/>
      <c r="K27" s="150"/>
      <c r="L27" s="215">
        <v>8</v>
      </c>
      <c r="M27" s="150"/>
      <c r="N27" s="150"/>
      <c r="O27" s="150"/>
      <c r="P27" s="150"/>
      <c r="Q27" s="150"/>
      <c r="R27" s="151">
        <v>8</v>
      </c>
      <c r="S27" s="150"/>
      <c r="T27" s="150"/>
      <c r="U27" s="150"/>
      <c r="V27" s="150"/>
      <c r="W27" s="150"/>
      <c r="X27" s="151">
        <v>8</v>
      </c>
      <c r="AA27" s="134"/>
      <c r="AC27" s="212"/>
    </row>
    <row r="28" spans="1:27" ht="15" customHeight="1" thickTop="1">
      <c r="A28" s="148"/>
      <c r="B28" s="148"/>
      <c r="C28" s="148"/>
      <c r="D28" s="148"/>
      <c r="E28" s="148"/>
      <c r="F28" s="148"/>
      <c r="G28" s="148"/>
      <c r="H28" s="148"/>
      <c r="I28" s="148"/>
      <c r="J28" s="150"/>
      <c r="K28" s="150"/>
      <c r="L28" s="152"/>
      <c r="M28" s="150"/>
      <c r="N28" s="150"/>
      <c r="O28" s="150"/>
      <c r="P28" s="150"/>
      <c r="Q28" s="150"/>
      <c r="R28" s="152"/>
      <c r="S28" s="150"/>
      <c r="T28" s="150"/>
      <c r="U28" s="150"/>
      <c r="V28" s="150"/>
      <c r="W28" s="150"/>
      <c r="X28" s="152"/>
      <c r="AA28" s="134"/>
    </row>
    <row r="29" spans="1:27" ht="1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50"/>
      <c r="K29" s="150"/>
      <c r="L29" s="152" t="s">
        <v>27</v>
      </c>
      <c r="M29" s="150"/>
      <c r="N29" s="150"/>
      <c r="O29" s="150"/>
      <c r="P29" s="150"/>
      <c r="Q29" s="150"/>
      <c r="R29" s="152"/>
      <c r="S29" s="150"/>
      <c r="T29" s="150"/>
      <c r="U29" s="150"/>
      <c r="V29" s="150"/>
      <c r="W29" s="150"/>
      <c r="X29" s="152"/>
      <c r="AA29" s="134"/>
    </row>
    <row r="30" spans="1:27" ht="1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50"/>
      <c r="K30" s="150"/>
      <c r="L30" s="152"/>
      <c r="M30" s="150"/>
      <c r="N30" s="150"/>
      <c r="O30" s="150"/>
      <c r="P30" s="150"/>
      <c r="Q30" s="150"/>
      <c r="R30" s="152"/>
      <c r="S30" s="150"/>
      <c r="T30" s="150"/>
      <c r="U30" s="150"/>
      <c r="V30" s="150"/>
      <c r="W30" s="150"/>
      <c r="X30" s="152"/>
      <c r="AA30" s="134"/>
    </row>
    <row r="31" spans="1:27" ht="1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AA31" s="134"/>
    </row>
    <row r="32" spans="1:23" ht="15" customHeight="1">
      <c r="A32" s="154" t="s">
        <v>226</v>
      </c>
      <c r="L32" s="155"/>
      <c r="M32" s="23"/>
      <c r="O32" s="23"/>
      <c r="Q32" s="23"/>
      <c r="S32" s="23"/>
      <c r="U32" s="23"/>
      <c r="W32" s="23"/>
    </row>
    <row r="33" spans="1:23" ht="51.75" customHeight="1">
      <c r="A33" s="154"/>
      <c r="L33" s="155"/>
      <c r="M33" s="23"/>
      <c r="O33" s="23"/>
      <c r="Q33" s="23"/>
      <c r="S33" s="23"/>
      <c r="U33" s="23"/>
      <c r="W33" s="23"/>
    </row>
    <row r="34" spans="1:23" ht="34.5" customHeight="1">
      <c r="A34" s="154"/>
      <c r="L34" s="155"/>
      <c r="M34" s="23"/>
      <c r="O34" s="23"/>
      <c r="Q34" s="23"/>
      <c r="S34" s="23"/>
      <c r="U34" s="23"/>
      <c r="W34" s="23"/>
    </row>
    <row r="35" spans="1:24" ht="15" customHeight="1">
      <c r="A35" s="228">
        <v>7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</row>
    <row r="36" spans="1:33" s="158" customFormat="1" ht="14.2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156"/>
      <c r="Z36" s="156"/>
      <c r="AA36" s="157"/>
      <c r="AB36" s="156"/>
      <c r="AC36" s="156"/>
      <c r="AD36" s="156"/>
      <c r="AE36" s="156"/>
      <c r="AF36" s="156"/>
      <c r="AG36" s="156"/>
    </row>
  </sheetData>
  <sheetProtection/>
  <mergeCells count="5">
    <mergeCell ref="A36:X36"/>
    <mergeCell ref="A25:H25"/>
    <mergeCell ref="A26:I26"/>
    <mergeCell ref="A27:I27"/>
    <mergeCell ref="A35:X35"/>
  </mergeCells>
  <printOptions/>
  <pageMargins left="0.866141732283465" right="0.4" top="0.93" bottom="0.393700787401575" header="0.393700787401575" footer="0.7874015748031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2"/>
  <sheetViews>
    <sheetView showGridLines="0" zoomScale="145" zoomScaleNormal="145" zoomScalePageLayoutView="0" workbookViewId="0" topLeftCell="A32">
      <selection activeCell="L53" sqref="L53"/>
    </sheetView>
  </sheetViews>
  <sheetFormatPr defaultColWidth="10.7109375" defaultRowHeight="14.25" customHeight="1" outlineLevelCol="2"/>
  <cols>
    <col min="1" max="1" width="1.28515625" style="2" customWidth="1"/>
    <col min="2" max="2" width="1.421875" style="2" customWidth="1"/>
    <col min="3" max="3" width="2.00390625" style="2" customWidth="1"/>
    <col min="4" max="4" width="1.7109375" style="2" customWidth="1"/>
    <col min="5" max="5" width="1.57421875" style="2" customWidth="1"/>
    <col min="6" max="6" width="1.7109375" style="2" customWidth="1"/>
    <col min="7" max="7" width="1.421875" style="2" customWidth="1"/>
    <col min="8" max="8" width="43.57421875" style="2" customWidth="1"/>
    <col min="9" max="9" width="17.00390625" style="2" customWidth="1"/>
    <col min="10" max="10" width="5.8515625" style="3" customWidth="1"/>
    <col min="11" max="11" width="2.00390625" style="10" customWidth="1"/>
    <col min="12" max="12" width="10.57421875" style="11" customWidth="1"/>
    <col min="13" max="13" width="3.57421875" style="2" customWidth="1"/>
    <col min="14" max="14" width="10.57421875" style="11" customWidth="1"/>
    <col min="15" max="15" width="3.421875" style="2" customWidth="1"/>
    <col min="16" max="16" width="2.7109375" style="2" customWidth="1"/>
    <col min="17" max="17" width="104.28125" style="2" customWidth="1"/>
    <col min="18" max="18" width="11.8515625" style="2" customWidth="1" outlineLevel="1"/>
    <col min="19" max="19" width="6.8515625" style="2" customWidth="1" outlineLevel="1"/>
    <col min="20" max="21" width="7.7109375" style="2" customWidth="1" outlineLevel="1"/>
    <col min="22" max="22" width="33.28125" style="2" customWidth="1" outlineLevel="1"/>
    <col min="23" max="23" width="13.421875" style="2" hidden="1" customWidth="1" outlineLevel="2"/>
    <col min="24" max="24" width="16.7109375" style="2" hidden="1" customWidth="1" outlineLevel="2"/>
    <col min="25" max="25" width="15.57421875" style="2" customWidth="1" outlineLevel="1" collapsed="1"/>
    <col min="26" max="26" width="12.7109375" style="2" hidden="1" customWidth="1" outlineLevel="2"/>
    <col min="27" max="27" width="15.28125" style="2" hidden="1" customWidth="1" outlineLevel="2"/>
    <col min="28" max="28" width="12.57421875" style="2" hidden="1" customWidth="1" outlineLevel="2"/>
    <col min="29" max="29" width="13.7109375" style="2" bestFit="1" customWidth="1" outlineLevel="1" collapsed="1"/>
    <col min="30" max="30" width="13.28125" style="2" bestFit="1" customWidth="1" outlineLevel="1"/>
    <col min="31" max="31" width="17.57421875" style="2" customWidth="1" outlineLevel="1"/>
    <col min="32" max="33" width="13.8515625" style="2" customWidth="1" outlineLevel="1"/>
    <col min="34" max="36" width="10.7109375" style="2" customWidth="1" outlineLevel="1"/>
    <col min="37" max="16384" width="10.7109375" style="2" customWidth="1"/>
  </cols>
  <sheetData>
    <row r="1" spans="1:33" ht="14.25" customHeight="1">
      <c r="A1" s="1" t="s">
        <v>203</v>
      </c>
      <c r="M1" s="11"/>
      <c r="S1" s="2">
        <v>12</v>
      </c>
      <c r="T1" s="2">
        <v>12</v>
      </c>
      <c r="V1" s="230" t="s">
        <v>116</v>
      </c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</row>
    <row r="2" spans="1:33" ht="14.25" customHeight="1">
      <c r="A2" s="209" t="s">
        <v>220</v>
      </c>
      <c r="I2" s="3"/>
      <c r="K2" s="4"/>
      <c r="L2" s="2"/>
      <c r="N2" s="2"/>
      <c r="S2" s="2">
        <v>2011</v>
      </c>
      <c r="T2" s="2">
        <v>2010</v>
      </c>
      <c r="V2" s="230" t="s">
        <v>117</v>
      </c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</row>
    <row r="3" spans="1:33" ht="14.25" customHeight="1">
      <c r="A3" s="6" t="s">
        <v>24</v>
      </c>
      <c r="I3" s="3"/>
      <c r="K3" s="4"/>
      <c r="L3" s="2"/>
      <c r="N3" s="2"/>
      <c r="S3" s="2" t="s">
        <v>174</v>
      </c>
      <c r="V3" s="230" t="s">
        <v>202</v>
      </c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</row>
    <row r="4" spans="1:33" ht="14.25" customHeight="1" thickBot="1">
      <c r="A4" s="6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</row>
    <row r="5" spans="1:33" s="7" customFormat="1" ht="14.25" customHeight="1" thickTop="1">
      <c r="A5" s="1" t="s">
        <v>218</v>
      </c>
      <c r="J5" s="76"/>
      <c r="K5" s="162"/>
      <c r="L5" s="123"/>
      <c r="N5" s="123"/>
      <c r="V5" s="163"/>
      <c r="W5" s="231" t="s">
        <v>118</v>
      </c>
      <c r="X5" s="231"/>
      <c r="Y5" s="163"/>
      <c r="Z5" s="231" t="s">
        <v>119</v>
      </c>
      <c r="AA5" s="231"/>
      <c r="AB5" s="163"/>
      <c r="AC5" s="163" t="s">
        <v>120</v>
      </c>
      <c r="AD5" s="232" t="s">
        <v>121</v>
      </c>
      <c r="AE5" s="233"/>
      <c r="AF5" s="234"/>
      <c r="AG5" s="163"/>
    </row>
    <row r="6" spans="1:33" ht="14.25" customHeight="1" thickBot="1">
      <c r="A6" s="6"/>
      <c r="Q6" s="4"/>
      <c r="R6" s="4"/>
      <c r="S6" s="4"/>
      <c r="T6" s="4"/>
      <c r="U6" s="4"/>
      <c r="V6" s="164" t="s">
        <v>122</v>
      </c>
      <c r="W6" s="165">
        <v>40543</v>
      </c>
      <c r="X6" s="165">
        <v>40178</v>
      </c>
      <c r="Y6" s="166" t="s">
        <v>123</v>
      </c>
      <c r="Z6" s="166"/>
      <c r="AA6" s="166"/>
      <c r="AB6" s="166" t="s">
        <v>124</v>
      </c>
      <c r="AC6" s="166" t="s">
        <v>125</v>
      </c>
      <c r="AD6" s="167" t="s">
        <v>126</v>
      </c>
      <c r="AE6" s="168" t="s">
        <v>127</v>
      </c>
      <c r="AF6" s="164" t="s">
        <v>128</v>
      </c>
      <c r="AG6" s="166" t="s">
        <v>124</v>
      </c>
    </row>
    <row r="7" spans="1:33" ht="14.25" customHeight="1" thickTop="1">
      <c r="A7" s="8" t="s">
        <v>233</v>
      </c>
      <c r="B7" s="6"/>
      <c r="C7" s="6"/>
      <c r="D7" s="6"/>
      <c r="E7" s="6"/>
      <c r="F7" s="6"/>
      <c r="G7" s="6"/>
      <c r="H7" s="6"/>
      <c r="I7" s="6"/>
      <c r="Q7" s="4"/>
      <c r="R7" s="4"/>
      <c r="S7" s="25" t="s">
        <v>71</v>
      </c>
      <c r="T7" s="30" t="s">
        <v>72</v>
      </c>
      <c r="U7" s="30"/>
      <c r="V7" s="169" t="s">
        <v>26</v>
      </c>
      <c r="W7" s="170">
        <v>7656565.300000002</v>
      </c>
      <c r="X7" s="170">
        <v>15620380.72</v>
      </c>
      <c r="Y7" s="171">
        <v>-7963815.419999999</v>
      </c>
      <c r="Z7" s="171"/>
      <c r="AA7" s="171"/>
      <c r="AB7" s="171">
        <v>-7963815.419999999</v>
      </c>
      <c r="AC7" s="171"/>
      <c r="AD7" s="171"/>
      <c r="AE7" s="171"/>
      <c r="AF7" s="171"/>
      <c r="AG7" s="171">
        <v>-7963815.419999999</v>
      </c>
    </row>
    <row r="8" spans="1:35" ht="14.25" customHeight="1">
      <c r="A8" s="8"/>
      <c r="B8" s="6"/>
      <c r="C8" s="6"/>
      <c r="D8" s="6"/>
      <c r="E8" s="6"/>
      <c r="F8" s="6"/>
      <c r="G8" s="6"/>
      <c r="H8" s="6"/>
      <c r="I8" s="6"/>
      <c r="Q8" s="4"/>
      <c r="R8" s="4"/>
      <c r="S8" s="25" t="s">
        <v>73</v>
      </c>
      <c r="T8" s="4"/>
      <c r="U8" s="4"/>
      <c r="V8" s="169" t="s">
        <v>129</v>
      </c>
      <c r="W8" s="170">
        <v>12636.540000000074</v>
      </c>
      <c r="X8" s="170">
        <v>28898.459999999846</v>
      </c>
      <c r="Y8" s="171">
        <v>-16261.919999999773</v>
      </c>
      <c r="Z8" s="171"/>
      <c r="AA8" s="171"/>
      <c r="AB8" s="171">
        <v>-16261.919999999773</v>
      </c>
      <c r="AC8" s="171"/>
      <c r="AD8" s="171"/>
      <c r="AE8" s="171"/>
      <c r="AF8" s="171"/>
      <c r="AG8" s="171">
        <v>-16261.919999999773</v>
      </c>
      <c r="AH8" s="4"/>
      <c r="AI8" s="4"/>
    </row>
    <row r="9" spans="1:33" ht="14.25" customHeight="1">
      <c r="A9" s="6" t="s">
        <v>214</v>
      </c>
      <c r="B9" s="6"/>
      <c r="C9" s="6"/>
      <c r="D9" s="6"/>
      <c r="E9" s="6"/>
      <c r="F9" s="6"/>
      <c r="G9" s="6"/>
      <c r="H9" s="6"/>
      <c r="I9" s="6"/>
      <c r="Q9" s="4"/>
      <c r="R9" s="4"/>
      <c r="S9" s="30" t="s">
        <v>74</v>
      </c>
      <c r="T9" s="4"/>
      <c r="U9" s="4"/>
      <c r="V9" s="169" t="s">
        <v>18</v>
      </c>
      <c r="W9" s="170">
        <v>29202719.28</v>
      </c>
      <c r="X9" s="170">
        <v>27033837.96</v>
      </c>
      <c r="Y9" s="171">
        <v>2168881.3200000003</v>
      </c>
      <c r="Z9" s="171"/>
      <c r="AA9" s="171"/>
      <c r="AB9" s="171">
        <v>2168881.3200000003</v>
      </c>
      <c r="AC9" s="171">
        <v>0</v>
      </c>
      <c r="AD9" s="171"/>
      <c r="AE9" s="171">
        <v>-2168881.3200000003</v>
      </c>
      <c r="AF9" s="171"/>
      <c r="AG9" s="171">
        <v>0</v>
      </c>
    </row>
    <row r="10" spans="11:33" ht="14.25" customHeight="1" thickBot="1">
      <c r="K10" s="11"/>
      <c r="Q10" s="4"/>
      <c r="R10" s="4"/>
      <c r="S10" s="30" t="s">
        <v>75</v>
      </c>
      <c r="T10" s="4"/>
      <c r="U10" s="4"/>
      <c r="V10" s="169" t="s">
        <v>130</v>
      </c>
      <c r="W10" s="170">
        <v>339580.7399999998</v>
      </c>
      <c r="X10" s="170">
        <v>859665.73</v>
      </c>
      <c r="Y10" s="171">
        <v>-520084.99000000017</v>
      </c>
      <c r="Z10" s="171"/>
      <c r="AA10" s="171"/>
      <c r="AB10" s="171">
        <v>-520084.99000000017</v>
      </c>
      <c r="AC10" s="171">
        <v>-112267.70000000007</v>
      </c>
      <c r="AD10" s="171"/>
      <c r="AE10" s="171">
        <v>632352.6900000002</v>
      </c>
      <c r="AF10" s="171"/>
      <c r="AG10" s="171">
        <v>0</v>
      </c>
    </row>
    <row r="11" spans="1:33" ht="14.25" customHeight="1" thickTop="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72"/>
      <c r="L11" s="172"/>
      <c r="M11" s="14"/>
      <c r="N11" s="172"/>
      <c r="Q11" s="4"/>
      <c r="R11" s="4"/>
      <c r="S11" s="30" t="s">
        <v>76</v>
      </c>
      <c r="T11" s="4"/>
      <c r="U11" s="4"/>
      <c r="V11" s="169" t="s">
        <v>131</v>
      </c>
      <c r="W11" s="170">
        <v>7943265.659999999</v>
      </c>
      <c r="X11" s="170">
        <v>6977020.090000002</v>
      </c>
      <c r="Y11" s="171">
        <v>966245.5699999975</v>
      </c>
      <c r="Z11" s="171"/>
      <c r="AA11" s="171"/>
      <c r="AB11" s="171">
        <v>966245.5699999975</v>
      </c>
      <c r="AC11" s="171">
        <v>0</v>
      </c>
      <c r="AD11" s="171">
        <v>-966245.5699999975</v>
      </c>
      <c r="AE11" s="171"/>
      <c r="AF11" s="171"/>
      <c r="AG11" s="171">
        <v>0</v>
      </c>
    </row>
    <row r="12" spans="1:33" ht="14.25" customHeight="1">
      <c r="A12" s="19"/>
      <c r="J12" s="20" t="s">
        <v>1</v>
      </c>
      <c r="K12" s="13"/>
      <c r="L12" s="133">
        <v>2018</v>
      </c>
      <c r="M12" s="131"/>
      <c r="N12" s="133">
        <v>2017</v>
      </c>
      <c r="Q12" s="4"/>
      <c r="R12" s="4"/>
      <c r="S12" s="30" t="s">
        <v>77</v>
      </c>
      <c r="T12" s="4"/>
      <c r="U12" s="4"/>
      <c r="V12" s="169" t="s">
        <v>132</v>
      </c>
      <c r="W12" s="170">
        <v>2745598.25</v>
      </c>
      <c r="X12" s="170">
        <v>4375400.75</v>
      </c>
      <c r="Y12" s="171">
        <v>-1629802.5</v>
      </c>
      <c r="Z12" s="171"/>
      <c r="AA12" s="171"/>
      <c r="AB12" s="171">
        <v>-1629802.5</v>
      </c>
      <c r="AC12" s="171"/>
      <c r="AD12" s="171">
        <v>1629802.5</v>
      </c>
      <c r="AE12" s="171"/>
      <c r="AF12" s="171"/>
      <c r="AG12" s="171">
        <v>0</v>
      </c>
    </row>
    <row r="13" spans="1:35" s="4" customFormat="1" ht="14.25" customHeight="1">
      <c r="A13" s="4" t="s">
        <v>210</v>
      </c>
      <c r="J13" s="10"/>
      <c r="K13" s="81"/>
      <c r="L13" s="134"/>
      <c r="M13"/>
      <c r="N13" s="134"/>
      <c r="S13" s="30" t="s">
        <v>78</v>
      </c>
      <c r="T13" s="30" t="s">
        <v>79</v>
      </c>
      <c r="U13" s="30"/>
      <c r="V13" s="169" t="s">
        <v>133</v>
      </c>
      <c r="W13" s="170">
        <v>0</v>
      </c>
      <c r="X13" s="170">
        <v>0</v>
      </c>
      <c r="Y13" s="171">
        <v>0</v>
      </c>
      <c r="Z13" s="171"/>
      <c r="AA13" s="171"/>
      <c r="AB13" s="171">
        <v>0</v>
      </c>
      <c r="AC13" s="171"/>
      <c r="AD13" s="171"/>
      <c r="AE13" s="171"/>
      <c r="AF13" s="171"/>
      <c r="AG13" s="171">
        <v>0</v>
      </c>
      <c r="AH13" s="2"/>
      <c r="AI13" s="2"/>
    </row>
    <row r="14" spans="1:33" ht="14.25" customHeight="1">
      <c r="A14" s="135"/>
      <c r="B14" s="2" t="s">
        <v>11</v>
      </c>
      <c r="K14" s="81"/>
      <c r="L14" s="173">
        <v>7660.1</v>
      </c>
      <c r="M14" s="147"/>
      <c r="N14" s="173">
        <v>6755.5</v>
      </c>
      <c r="Q14" s="4"/>
      <c r="R14" s="4"/>
      <c r="S14" s="30" t="s">
        <v>80</v>
      </c>
      <c r="T14" s="4"/>
      <c r="U14" s="4"/>
      <c r="V14" s="169" t="s">
        <v>68</v>
      </c>
      <c r="W14" s="170">
        <v>41778471.77</v>
      </c>
      <c r="X14" s="170">
        <v>49146893.81</v>
      </c>
      <c r="Y14" s="171">
        <v>-7368422.039999999</v>
      </c>
      <c r="Z14" s="174"/>
      <c r="AA14" s="171"/>
      <c r="AB14" s="171">
        <v>-7368422.039999999</v>
      </c>
      <c r="AC14" s="171">
        <v>7368422.039999999</v>
      </c>
      <c r="AD14" s="171"/>
      <c r="AE14" s="171">
        <v>0</v>
      </c>
      <c r="AF14" s="171"/>
      <c r="AG14" s="171">
        <v>0</v>
      </c>
    </row>
    <row r="15" spans="1:33" ht="14.25" customHeight="1">
      <c r="A15" s="135"/>
      <c r="B15" s="2" t="s">
        <v>12</v>
      </c>
      <c r="K15" s="81"/>
      <c r="L15" s="173"/>
      <c r="M15" s="147"/>
      <c r="N15" s="173"/>
      <c r="Q15" s="4"/>
      <c r="R15" s="4"/>
      <c r="S15" s="30" t="s">
        <v>81</v>
      </c>
      <c r="T15" s="4"/>
      <c r="U15" s="4"/>
      <c r="V15" s="169" t="s">
        <v>31</v>
      </c>
      <c r="W15" s="170">
        <v>361741.1200000002</v>
      </c>
      <c r="X15" s="170">
        <v>301517.6100000008</v>
      </c>
      <c r="Y15" s="171">
        <v>60223.50999999943</v>
      </c>
      <c r="Z15" s="171"/>
      <c r="AA15" s="171"/>
      <c r="AB15" s="171">
        <v>60223.50999999943</v>
      </c>
      <c r="AC15" s="175">
        <v>39604.87</v>
      </c>
      <c r="AD15" s="171">
        <v>-99828.37999999942</v>
      </c>
      <c r="AE15" s="171"/>
      <c r="AF15" s="171"/>
      <c r="AG15" s="171">
        <v>0</v>
      </c>
    </row>
    <row r="16" spans="1:33" ht="14.25" customHeight="1">
      <c r="A16" s="135"/>
      <c r="C16" s="2" t="s">
        <v>209</v>
      </c>
      <c r="K16" s="81"/>
      <c r="L16" s="45"/>
      <c r="M16" s="147"/>
      <c r="N16" s="45"/>
      <c r="Q16" s="4"/>
      <c r="R16" s="4"/>
      <c r="S16" s="30" t="s">
        <v>82</v>
      </c>
      <c r="T16" s="4"/>
      <c r="U16" s="4"/>
      <c r="V16" s="169" t="s">
        <v>33</v>
      </c>
      <c r="W16" s="170">
        <v>4595147.37</v>
      </c>
      <c r="X16" s="170">
        <v>4440324.23</v>
      </c>
      <c r="Y16" s="171">
        <v>154823.13999999966</v>
      </c>
      <c r="Z16" s="171"/>
      <c r="AA16" s="171"/>
      <c r="AB16" s="171">
        <v>154823.13999999966</v>
      </c>
      <c r="AC16" s="175">
        <v>370942.31</v>
      </c>
      <c r="AD16" s="171"/>
      <c r="AE16" s="171">
        <v>-525765.4499999997</v>
      </c>
      <c r="AF16" s="171"/>
      <c r="AG16" s="171">
        <v>0</v>
      </c>
    </row>
    <row r="17" spans="1:33" ht="14.25" customHeight="1">
      <c r="A17" s="135"/>
      <c r="C17" s="2" t="s">
        <v>13</v>
      </c>
      <c r="J17" s="3">
        <v>12</v>
      </c>
      <c r="K17" s="81"/>
      <c r="L17" s="173">
        <v>473.4</v>
      </c>
      <c r="M17" s="147"/>
      <c r="N17" s="173">
        <v>480.7</v>
      </c>
      <c r="Q17" s="4"/>
      <c r="R17" s="4"/>
      <c r="S17" s="30" t="s">
        <v>83</v>
      </c>
      <c r="T17" s="4"/>
      <c r="U17" s="4"/>
      <c r="V17" s="169" t="s">
        <v>37</v>
      </c>
      <c r="W17" s="170">
        <v>-599101.3600000001</v>
      </c>
      <c r="X17" s="170">
        <v>-529866.31</v>
      </c>
      <c r="Y17" s="171">
        <v>-69235.05000000005</v>
      </c>
      <c r="Z17" s="171"/>
      <c r="AA17" s="171"/>
      <c r="AB17" s="171">
        <v>-69235.05000000005</v>
      </c>
      <c r="AC17" s="171"/>
      <c r="AD17" s="171">
        <v>69235.05000000005</v>
      </c>
      <c r="AE17" s="171"/>
      <c r="AF17" s="171"/>
      <c r="AG17" s="171">
        <v>0</v>
      </c>
    </row>
    <row r="18" spans="1:33" ht="14.25" customHeight="1">
      <c r="A18" s="135"/>
      <c r="C18" s="2" t="s">
        <v>245</v>
      </c>
      <c r="K18" s="81"/>
      <c r="L18" s="173">
        <v>4.1</v>
      </c>
      <c r="M18" s="147"/>
      <c r="N18" s="173">
        <v>-79.6</v>
      </c>
      <c r="Q18" s="4"/>
      <c r="R18" s="4"/>
      <c r="S18" s="30"/>
      <c r="T18" s="4"/>
      <c r="U18" s="4"/>
      <c r="V18" s="169"/>
      <c r="W18" s="170"/>
      <c r="X18" s="170"/>
      <c r="Y18" s="171"/>
      <c r="Z18" s="171"/>
      <c r="AA18" s="171"/>
      <c r="AB18" s="171"/>
      <c r="AC18" s="171"/>
      <c r="AD18" s="171"/>
      <c r="AE18" s="171"/>
      <c r="AF18" s="171"/>
      <c r="AG18" s="171"/>
    </row>
    <row r="19" spans="1:33" ht="14.25" customHeight="1">
      <c r="A19" s="135" t="s">
        <v>14</v>
      </c>
      <c r="C19" s="2" t="s">
        <v>15</v>
      </c>
      <c r="J19" s="3">
        <v>17</v>
      </c>
      <c r="K19" s="81"/>
      <c r="L19" s="173">
        <v>2266.1</v>
      </c>
      <c r="M19" s="147"/>
      <c r="N19" s="173">
        <v>1657</v>
      </c>
      <c r="Q19" s="4"/>
      <c r="R19" s="4"/>
      <c r="S19" s="30" t="s">
        <v>84</v>
      </c>
      <c r="T19" s="4"/>
      <c r="U19" s="4"/>
      <c r="V19" s="169" t="s">
        <v>21</v>
      </c>
      <c r="W19" s="170">
        <v>-2.3283064365386963E-10</v>
      </c>
      <c r="X19" s="170">
        <v>-1844051.6800000002</v>
      </c>
      <c r="Y19" s="171">
        <v>1844051.68</v>
      </c>
      <c r="Z19" s="171"/>
      <c r="AA19" s="171"/>
      <c r="AB19" s="171">
        <v>1844051.68</v>
      </c>
      <c r="AC19" s="171"/>
      <c r="AD19" s="171"/>
      <c r="AE19" s="171"/>
      <c r="AF19" s="171">
        <v>-1844051.68</v>
      </c>
      <c r="AG19" s="171">
        <v>0</v>
      </c>
    </row>
    <row r="20" spans="1:33" ht="14.25" customHeight="1">
      <c r="A20" s="135"/>
      <c r="C20" s="2" t="s">
        <v>16</v>
      </c>
      <c r="K20" s="81"/>
      <c r="L20" s="173">
        <v>110.1</v>
      </c>
      <c r="M20" s="147"/>
      <c r="N20" s="173">
        <v>58</v>
      </c>
      <c r="Q20" s="4"/>
      <c r="R20" s="4"/>
      <c r="S20" s="30" t="s">
        <v>85</v>
      </c>
      <c r="T20" s="4"/>
      <c r="U20" s="4"/>
      <c r="V20" s="169" t="s">
        <v>38</v>
      </c>
      <c r="W20" s="170">
        <v>-2438442.1200000006</v>
      </c>
      <c r="X20" s="170">
        <v>-3628253.6799999997</v>
      </c>
      <c r="Y20" s="171">
        <v>1189811.5599999991</v>
      </c>
      <c r="Z20" s="171"/>
      <c r="AA20" s="171"/>
      <c r="AB20" s="171">
        <v>1189811.5599999991</v>
      </c>
      <c r="AC20" s="171"/>
      <c r="AD20" s="171">
        <v>-1189811.5599999991</v>
      </c>
      <c r="AE20" s="171"/>
      <c r="AF20" s="171"/>
      <c r="AG20" s="171">
        <v>0</v>
      </c>
    </row>
    <row r="21" spans="1:33" ht="14.25" customHeight="1">
      <c r="A21" s="135" t="s">
        <v>14</v>
      </c>
      <c r="C21" s="2" t="s">
        <v>192</v>
      </c>
      <c r="J21" s="3">
        <v>11</v>
      </c>
      <c r="K21" s="81"/>
      <c r="L21" s="173">
        <v>-4681.4</v>
      </c>
      <c r="M21" s="147"/>
      <c r="N21" s="173">
        <v>-5762.8</v>
      </c>
      <c r="Q21" s="4"/>
      <c r="R21" s="4"/>
      <c r="S21" s="30" t="s">
        <v>86</v>
      </c>
      <c r="T21" s="4"/>
      <c r="U21" s="4"/>
      <c r="V21" s="169" t="s">
        <v>39</v>
      </c>
      <c r="W21" s="170">
        <v>-103447.12999999987</v>
      </c>
      <c r="X21" s="170">
        <v>-32016.77999999999</v>
      </c>
      <c r="Y21" s="171">
        <v>-71430.34999999989</v>
      </c>
      <c r="Z21" s="171"/>
      <c r="AA21" s="171"/>
      <c r="AB21" s="171">
        <v>-71430.34999999989</v>
      </c>
      <c r="AC21" s="171"/>
      <c r="AD21" s="171">
        <v>71430.34999999989</v>
      </c>
      <c r="AE21" s="171"/>
      <c r="AF21" s="171"/>
      <c r="AG21" s="171">
        <v>0</v>
      </c>
    </row>
    <row r="22" spans="1:33" ht="14.25" customHeight="1">
      <c r="A22" s="135"/>
      <c r="C22" s="2" t="s">
        <v>227</v>
      </c>
      <c r="K22" s="81"/>
      <c r="L22" s="176">
        <v>-22.6</v>
      </c>
      <c r="M22" s="147"/>
      <c r="N22" s="176">
        <v>26.4</v>
      </c>
      <c r="Q22" s="4" t="s">
        <v>27</v>
      </c>
      <c r="R22" s="4"/>
      <c r="S22" s="30"/>
      <c r="T22" s="4"/>
      <c r="U22" s="4"/>
      <c r="V22" s="169"/>
      <c r="W22" s="170"/>
      <c r="X22" s="170"/>
      <c r="Y22" s="171"/>
      <c r="Z22" s="171"/>
      <c r="AA22" s="171"/>
      <c r="AB22" s="171"/>
      <c r="AC22" s="171"/>
      <c r="AD22" s="171"/>
      <c r="AE22" s="171"/>
      <c r="AF22" s="171"/>
      <c r="AG22" s="171"/>
    </row>
    <row r="23" spans="1:33" ht="14.25" customHeight="1">
      <c r="A23" s="2" t="s">
        <v>207</v>
      </c>
      <c r="B23" s="7" t="s">
        <v>7</v>
      </c>
      <c r="F23" s="7"/>
      <c r="L23" s="173">
        <f>SUM(L14:L22)</f>
        <v>5809.800000000001</v>
      </c>
      <c r="M23" s="147"/>
      <c r="N23" s="173">
        <f>SUM(N14:N22)</f>
        <v>3135.1999999999985</v>
      </c>
      <c r="Q23" s="4"/>
      <c r="R23" s="4"/>
      <c r="S23" s="30"/>
      <c r="T23" s="4"/>
      <c r="U23" s="4"/>
      <c r="V23" s="169" t="s">
        <v>134</v>
      </c>
      <c r="W23" s="170">
        <v>0</v>
      </c>
      <c r="X23" s="170">
        <v>0</v>
      </c>
      <c r="Y23" s="171">
        <v>0</v>
      </c>
      <c r="Z23" s="171"/>
      <c r="AA23" s="171"/>
      <c r="AB23" s="171">
        <v>0</v>
      </c>
      <c r="AC23" s="171"/>
      <c r="AD23" s="171"/>
      <c r="AE23" s="171">
        <v>0</v>
      </c>
      <c r="AF23" s="171"/>
      <c r="AG23" s="171">
        <v>0</v>
      </c>
    </row>
    <row r="24" spans="1:33" ht="14.25" customHeight="1">
      <c r="A24" s="135"/>
      <c r="L24" s="177"/>
      <c r="M24" s="147"/>
      <c r="N24" s="177"/>
      <c r="Q24" s="4"/>
      <c r="R24" s="4"/>
      <c r="S24" s="30" t="s">
        <v>87</v>
      </c>
      <c r="T24" s="30" t="s">
        <v>88</v>
      </c>
      <c r="U24" s="30" t="s">
        <v>89</v>
      </c>
      <c r="V24" s="169" t="s">
        <v>40</v>
      </c>
      <c r="W24" s="170">
        <v>-3020283.17</v>
      </c>
      <c r="X24" s="170">
        <v>-4383602.9</v>
      </c>
      <c r="Y24" s="171">
        <v>1363319.7300000004</v>
      </c>
      <c r="Z24" s="171"/>
      <c r="AA24" s="171"/>
      <c r="AB24" s="171">
        <v>1363319.7300000004</v>
      </c>
      <c r="AC24" s="171"/>
      <c r="AD24" s="171">
        <v>-1363319.7300000004</v>
      </c>
      <c r="AE24" s="171"/>
      <c r="AF24" s="171"/>
      <c r="AG24" s="171">
        <v>0</v>
      </c>
    </row>
    <row r="25" spans="1:33" ht="14.25" customHeight="1">
      <c r="A25" s="135"/>
      <c r="B25" s="2" t="s">
        <v>17</v>
      </c>
      <c r="K25" s="81"/>
      <c r="L25" s="173"/>
      <c r="M25" s="147"/>
      <c r="N25" s="173"/>
      <c r="Q25" s="4" t="s">
        <v>27</v>
      </c>
      <c r="R25" s="4"/>
      <c r="S25" s="30" t="s">
        <v>90</v>
      </c>
      <c r="T25" s="4"/>
      <c r="U25" s="4"/>
      <c r="V25" s="169" t="s">
        <v>135</v>
      </c>
      <c r="W25" s="170">
        <v>-10322615</v>
      </c>
      <c r="X25" s="170">
        <v>-9386902.61</v>
      </c>
      <c r="Y25" s="171">
        <v>-935712.3900000006</v>
      </c>
      <c r="Z25" s="171"/>
      <c r="AA25" s="171"/>
      <c r="AB25" s="171">
        <v>-935712.3900000006</v>
      </c>
      <c r="AC25" s="171">
        <v>935712.3899999969</v>
      </c>
      <c r="AD25" s="171"/>
      <c r="AE25" s="171"/>
      <c r="AF25" s="171"/>
      <c r="AG25" s="171">
        <v>-3.725290298461914E-09</v>
      </c>
    </row>
    <row r="26" spans="1:33" ht="14.25" customHeight="1">
      <c r="A26" s="135"/>
      <c r="C26" s="2" t="s">
        <v>222</v>
      </c>
      <c r="K26" s="81"/>
      <c r="L26" s="173">
        <v>-3619.8</v>
      </c>
      <c r="M26" s="147"/>
      <c r="N26" s="173">
        <v>-2246.1</v>
      </c>
      <c r="Q26" s="4"/>
      <c r="R26" s="4"/>
      <c r="S26" s="30" t="s">
        <v>164</v>
      </c>
      <c r="T26" s="4"/>
      <c r="U26" s="4"/>
      <c r="V26" s="169" t="s">
        <v>45</v>
      </c>
      <c r="W26" s="170">
        <v>-5951442.23</v>
      </c>
      <c r="X26" s="170">
        <v>-4645250.16</v>
      </c>
      <c r="Y26" s="171">
        <v>-1306192.0700000003</v>
      </c>
      <c r="Z26" s="171"/>
      <c r="AA26" s="171"/>
      <c r="AB26" s="171">
        <v>-1306192.0700000003</v>
      </c>
      <c r="AC26" s="171">
        <v>1306192.0700000003</v>
      </c>
      <c r="AD26" s="171"/>
      <c r="AE26" s="171"/>
      <c r="AF26" s="171"/>
      <c r="AG26" s="171">
        <v>0</v>
      </c>
    </row>
    <row r="27" spans="1:33" ht="14.25" customHeight="1">
      <c r="A27" s="135" t="s">
        <v>14</v>
      </c>
      <c r="C27" s="2" t="s">
        <v>241</v>
      </c>
      <c r="K27" s="81"/>
      <c r="L27" s="173">
        <v>-816.2</v>
      </c>
      <c r="M27" s="147"/>
      <c r="N27" s="173">
        <v>851.7</v>
      </c>
      <c r="Q27" s="4"/>
      <c r="R27" s="4"/>
      <c r="S27" s="30" t="s">
        <v>165</v>
      </c>
      <c r="T27" s="4"/>
      <c r="U27" s="4"/>
      <c r="V27" s="169" t="s">
        <v>3</v>
      </c>
      <c r="W27" s="170">
        <v>-72200395.02</v>
      </c>
      <c r="X27" s="170">
        <v>-84333995.24000001</v>
      </c>
      <c r="Y27" s="171">
        <v>12133600.220000014</v>
      </c>
      <c r="Z27" s="171"/>
      <c r="AA27" s="174"/>
      <c r="AB27" s="171">
        <v>12133600.220000014</v>
      </c>
      <c r="AC27" s="171">
        <v>17866303.78000002</v>
      </c>
      <c r="AD27" s="171"/>
      <c r="AE27" s="171"/>
      <c r="AF27" s="171"/>
      <c r="AG27" s="171">
        <v>29999904.000000034</v>
      </c>
    </row>
    <row r="28" spans="1:33" ht="14.25" customHeight="1" thickBot="1">
      <c r="A28" s="135" t="s">
        <v>14</v>
      </c>
      <c r="C28" s="2" t="s">
        <v>234</v>
      </c>
      <c r="K28" s="81"/>
      <c r="L28" s="173">
        <v>460.8</v>
      </c>
      <c r="M28" s="147"/>
      <c r="N28" s="173">
        <v>-3.8</v>
      </c>
      <c r="Q28" s="4" t="s">
        <v>27</v>
      </c>
      <c r="R28" s="4"/>
      <c r="S28" s="4"/>
      <c r="T28" s="4"/>
      <c r="U28" s="4"/>
      <c r="V28" s="178"/>
      <c r="W28" s="179">
        <f>SUM(W7:W27)</f>
        <v>0</v>
      </c>
      <c r="X28" s="179">
        <f>SUM(X7:X27)</f>
        <v>0</v>
      </c>
      <c r="Y28" s="179">
        <f aca="true" t="shared" si="0" ref="Y28:AG28">SUM(Y7:Y27)</f>
        <v>0</v>
      </c>
      <c r="Z28" s="179">
        <f t="shared" si="0"/>
        <v>0</v>
      </c>
      <c r="AA28" s="179">
        <f t="shared" si="0"/>
        <v>0</v>
      </c>
      <c r="AB28" s="179">
        <f t="shared" si="0"/>
        <v>0</v>
      </c>
      <c r="AC28" s="179">
        <f t="shared" si="0"/>
        <v>27774909.760000017</v>
      </c>
      <c r="AD28" s="179">
        <f t="shared" si="0"/>
        <v>-1848737.3399999966</v>
      </c>
      <c r="AE28" s="179">
        <f t="shared" si="0"/>
        <v>-2062294.0799999998</v>
      </c>
      <c r="AF28" s="179">
        <f t="shared" si="0"/>
        <v>-1844051.68</v>
      </c>
      <c r="AG28" s="179">
        <f t="shared" si="0"/>
        <v>22019826.66000003</v>
      </c>
    </row>
    <row r="29" spans="1:33" ht="14.25" customHeight="1" thickTop="1">
      <c r="A29" s="135" t="s">
        <v>14</v>
      </c>
      <c r="C29" s="2" t="s">
        <v>231</v>
      </c>
      <c r="K29" s="81"/>
      <c r="L29" s="173">
        <v>-381.5</v>
      </c>
      <c r="M29" s="147"/>
      <c r="N29" s="173">
        <v>-37.1</v>
      </c>
      <c r="S29" s="45"/>
      <c r="V29" s="161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</row>
    <row r="30" spans="1:33" ht="14.25" customHeight="1">
      <c r="A30" s="135" t="s">
        <v>14</v>
      </c>
      <c r="C30" s="2" t="s">
        <v>235</v>
      </c>
      <c r="K30" s="81"/>
      <c r="L30" s="173">
        <v>869.6</v>
      </c>
      <c r="M30" s="147"/>
      <c r="N30" s="173">
        <v>-365.8</v>
      </c>
      <c r="V30" s="181"/>
      <c r="W30" s="180">
        <v>-34578293.5</v>
      </c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</row>
    <row r="31" spans="1:33" ht="14.25" customHeight="1">
      <c r="A31" s="135" t="s">
        <v>14</v>
      </c>
      <c r="C31" s="2" t="s">
        <v>236</v>
      </c>
      <c r="K31" s="81"/>
      <c r="L31" s="173">
        <v>-12.4</v>
      </c>
      <c r="M31" s="147"/>
      <c r="N31" s="173">
        <v>-35.6</v>
      </c>
      <c r="W31" s="180"/>
      <c r="X31" s="180"/>
      <c r="Y31" s="180"/>
      <c r="Z31" s="180"/>
      <c r="AA31" s="180"/>
      <c r="AB31" s="180"/>
      <c r="AC31" s="180"/>
      <c r="AD31" s="180"/>
      <c r="AE31" s="180" t="s">
        <v>22</v>
      </c>
      <c r="AF31" s="180"/>
      <c r="AG31" s="182">
        <v>15620380.72</v>
      </c>
    </row>
    <row r="32" spans="1:33" ht="14.25" customHeight="1" thickBot="1">
      <c r="A32" s="135" t="s">
        <v>14</v>
      </c>
      <c r="C32" s="2" t="s">
        <v>230</v>
      </c>
      <c r="K32" s="81"/>
      <c r="L32" s="185">
        <v>1904.7</v>
      </c>
      <c r="M32" s="147"/>
      <c r="N32" s="185">
        <v>492.6</v>
      </c>
      <c r="T32" s="45"/>
      <c r="V32" s="161"/>
      <c r="W32" s="180"/>
      <c r="X32" s="180"/>
      <c r="Y32" s="180"/>
      <c r="Z32" s="180"/>
      <c r="AA32" s="180"/>
      <c r="AB32" s="180"/>
      <c r="AC32" s="180"/>
      <c r="AD32" s="180"/>
      <c r="AE32" s="180" t="s">
        <v>23</v>
      </c>
      <c r="AF32" s="180"/>
      <c r="AG32" s="183">
        <f>+W7+W8</f>
        <v>7669201.840000002</v>
      </c>
    </row>
    <row r="33" spans="1:33" ht="16.5" customHeight="1" thickTop="1">
      <c r="A33" s="7" t="s">
        <v>204</v>
      </c>
      <c r="L33" s="184">
        <f>SUM(L23:L32)</f>
        <v>4215.000000000001</v>
      </c>
      <c r="M33" s="147"/>
      <c r="N33" s="184">
        <f>SUM(N23:N32)</f>
        <v>1791.099999999999</v>
      </c>
      <c r="V33" s="161"/>
      <c r="W33" s="180"/>
      <c r="X33" s="180" t="s">
        <v>136</v>
      </c>
      <c r="Y33" s="180"/>
      <c r="Z33" s="180">
        <v>-5788.9</v>
      </c>
      <c r="AA33" s="180"/>
      <c r="AB33" s="180"/>
      <c r="AC33" s="180"/>
      <c r="AD33" s="180"/>
      <c r="AE33" s="180"/>
      <c r="AF33" s="180"/>
      <c r="AG33" s="180"/>
    </row>
    <row r="34" spans="12:33" ht="14.25" customHeight="1" thickTop="1">
      <c r="L34" s="185"/>
      <c r="M34" s="23"/>
      <c r="N34" s="185"/>
      <c r="V34" s="161"/>
      <c r="W34" s="180"/>
      <c r="X34" s="180" t="s">
        <v>137</v>
      </c>
      <c r="Y34" s="180"/>
      <c r="Z34" s="180">
        <v>10512.4</v>
      </c>
      <c r="AA34" s="180"/>
      <c r="AB34" s="180"/>
      <c r="AC34" s="180"/>
      <c r="AD34" s="180"/>
      <c r="AE34" s="180"/>
      <c r="AF34" s="180"/>
      <c r="AG34" s="180"/>
    </row>
    <row r="35" spans="1:33" ht="14.25" customHeight="1">
      <c r="A35" s="6" t="s">
        <v>193</v>
      </c>
      <c r="L35" s="45"/>
      <c r="M35" s="23"/>
      <c r="N35" s="45"/>
      <c r="V35" s="16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</row>
    <row r="36" spans="1:33" ht="14.25" customHeight="1">
      <c r="A36" s="6"/>
      <c r="B36" s="2" t="s">
        <v>18</v>
      </c>
      <c r="L36" s="173">
        <v>1947.9</v>
      </c>
      <c r="M36" s="23"/>
      <c r="N36" s="173">
        <v>-7738.2</v>
      </c>
      <c r="V36" s="161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6" t="s">
        <v>71</v>
      </c>
    </row>
    <row r="37" spans="1:33" ht="14.25" customHeight="1">
      <c r="A37" s="6"/>
      <c r="B37" s="2" t="s">
        <v>213</v>
      </c>
      <c r="L37" s="187">
        <v>735.8</v>
      </c>
      <c r="M37" s="23"/>
      <c r="N37" s="187">
        <v>-1238.7</v>
      </c>
      <c r="V37" s="161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</row>
    <row r="38" spans="1:33" ht="14.25" customHeight="1">
      <c r="A38" s="6"/>
      <c r="B38" s="2" t="s">
        <v>208</v>
      </c>
      <c r="J38" s="3">
        <v>11</v>
      </c>
      <c r="L38" s="173">
        <v>5500</v>
      </c>
      <c r="M38" s="23"/>
      <c r="N38" s="173">
        <v>9000</v>
      </c>
      <c r="V38" s="161"/>
      <c r="W38" s="180"/>
      <c r="X38" s="180" t="s">
        <v>138</v>
      </c>
      <c r="Y38" s="180"/>
      <c r="Z38" s="180"/>
      <c r="AA38" s="180">
        <v>14337.9</v>
      </c>
      <c r="AB38" s="180"/>
      <c r="AC38" s="180"/>
      <c r="AD38" s="180"/>
      <c r="AE38" s="180"/>
      <c r="AF38" s="180"/>
      <c r="AG38" s="180"/>
    </row>
    <row r="39" spans="1:33" ht="14.25" customHeight="1">
      <c r="A39" s="6"/>
      <c r="B39" s="2" t="s">
        <v>19</v>
      </c>
      <c r="L39" s="173">
        <v>17.9</v>
      </c>
      <c r="M39" s="23"/>
      <c r="N39" s="173">
        <v>10.2</v>
      </c>
      <c r="V39" s="161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</row>
    <row r="40" spans="1:33" ht="14.25" customHeight="1">
      <c r="A40" s="6"/>
      <c r="B40" s="2" t="s">
        <v>229</v>
      </c>
      <c r="L40" s="173">
        <v>0</v>
      </c>
      <c r="M40" s="23"/>
      <c r="N40" s="173">
        <v>125.9</v>
      </c>
      <c r="V40" s="161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</row>
    <row r="41" spans="1:33" ht="14.25" customHeight="1">
      <c r="A41" s="6"/>
      <c r="B41" s="2" t="s">
        <v>20</v>
      </c>
      <c r="J41" s="3">
        <v>12</v>
      </c>
      <c r="L41" s="185">
        <v>-1031.9</v>
      </c>
      <c r="M41" s="23"/>
      <c r="N41" s="185">
        <v>-896.9</v>
      </c>
      <c r="V41" s="161"/>
      <c r="W41" s="180"/>
      <c r="X41" s="180" t="s">
        <v>139</v>
      </c>
      <c r="Y41" s="180"/>
      <c r="Z41" s="180"/>
      <c r="AA41" s="180">
        <f>-2499.9-30.1-0.1</f>
        <v>-2530.1</v>
      </c>
      <c r="AB41" s="180"/>
      <c r="AC41" s="180">
        <f>AA41+AA42</f>
        <v>3258.7999999999997</v>
      </c>
      <c r="AD41" s="180"/>
      <c r="AE41" s="180"/>
      <c r="AF41" s="180"/>
      <c r="AG41" s="180"/>
    </row>
    <row r="42" spans="1:33" ht="16.5" customHeight="1">
      <c r="A42" s="7" t="s">
        <v>243</v>
      </c>
      <c r="L42" s="184">
        <f>SUM(L36:L41)</f>
        <v>7169.700000000001</v>
      </c>
      <c r="M42" s="23"/>
      <c r="N42" s="184">
        <f>SUM(N36:N41)</f>
        <v>-737.6999999999996</v>
      </c>
      <c r="V42" s="161"/>
      <c r="W42" s="180"/>
      <c r="X42" s="180" t="s">
        <v>140</v>
      </c>
      <c r="Y42" s="180"/>
      <c r="Z42" s="180"/>
      <c r="AA42" s="180">
        <v>5788.9</v>
      </c>
      <c r="AB42" s="180"/>
      <c r="AC42" s="180"/>
      <c r="AD42" s="180"/>
      <c r="AE42" s="180"/>
      <c r="AF42" s="180"/>
      <c r="AG42" s="180"/>
    </row>
    <row r="43" spans="12:33" ht="14.25" customHeight="1">
      <c r="L43" s="45"/>
      <c r="M43" s="48"/>
      <c r="N43" s="45"/>
      <c r="V43" s="161"/>
      <c r="W43" s="180"/>
      <c r="X43" s="180" t="s">
        <v>138</v>
      </c>
      <c r="Y43" s="180"/>
      <c r="Z43" s="180"/>
      <c r="AA43" s="180">
        <f>SUM(AA38:AA42)</f>
        <v>17596.699999999997</v>
      </c>
      <c r="AB43" s="180"/>
      <c r="AC43" s="180"/>
      <c r="AD43" s="180"/>
      <c r="AE43" s="180"/>
      <c r="AF43" s="180"/>
      <c r="AG43" s="180"/>
    </row>
    <row r="44" spans="1:33" ht="14.25" customHeight="1">
      <c r="A44" s="6" t="s">
        <v>205</v>
      </c>
      <c r="L44" s="45"/>
      <c r="M44" s="23"/>
      <c r="N44" s="45"/>
      <c r="V44" s="161"/>
      <c r="W44" s="180"/>
      <c r="X44" s="180"/>
      <c r="Y44" s="180"/>
      <c r="Z44" s="180"/>
      <c r="AA44" s="180">
        <f>+AA43-17596.7</f>
        <v>0</v>
      </c>
      <c r="AB44" s="180"/>
      <c r="AC44" s="180"/>
      <c r="AD44" s="180"/>
      <c r="AE44" s="180"/>
      <c r="AF44" s="180"/>
      <c r="AG44" s="180"/>
    </row>
    <row r="45" spans="1:33" ht="14.25" customHeight="1">
      <c r="A45" s="6"/>
      <c r="B45" s="2" t="s">
        <v>212</v>
      </c>
      <c r="J45" s="3" t="s">
        <v>219</v>
      </c>
      <c r="L45" s="187">
        <v>-9500</v>
      </c>
      <c r="M45" s="23"/>
      <c r="N45" s="187">
        <v>-3000</v>
      </c>
      <c r="V45" s="161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</row>
    <row r="46" spans="1:33" ht="16.5" customHeight="1">
      <c r="A46" s="7" t="s">
        <v>206</v>
      </c>
      <c r="L46" s="184">
        <f>SUM(L45)</f>
        <v>-9500</v>
      </c>
      <c r="M46" s="23"/>
      <c r="N46" s="184">
        <f>SUM(N45)</f>
        <v>-3000</v>
      </c>
      <c r="Q46" s="2" t="s">
        <v>27</v>
      </c>
      <c r="V46" s="27">
        <f>+N46+N42+N33</f>
        <v>-1946.6000000000008</v>
      </c>
      <c r="W46" s="188"/>
      <c r="X46" s="186"/>
      <c r="Y46" s="180"/>
      <c r="Z46" s="180"/>
      <c r="AA46" s="180"/>
      <c r="AB46" s="180"/>
      <c r="AC46" s="180"/>
      <c r="AD46" s="180"/>
      <c r="AE46" s="180"/>
      <c r="AF46" s="180"/>
      <c r="AG46" s="180"/>
    </row>
    <row r="47" spans="1:33" ht="14.25" customHeight="1">
      <c r="A47" s="7"/>
      <c r="L47" s="185"/>
      <c r="M47" s="23"/>
      <c r="N47" s="185"/>
      <c r="V47" s="27"/>
      <c r="W47" s="188"/>
      <c r="X47" s="186"/>
      <c r="Y47" s="180"/>
      <c r="Z47" s="180"/>
      <c r="AA47" s="180"/>
      <c r="AB47" s="180"/>
      <c r="AC47" s="180"/>
      <c r="AD47" s="180"/>
      <c r="AE47" s="180"/>
      <c r="AF47" s="180"/>
      <c r="AG47" s="180"/>
    </row>
    <row r="48" spans="1:33" ht="14.25" customHeight="1">
      <c r="A48" s="2" t="s">
        <v>246</v>
      </c>
      <c r="L48" s="189">
        <v>1884.7</v>
      </c>
      <c r="M48" s="48"/>
      <c r="N48" s="189">
        <f>N33+N42+N46</f>
        <v>-1946.6000000000006</v>
      </c>
      <c r="Q48" s="2" t="s">
        <v>27</v>
      </c>
      <c r="V48" s="161"/>
      <c r="W48" s="188"/>
      <c r="X48" s="180" t="s">
        <v>141</v>
      </c>
      <c r="Y48" s="180"/>
      <c r="Z48" s="180"/>
      <c r="AA48" s="180">
        <v>0</v>
      </c>
      <c r="AB48" s="180"/>
      <c r="AC48" s="180"/>
      <c r="AD48" s="180"/>
      <c r="AE48" s="180"/>
      <c r="AF48" s="180"/>
      <c r="AG48" s="180"/>
    </row>
    <row r="49" spans="1:33" ht="14.25" customHeight="1">
      <c r="A49" s="2" t="s">
        <v>22</v>
      </c>
      <c r="L49" s="190">
        <v>1618.7</v>
      </c>
      <c r="M49" s="23"/>
      <c r="N49" s="190">
        <v>3565.3000000000056</v>
      </c>
      <c r="V49" s="161"/>
      <c r="W49" s="188"/>
      <c r="X49" s="188" t="s">
        <v>142</v>
      </c>
      <c r="Y49" s="180"/>
      <c r="Z49" s="180"/>
      <c r="AA49" s="180"/>
      <c r="AB49" s="180"/>
      <c r="AC49" s="180"/>
      <c r="AD49" s="180"/>
      <c r="AE49" s="180"/>
      <c r="AF49" s="180"/>
      <c r="AG49" s="180"/>
    </row>
    <row r="50" spans="1:33" ht="16.5" customHeight="1" thickBot="1">
      <c r="A50" s="7" t="s">
        <v>23</v>
      </c>
      <c r="J50" s="3">
        <v>3</v>
      </c>
      <c r="L50" s="191">
        <f>SUM(L48:L49)</f>
        <v>3503.4</v>
      </c>
      <c r="M50" s="23"/>
      <c r="N50" s="191">
        <f>SUM(N48:N49)</f>
        <v>1618.700000000005</v>
      </c>
      <c r="V50" s="161"/>
      <c r="W50" s="188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</row>
    <row r="51" spans="1:33" ht="14.25" customHeight="1" thickTop="1">
      <c r="A51" s="7"/>
      <c r="L51" s="185"/>
      <c r="M51" s="23"/>
      <c r="N51" s="185"/>
      <c r="V51" s="161"/>
      <c r="W51" s="188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</row>
    <row r="52" spans="1:33" ht="22.5" customHeight="1">
      <c r="A52" s="7"/>
      <c r="L52" s="185"/>
      <c r="M52" s="23"/>
      <c r="N52" s="185" t="s">
        <v>27</v>
      </c>
      <c r="V52" s="161"/>
      <c r="W52" s="188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</row>
    <row r="53" spans="1:33" ht="14.25" customHeight="1">
      <c r="A53" s="154" t="s">
        <v>226</v>
      </c>
      <c r="L53" s="192"/>
      <c r="M53" s="23"/>
      <c r="N53" s="192"/>
      <c r="V53" s="161"/>
      <c r="W53" s="188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</row>
    <row r="54" spans="1:33" ht="26.25" customHeight="1">
      <c r="A54" s="154"/>
      <c r="L54" s="192"/>
      <c r="M54" s="23"/>
      <c r="N54" s="192"/>
      <c r="V54" s="161"/>
      <c r="W54" s="188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</row>
    <row r="55" spans="1:33" ht="14.25" customHeight="1">
      <c r="A55" s="229">
        <v>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V55" s="161"/>
      <c r="W55" s="193"/>
      <c r="X55" s="194" t="s">
        <v>143</v>
      </c>
      <c r="Y55" s="193" t="s">
        <v>144</v>
      </c>
      <c r="Z55" s="193"/>
      <c r="AA55" s="193">
        <v>271561.41000000003</v>
      </c>
      <c r="AB55" s="193"/>
      <c r="AC55" s="180"/>
      <c r="AD55" s="180"/>
      <c r="AE55" s="180"/>
      <c r="AF55" s="180"/>
      <c r="AG55" s="180"/>
    </row>
    <row r="56" spans="1:33" ht="14.25" customHeight="1" thickBot="1">
      <c r="A56" s="154"/>
      <c r="K56" s="11"/>
      <c r="M56" s="48"/>
      <c r="V56" s="161"/>
      <c r="W56" s="193"/>
      <c r="X56" s="194" t="s">
        <v>143</v>
      </c>
      <c r="Y56" s="193" t="s">
        <v>166</v>
      </c>
      <c r="Z56" s="193"/>
      <c r="AA56" s="193">
        <v>159293.70999999996</v>
      </c>
      <c r="AB56" s="193"/>
      <c r="AC56" s="180"/>
      <c r="AD56" s="180"/>
      <c r="AE56" s="180"/>
      <c r="AF56" s="180"/>
      <c r="AG56" s="180"/>
    </row>
    <row r="57" spans="1:33" ht="14.25" customHeight="1" thickTop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72"/>
      <c r="L57" s="172"/>
      <c r="M57" s="75"/>
      <c r="N57" s="172"/>
      <c r="V57" s="161"/>
      <c r="W57" s="193"/>
      <c r="X57" s="195"/>
      <c r="Y57" s="195"/>
      <c r="Z57" s="193"/>
      <c r="AA57" s="196">
        <v>112267.70000000007</v>
      </c>
      <c r="AB57" s="193"/>
      <c r="AC57" s="180"/>
      <c r="AD57" s="180"/>
      <c r="AE57" s="180"/>
      <c r="AF57" s="180"/>
      <c r="AG57" s="180"/>
    </row>
    <row r="58" spans="1:33" ht="14.25" customHeight="1">
      <c r="A58" s="4"/>
      <c r="B58" s="4"/>
      <c r="C58" s="4"/>
      <c r="D58" s="4"/>
      <c r="E58" s="4"/>
      <c r="F58" s="4"/>
      <c r="G58" s="4"/>
      <c r="H58" s="4"/>
      <c r="I58" s="4"/>
      <c r="J58" s="10"/>
      <c r="K58" s="4"/>
      <c r="L58" s="12"/>
      <c r="M58" s="23"/>
      <c r="N58" s="12"/>
      <c r="V58" s="161"/>
      <c r="W58" s="193"/>
      <c r="X58" s="195"/>
      <c r="Y58" s="195"/>
      <c r="Z58" s="193"/>
      <c r="AA58" s="196"/>
      <c r="AB58" s="193"/>
      <c r="AC58" s="180"/>
      <c r="AD58" s="180"/>
      <c r="AE58" s="180"/>
      <c r="AF58" s="180"/>
      <c r="AG58" s="180"/>
    </row>
    <row r="59" spans="1:33" ht="14.25" customHeight="1">
      <c r="A59" s="4"/>
      <c r="B59" s="4"/>
      <c r="C59" s="4"/>
      <c r="D59" s="4"/>
      <c r="E59" s="4"/>
      <c r="F59" s="4"/>
      <c r="G59" s="4"/>
      <c r="H59" s="4"/>
      <c r="I59" s="4"/>
      <c r="J59" s="10"/>
      <c r="K59" s="4"/>
      <c r="L59" s="12"/>
      <c r="M59" s="23"/>
      <c r="N59" s="12"/>
      <c r="V59" s="161"/>
      <c r="W59" s="193"/>
      <c r="X59" s="194" t="s">
        <v>194</v>
      </c>
      <c r="Y59" s="193" t="s">
        <v>195</v>
      </c>
      <c r="Z59" s="193"/>
      <c r="AA59" s="193">
        <v>125312.46999999999</v>
      </c>
      <c r="AB59" s="193"/>
      <c r="AC59" s="180"/>
      <c r="AD59" s="180"/>
      <c r="AE59" s="180"/>
      <c r="AF59" s="180"/>
      <c r="AG59" s="180"/>
    </row>
    <row r="60" spans="1:33" ht="14.25" customHeight="1">
      <c r="A60" s="4"/>
      <c r="B60" s="4"/>
      <c r="C60" s="4"/>
      <c r="D60" s="4"/>
      <c r="E60" s="4"/>
      <c r="F60" s="4"/>
      <c r="G60" s="4"/>
      <c r="H60" s="4"/>
      <c r="I60" s="4"/>
      <c r="J60" s="10"/>
      <c r="K60" s="4"/>
      <c r="L60" s="12"/>
      <c r="M60" s="23"/>
      <c r="N60" s="12"/>
      <c r="V60" s="161"/>
      <c r="W60" s="193"/>
      <c r="X60" s="194" t="s">
        <v>107</v>
      </c>
      <c r="Y60" s="193" t="s">
        <v>145</v>
      </c>
      <c r="Z60" s="193"/>
      <c r="AA60" s="193">
        <v>148550.17</v>
      </c>
      <c r="AB60" s="193"/>
      <c r="AC60" s="180"/>
      <c r="AD60" s="180"/>
      <c r="AE60" s="180"/>
      <c r="AF60" s="180"/>
      <c r="AG60" s="180"/>
    </row>
    <row r="61" spans="1:33" ht="14.25" customHeight="1">
      <c r="A61" s="4"/>
      <c r="B61" s="4"/>
      <c r="C61" s="4"/>
      <c r="D61" s="4"/>
      <c r="E61" s="4"/>
      <c r="F61" s="4"/>
      <c r="G61" s="4"/>
      <c r="H61" s="4"/>
      <c r="I61" s="4"/>
      <c r="J61" s="10"/>
      <c r="K61" s="4"/>
      <c r="L61" s="12"/>
      <c r="M61" s="23"/>
      <c r="N61" s="12"/>
      <c r="V61" s="161"/>
      <c r="W61" s="193"/>
      <c r="X61" s="195" t="s">
        <v>142</v>
      </c>
      <c r="Y61" s="195"/>
      <c r="Z61" s="193"/>
      <c r="AA61" s="196">
        <v>23237.700000000026</v>
      </c>
      <c r="AB61" s="193"/>
      <c r="AC61" s="180"/>
      <c r="AD61" s="180"/>
      <c r="AE61" s="180"/>
      <c r="AF61" s="180"/>
      <c r="AG61" s="180"/>
    </row>
    <row r="62" spans="22:33" ht="14.25" customHeight="1">
      <c r="V62" s="161"/>
      <c r="W62" s="193"/>
      <c r="X62" s="194"/>
      <c r="Y62" s="193"/>
      <c r="Z62" s="193"/>
      <c r="AA62" s="193"/>
      <c r="AB62" s="193"/>
      <c r="AC62" s="180"/>
      <c r="AD62" s="180"/>
      <c r="AE62" s="180"/>
      <c r="AF62" s="180"/>
      <c r="AG62" s="180"/>
    </row>
    <row r="63" spans="22:33" ht="14.25" customHeight="1">
      <c r="V63" s="161"/>
      <c r="W63" s="195">
        <v>3</v>
      </c>
      <c r="X63" s="195" t="s">
        <v>146</v>
      </c>
      <c r="Y63" s="193"/>
      <c r="Z63" s="193"/>
      <c r="AA63" s="193"/>
      <c r="AB63" s="193"/>
      <c r="AC63" s="180"/>
      <c r="AD63" s="180"/>
      <c r="AE63" s="180"/>
      <c r="AF63" s="180"/>
      <c r="AG63" s="180"/>
    </row>
    <row r="64" spans="22:33" ht="14.25" customHeight="1">
      <c r="V64" s="161"/>
      <c r="W64" s="193"/>
      <c r="X64" s="194" t="s">
        <v>147</v>
      </c>
      <c r="Y64" s="193" t="s">
        <v>148</v>
      </c>
      <c r="Z64" s="193"/>
      <c r="AA64" s="193">
        <v>216425.03999999995</v>
      </c>
      <c r="AB64" s="193"/>
      <c r="AC64" s="180"/>
      <c r="AD64" s="180"/>
      <c r="AE64" s="180"/>
      <c r="AF64" s="180"/>
      <c r="AG64" s="180"/>
    </row>
    <row r="65" spans="22:33" ht="14.25" customHeight="1">
      <c r="V65" s="161"/>
      <c r="W65" s="193"/>
      <c r="X65" s="194" t="s">
        <v>147</v>
      </c>
      <c r="Y65" s="193" t="s">
        <v>173</v>
      </c>
      <c r="Z65" s="193"/>
      <c r="AA65" s="193">
        <v>216425.03999999995</v>
      </c>
      <c r="AB65" s="193"/>
      <c r="AC65" s="180"/>
      <c r="AD65" s="180"/>
      <c r="AE65" s="180"/>
      <c r="AF65" s="180"/>
      <c r="AG65" s="180"/>
    </row>
    <row r="66" spans="22:33" ht="14.25" customHeight="1">
      <c r="V66" s="161"/>
      <c r="W66" s="193"/>
      <c r="X66" s="194"/>
      <c r="Y66" s="193"/>
      <c r="Z66" s="193"/>
      <c r="AA66" s="193">
        <v>0</v>
      </c>
      <c r="AB66" s="193"/>
      <c r="AC66" s="180"/>
      <c r="AD66" s="180"/>
      <c r="AE66" s="180"/>
      <c r="AF66" s="180"/>
      <c r="AG66" s="180"/>
    </row>
    <row r="67" spans="22:33" ht="14.25" customHeight="1">
      <c r="V67" s="161"/>
      <c r="W67" s="193"/>
      <c r="X67" s="193"/>
      <c r="Y67" s="193"/>
      <c r="Z67" s="193"/>
      <c r="AA67" s="193"/>
      <c r="AB67" s="193"/>
      <c r="AC67" s="180"/>
      <c r="AD67" s="180"/>
      <c r="AE67" s="180"/>
      <c r="AF67" s="180"/>
      <c r="AG67" s="180"/>
    </row>
    <row r="68" spans="22:33" ht="14.25" customHeight="1">
      <c r="V68" s="161"/>
      <c r="W68" s="193"/>
      <c r="X68" s="193" t="s">
        <v>149</v>
      </c>
      <c r="Y68" s="193" t="s">
        <v>150</v>
      </c>
      <c r="Z68" s="193"/>
      <c r="AA68" s="193">
        <v>572625.8899999999</v>
      </c>
      <c r="AB68" s="193"/>
      <c r="AC68" s="180"/>
      <c r="AD68" s="180"/>
      <c r="AE68" s="180"/>
      <c r="AF68" s="180"/>
      <c r="AG68" s="180"/>
    </row>
    <row r="69" spans="22:33" ht="14.25" customHeight="1">
      <c r="V69" s="161"/>
      <c r="W69" s="193"/>
      <c r="X69" s="193" t="s">
        <v>151</v>
      </c>
      <c r="Y69" s="193" t="s">
        <v>152</v>
      </c>
      <c r="Z69" s="193"/>
      <c r="AA69" s="193">
        <v>624688.23</v>
      </c>
      <c r="AB69" s="193"/>
      <c r="AC69" s="180"/>
      <c r="AD69" s="180"/>
      <c r="AE69" s="180"/>
      <c r="AF69" s="180"/>
      <c r="AG69" s="180"/>
    </row>
    <row r="70" spans="22:33" ht="14.25" customHeight="1">
      <c r="V70" s="161"/>
      <c r="W70" s="193"/>
      <c r="X70" s="195" t="s">
        <v>142</v>
      </c>
      <c r="Y70" s="195"/>
      <c r="Z70" s="193"/>
      <c r="AA70" s="196">
        <v>52062.340000000084</v>
      </c>
      <c r="AB70" s="193"/>
      <c r="AC70" s="180"/>
      <c r="AD70" s="180"/>
      <c r="AE70" s="180"/>
      <c r="AF70" s="180"/>
      <c r="AG70" s="180"/>
    </row>
    <row r="71" spans="11:33" ht="14.25" customHeight="1">
      <c r="K71" s="187"/>
      <c r="V71" s="161"/>
      <c r="W71" s="193"/>
      <c r="X71" s="193"/>
      <c r="Y71" s="193"/>
      <c r="Z71" s="193"/>
      <c r="AA71" s="193"/>
      <c r="AB71" s="193"/>
      <c r="AC71" s="180"/>
      <c r="AD71" s="180"/>
      <c r="AE71" s="180"/>
      <c r="AF71" s="180"/>
      <c r="AG71" s="180"/>
    </row>
    <row r="72" spans="11:33" ht="14.25" customHeight="1">
      <c r="K72" s="187"/>
      <c r="V72" s="197"/>
      <c r="W72" s="195">
        <v>4</v>
      </c>
      <c r="X72" s="195" t="s">
        <v>153</v>
      </c>
      <c r="Y72" s="195"/>
      <c r="Z72" s="195"/>
      <c r="AA72" s="195"/>
      <c r="AB72" s="195"/>
      <c r="AC72" s="188"/>
      <c r="AD72" s="188"/>
      <c r="AE72" s="188"/>
      <c r="AF72" s="188"/>
      <c r="AG72" s="188"/>
    </row>
    <row r="73" spans="11:33" ht="14.25" customHeight="1">
      <c r="K73" s="187"/>
      <c r="V73" s="161"/>
      <c r="W73" s="193"/>
      <c r="X73" s="194" t="s">
        <v>154</v>
      </c>
      <c r="Y73" s="193" t="s">
        <v>155</v>
      </c>
      <c r="Z73" s="193"/>
      <c r="AA73" s="193">
        <v>6126065.4399999995</v>
      </c>
      <c r="AB73" s="193"/>
      <c r="AC73" s="180"/>
      <c r="AD73" s="180"/>
      <c r="AE73" s="180"/>
      <c r="AF73" s="180"/>
      <c r="AG73" s="180"/>
    </row>
    <row r="74" spans="11:33" ht="14.25" customHeight="1">
      <c r="K74" s="55"/>
      <c r="V74" s="161"/>
      <c r="W74" s="193"/>
      <c r="X74" s="194" t="s">
        <v>154</v>
      </c>
      <c r="Y74" s="193" t="s">
        <v>168</v>
      </c>
      <c r="Z74" s="193"/>
      <c r="AA74" s="193">
        <v>6353553.0200000005</v>
      </c>
      <c r="AB74" s="193"/>
      <c r="AC74" s="180"/>
      <c r="AD74" s="180"/>
      <c r="AE74" s="180"/>
      <c r="AF74" s="180"/>
      <c r="AG74" s="180"/>
    </row>
    <row r="75" spans="22:33" ht="14.25" customHeight="1">
      <c r="V75" s="161"/>
      <c r="W75" s="193"/>
      <c r="X75" s="195" t="s">
        <v>142</v>
      </c>
      <c r="Y75" s="195"/>
      <c r="Z75" s="195"/>
      <c r="AA75" s="196">
        <v>-227487.580000001</v>
      </c>
      <c r="AB75" s="193"/>
      <c r="AC75" s="180"/>
      <c r="AD75" s="180"/>
      <c r="AE75" s="180"/>
      <c r="AF75" s="180"/>
      <c r="AG75" s="180"/>
    </row>
    <row r="76" spans="22:33" ht="14.25" customHeight="1">
      <c r="V76" s="161"/>
      <c r="W76" s="193"/>
      <c r="X76" s="194" t="s">
        <v>156</v>
      </c>
      <c r="Y76" s="193" t="s">
        <v>167</v>
      </c>
      <c r="Z76" s="193"/>
      <c r="AA76" s="198">
        <v>423911.60000000003</v>
      </c>
      <c r="AB76" s="193">
        <v>196424.01999999903</v>
      </c>
      <c r="AC76" s="180"/>
      <c r="AD76" s="180"/>
      <c r="AE76" s="180"/>
      <c r="AF76" s="180"/>
      <c r="AG76" s="180"/>
    </row>
    <row r="77" spans="22:33" ht="14.25" customHeight="1">
      <c r="V77" s="161"/>
      <c r="W77" s="199"/>
      <c r="X77" s="194" t="s">
        <v>82</v>
      </c>
      <c r="Y77" s="193" t="s">
        <v>157</v>
      </c>
      <c r="Z77" s="193"/>
      <c r="AA77" s="198">
        <v>10566389.67</v>
      </c>
      <c r="AB77" s="199"/>
      <c r="AC77" s="181"/>
      <c r="AD77" s="181"/>
      <c r="AE77" s="181"/>
      <c r="AF77" s="181"/>
      <c r="AG77" s="181"/>
    </row>
    <row r="78" spans="22:33" ht="14.25" customHeight="1">
      <c r="V78" s="161"/>
      <c r="W78" s="199"/>
      <c r="X78" s="194" t="s">
        <v>82</v>
      </c>
      <c r="Y78" s="193" t="s">
        <v>169</v>
      </c>
      <c r="Z78" s="193"/>
      <c r="AA78" s="198">
        <v>10948700.39</v>
      </c>
      <c r="AB78" s="199"/>
      <c r="AC78" s="161"/>
      <c r="AD78" s="161"/>
      <c r="AE78" s="161"/>
      <c r="AF78" s="161"/>
      <c r="AG78" s="161"/>
    </row>
    <row r="79" spans="22:33" ht="14.25" customHeight="1">
      <c r="V79" s="161"/>
      <c r="W79" s="199"/>
      <c r="X79" s="199"/>
      <c r="Y79" s="200" t="s">
        <v>170</v>
      </c>
      <c r="Z79" s="200"/>
      <c r="AA79" s="196">
        <v>-382310.72000000067</v>
      </c>
      <c r="AB79" s="199"/>
      <c r="AC79" s="161"/>
      <c r="AD79" s="161"/>
      <c r="AE79" s="161"/>
      <c r="AF79" s="161"/>
      <c r="AG79" s="161"/>
    </row>
    <row r="80" spans="22:33" ht="14.25" customHeight="1">
      <c r="V80" s="161"/>
      <c r="W80" s="199"/>
      <c r="X80" s="199"/>
      <c r="Y80" s="199"/>
      <c r="Z80" s="199"/>
      <c r="AA80" s="199"/>
      <c r="AB80" s="199"/>
      <c r="AC80" s="161"/>
      <c r="AD80" s="161"/>
      <c r="AE80" s="161"/>
      <c r="AF80" s="161"/>
      <c r="AG80" s="161"/>
    </row>
    <row r="81" spans="22:33" ht="14.25" customHeight="1">
      <c r="V81" s="161"/>
      <c r="W81" s="195">
        <v>5</v>
      </c>
      <c r="X81" s="195" t="s">
        <v>158</v>
      </c>
      <c r="Y81" s="199"/>
      <c r="Z81" s="199"/>
      <c r="AA81" s="199"/>
      <c r="AB81" s="199"/>
      <c r="AC81" s="161"/>
      <c r="AD81" s="161"/>
      <c r="AE81" s="161"/>
      <c r="AF81" s="161"/>
      <c r="AG81" s="161"/>
    </row>
    <row r="82" spans="22:33" ht="14.25" customHeight="1">
      <c r="V82" s="161"/>
      <c r="W82" s="201" t="s">
        <v>159</v>
      </c>
      <c r="X82" s="201" t="s">
        <v>98</v>
      </c>
      <c r="Y82" s="199"/>
      <c r="Z82" s="199"/>
      <c r="AA82" s="193">
        <v>8552986.000000002</v>
      </c>
      <c r="AB82" s="199"/>
      <c r="AC82" s="180"/>
      <c r="AD82" s="161"/>
      <c r="AE82" s="161"/>
      <c r="AF82" s="161"/>
      <c r="AG82" s="161"/>
    </row>
    <row r="83" spans="22:33" ht="14.25" customHeight="1">
      <c r="V83" s="161"/>
      <c r="W83" s="201" t="s">
        <v>160</v>
      </c>
      <c r="X83" s="201" t="s">
        <v>105</v>
      </c>
      <c r="Y83" s="199"/>
      <c r="Z83" s="199"/>
      <c r="AA83" s="193">
        <v>-9488698.389999999</v>
      </c>
      <c r="AB83" s="199"/>
      <c r="AC83" s="161"/>
      <c r="AD83" s="161"/>
      <c r="AE83" s="161"/>
      <c r="AF83" s="161"/>
      <c r="AG83" s="161"/>
    </row>
    <row r="84" spans="22:33" ht="14.25" customHeight="1">
      <c r="V84" s="161"/>
      <c r="W84" s="199"/>
      <c r="X84" s="195" t="s">
        <v>142</v>
      </c>
      <c r="Y84" s="199"/>
      <c r="Z84" s="199"/>
      <c r="AA84" s="196">
        <v>-935712.3899999969</v>
      </c>
      <c r="AB84" s="199"/>
      <c r="AC84" s="161"/>
      <c r="AD84" s="161"/>
      <c r="AE84" s="161"/>
      <c r="AF84" s="161"/>
      <c r="AG84" s="161"/>
    </row>
    <row r="85" spans="22:33" ht="14.25" customHeight="1">
      <c r="V85" s="161"/>
      <c r="W85" s="195">
        <v>6</v>
      </c>
      <c r="X85" s="195" t="s">
        <v>161</v>
      </c>
      <c r="Y85" s="199"/>
      <c r="Z85" s="199"/>
      <c r="AA85" s="199"/>
      <c r="AB85" s="199"/>
      <c r="AC85" s="161"/>
      <c r="AD85" s="161"/>
      <c r="AE85" s="161"/>
      <c r="AF85" s="161"/>
      <c r="AG85" s="161"/>
    </row>
    <row r="86" spans="22:33" ht="14.25" customHeight="1">
      <c r="V86" s="161"/>
      <c r="W86" s="199"/>
      <c r="X86" s="201" t="s">
        <v>159</v>
      </c>
      <c r="Y86" s="199"/>
      <c r="Z86" s="199"/>
      <c r="AA86" s="198">
        <v>2495637.43</v>
      </c>
      <c r="AB86" s="199"/>
      <c r="AC86" s="161"/>
      <c r="AD86" s="161"/>
      <c r="AE86" s="161"/>
      <c r="AF86" s="161"/>
      <c r="AG86" s="161"/>
    </row>
    <row r="87" spans="22:33" ht="14.25" customHeight="1">
      <c r="V87" s="161"/>
      <c r="W87" s="199"/>
      <c r="X87" s="201" t="s">
        <v>160</v>
      </c>
      <c r="Y87" s="199"/>
      <c r="Z87" s="199"/>
      <c r="AA87" s="198">
        <v>-3801829.5000000005</v>
      </c>
      <c r="AB87" s="199"/>
      <c r="AC87" s="161"/>
      <c r="AD87" s="161"/>
      <c r="AE87" s="161"/>
      <c r="AF87" s="161"/>
      <c r="AG87" s="161"/>
    </row>
    <row r="88" spans="14:33" ht="14.25" customHeight="1">
      <c r="N88" s="160">
        <v>10381.8</v>
      </c>
      <c r="O88" s="159"/>
      <c r="V88" s="161"/>
      <c r="W88" s="199"/>
      <c r="X88" s="195" t="s">
        <v>142</v>
      </c>
      <c r="Y88" s="199"/>
      <c r="Z88" s="199"/>
      <c r="AA88" s="196">
        <v>-1306192.0700000003</v>
      </c>
      <c r="AB88" s="199"/>
      <c r="AC88" s="161"/>
      <c r="AD88" s="161"/>
      <c r="AE88" s="161"/>
      <c r="AF88" s="161"/>
      <c r="AG88" s="161"/>
    </row>
    <row r="89" spans="14:33" ht="14.25" customHeight="1">
      <c r="N89" s="160">
        <v>1696.4</v>
      </c>
      <c r="V89" s="161"/>
      <c r="W89" s="199"/>
      <c r="X89" s="199"/>
      <c r="Y89" s="199"/>
      <c r="Z89" s="199"/>
      <c r="AA89" s="199"/>
      <c r="AB89" s="199"/>
      <c r="AC89" s="161"/>
      <c r="AD89" s="161"/>
      <c r="AE89" s="161"/>
      <c r="AF89" s="161"/>
      <c r="AG89" s="161"/>
    </row>
    <row r="90" spans="14:33" ht="14.25" customHeight="1">
      <c r="N90" s="160">
        <v>18185.7</v>
      </c>
      <c r="V90" s="161"/>
      <c r="W90" s="195">
        <v>7</v>
      </c>
      <c r="X90" s="195" t="s">
        <v>162</v>
      </c>
      <c r="Y90" s="195"/>
      <c r="Z90" s="195"/>
      <c r="AA90" s="195"/>
      <c r="AB90" s="199"/>
      <c r="AC90" s="161"/>
      <c r="AD90" s="161"/>
      <c r="AE90" s="161"/>
      <c r="AF90" s="161"/>
      <c r="AG90" s="161"/>
    </row>
    <row r="91" spans="14:33" ht="14.25" customHeight="1">
      <c r="N91" s="159">
        <v>216.8</v>
      </c>
      <c r="V91" s="161"/>
      <c r="W91" s="199"/>
      <c r="X91" s="194" t="s">
        <v>163</v>
      </c>
      <c r="Y91" s="193" t="s">
        <v>171</v>
      </c>
      <c r="Z91" s="193"/>
      <c r="AA91" s="193">
        <v>0</v>
      </c>
      <c r="AB91" s="199"/>
      <c r="AC91" s="161"/>
      <c r="AD91" s="161"/>
      <c r="AE91" s="161"/>
      <c r="AF91" s="161"/>
      <c r="AG91" s="161"/>
    </row>
    <row r="92" spans="14:33" ht="14.25" customHeight="1">
      <c r="N92" s="160">
        <v>9672.3</v>
      </c>
      <c r="V92" s="161"/>
      <c r="W92" s="199"/>
      <c r="X92" s="194" t="s">
        <v>163</v>
      </c>
      <c r="Y92" s="193" t="s">
        <v>172</v>
      </c>
      <c r="Z92" s="193"/>
      <c r="AA92" s="193">
        <v>39604.87</v>
      </c>
      <c r="AB92" s="202"/>
      <c r="AC92" s="161"/>
      <c r="AD92" s="161"/>
      <c r="AE92" s="161"/>
      <c r="AF92" s="161"/>
      <c r="AG92" s="161"/>
    </row>
    <row r="93" spans="14:33" ht="14.25" customHeight="1">
      <c r="N93" s="160">
        <v>1572.1</v>
      </c>
      <c r="V93" s="161"/>
      <c r="W93" s="199"/>
      <c r="X93" s="195" t="s">
        <v>142</v>
      </c>
      <c r="Y93" s="195"/>
      <c r="Z93" s="195"/>
      <c r="AA93" s="195">
        <v>-39604.87</v>
      </c>
      <c r="AB93" s="199"/>
      <c r="AC93" s="161"/>
      <c r="AD93" s="161"/>
      <c r="AE93" s="161"/>
      <c r="AF93" s="161"/>
      <c r="AG93" s="161"/>
    </row>
    <row r="94" spans="14:33" ht="14.25" customHeight="1">
      <c r="N94" s="160">
        <v>3030.9</v>
      </c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</row>
    <row r="95" spans="14:33" ht="14.25" customHeight="1">
      <c r="N95" s="203">
        <v>0</v>
      </c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</row>
    <row r="96" ht="14.25" customHeight="1">
      <c r="N96" s="11">
        <f>SUM(N88:N95)</f>
        <v>44756</v>
      </c>
    </row>
    <row r="107" spans="14:15" ht="14.25" customHeight="1">
      <c r="N107" s="160">
        <v>10381.8</v>
      </c>
      <c r="O107" s="159"/>
    </row>
    <row r="108" spans="14:15" ht="14.25" customHeight="1">
      <c r="N108" s="160">
        <v>10796.9</v>
      </c>
      <c r="O108" s="159"/>
    </row>
    <row r="109" spans="14:15" ht="14.25" customHeight="1">
      <c r="N109" s="160">
        <v>1696.4</v>
      </c>
      <c r="O109" s="159"/>
    </row>
    <row r="110" spans="14:15" ht="14.25" customHeight="1">
      <c r="N110" s="160">
        <v>19091</v>
      </c>
      <c r="O110" s="159"/>
    </row>
    <row r="111" spans="14:15" ht="14.25" customHeight="1">
      <c r="N111" s="159">
        <v>216.8</v>
      </c>
      <c r="O111" s="159"/>
    </row>
    <row r="112" spans="14:15" ht="14.25" customHeight="1">
      <c r="N112" s="160">
        <v>10934.6</v>
      </c>
      <c r="O112" s="159"/>
    </row>
    <row r="113" spans="14:15" ht="14.25" customHeight="1">
      <c r="N113" s="160">
        <v>1572.1</v>
      </c>
      <c r="O113" s="159"/>
    </row>
    <row r="114" ht="14.25" customHeight="1">
      <c r="N114" s="204">
        <v>3750.7</v>
      </c>
    </row>
    <row r="115" ht="14.25" customHeight="1">
      <c r="N115" s="11">
        <f>SUM(N107:N114)</f>
        <v>58440.299999999996</v>
      </c>
    </row>
    <row r="125" spans="14:15" ht="14.25" customHeight="1">
      <c r="N125" s="160">
        <v>10381.8</v>
      </c>
      <c r="O125" s="159"/>
    </row>
    <row r="126" spans="14:15" ht="14.25" customHeight="1">
      <c r="N126" s="160">
        <v>1696.4</v>
      </c>
      <c r="O126" s="159"/>
    </row>
    <row r="127" spans="14:15" ht="14.25" customHeight="1">
      <c r="N127" s="160">
        <v>19091</v>
      </c>
      <c r="O127" s="159"/>
    </row>
    <row r="128" spans="14:15" ht="14.25" customHeight="1">
      <c r="N128" s="159">
        <v>216.8</v>
      </c>
      <c r="O128" s="159"/>
    </row>
    <row r="129" spans="14:15" ht="14.25" customHeight="1">
      <c r="N129" s="160">
        <v>10934.6</v>
      </c>
      <c r="O129" s="159"/>
    </row>
    <row r="130" spans="14:15" ht="14.25" customHeight="1">
      <c r="N130" s="160">
        <v>1572.1</v>
      </c>
      <c r="O130" s="159"/>
    </row>
    <row r="131" spans="14:15" ht="14.25" customHeight="1">
      <c r="N131" s="160">
        <v>3750.7</v>
      </c>
      <c r="O131" s="159"/>
    </row>
    <row r="132" spans="14:15" ht="14.25" customHeight="1">
      <c r="N132" s="160">
        <f>SUM(N125:N131)</f>
        <v>47643.399999999994</v>
      </c>
      <c r="O132" s="203">
        <v>0</v>
      </c>
    </row>
  </sheetData>
  <sheetProtection/>
  <mergeCells count="7">
    <mergeCell ref="A55:N55"/>
    <mergeCell ref="V1:AG1"/>
    <mergeCell ref="V2:AG2"/>
    <mergeCell ref="V3:AG3"/>
    <mergeCell ref="W5:X5"/>
    <mergeCell ref="Z5:AA5"/>
    <mergeCell ref="AD5:AF5"/>
  </mergeCells>
  <printOptions/>
  <pageMargins left="0.99" right="0.590551181102362" top="0.75" bottom="0.393700787401575" header="0.393700787401575" footer="0.866141732283465"/>
  <pageSetup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e Inversiones S.A.   Grupo Cuscatlán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jromero</dc:creator>
  <cp:keywords/>
  <dc:description/>
  <cp:lastModifiedBy>Medrano, Rosa</cp:lastModifiedBy>
  <cp:lastPrinted>2019-01-28T20:33:41Z</cp:lastPrinted>
  <dcterms:created xsi:type="dcterms:W3CDTF">2008-01-24T15:52:36Z</dcterms:created>
  <dcterms:modified xsi:type="dcterms:W3CDTF">2019-01-30T22:52:16Z</dcterms:modified>
  <cp:category/>
  <cp:version/>
  <cp:contentType/>
  <cp:contentStatus/>
</cp:coreProperties>
</file>