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lopez\Documents\DELMY LOPEZ\CEDEVAL\ESTADOS FINANCIEROS PARA JUNTA\2019\Estado financiero CDVL_FEBRERO-2019\"/>
    </mc:Choice>
  </mc:AlternateContent>
  <bookViews>
    <workbookView xWindow="0" yWindow="0" windowWidth="13680" windowHeight="7095" tabRatio="946" firstSheet="1" activeTab="7"/>
  </bookViews>
  <sheets>
    <sheet name="MENU" sheetId="35" state="hidden" r:id="rId1"/>
    <sheet name="BG_ER" sheetId="1" r:id="rId2"/>
    <sheet name="BG2" sheetId="20" r:id="rId3"/>
    <sheet name="IngC" sheetId="3" r:id="rId4"/>
    <sheet name="GtoC" sheetId="4" r:id="rId5"/>
    <sheet name="ERC" sheetId="2" r:id="rId6"/>
    <sheet name="I Msual" sheetId="6" r:id="rId7"/>
    <sheet name="G Msual" sheetId="7" r:id="rId8"/>
    <sheet name="R Msual" sheetId="5" r:id="rId9"/>
    <sheet name="Pres Ing" sheetId="33" r:id="rId10"/>
    <sheet name="Pres Gto" sheetId="32" r:id="rId11"/>
    <sheet name="Pres Res" sheetId="31" r:id="rId12"/>
    <sheet name="Ing Real 18" sheetId="9" r:id="rId13"/>
    <sheet name="Gto Real 18" sheetId="8" r:id="rId14"/>
    <sheet name="Res Real 18" sheetId="10" r:id="rId15"/>
    <sheet name="Grafik (2)" sheetId="34" r:id="rId16"/>
    <sheet name="ER Pres" sheetId="15" r:id="rId17"/>
    <sheet name="ER ACUM PRES" sheetId="28" r:id="rId18"/>
    <sheet name="Miles2" sheetId="26" r:id="rId19"/>
    <sheet name="Acum" sheetId="17" r:id="rId20"/>
    <sheet name="BG_ER (2)" sheetId="38" state="hidden" r:id="rId21"/>
    <sheet name="GASTOS" sheetId="40" state="hidden" r:id="rId22"/>
    <sheet name="INGRESOS" sheetId="39" state="hidden" r:id="rId23"/>
  </sheets>
  <externalReferences>
    <externalReference r:id="rId24"/>
    <externalReference r:id="rId25"/>
  </externalReferences>
  <definedNames>
    <definedName name="_xlnm.Print_Area" localSheetId="19">Acum!$A$5:$H$31</definedName>
    <definedName name="_xlnm.Print_Area" localSheetId="1">BG_ER!$A$1:$I$45,BG_ER!$A$71:$I$117</definedName>
    <definedName name="_xlnm.Print_Area" localSheetId="20">'BG_ER (2)'!$A$1:$F$48,'BG_ER (2)'!$A$54:$F$99</definedName>
    <definedName name="_xlnm.Print_Area" localSheetId="2">'BG2'!$A$2:$G$52</definedName>
    <definedName name="_xlnm.Print_Area" localSheetId="5">ERC!$A$2:$M$49</definedName>
    <definedName name="_xlnm.Print_Area" localSheetId="7">'G Msual'!$A$1:$G$98</definedName>
    <definedName name="_xlnm.Print_Area" localSheetId="15">'Grafik (2)'!$A$1:$N$79</definedName>
    <definedName name="_xlnm.Print_Area" localSheetId="4">GtoC!$A$2:$N$102</definedName>
    <definedName name="_xlnm.Print_Area" localSheetId="6">'I Msual'!$A$1:$P$43</definedName>
    <definedName name="_xlnm.Print_Area" localSheetId="3">IngC!$A$1:$M$45</definedName>
    <definedName name="_xlnm.Print_Area" localSheetId="8">'R Msual'!$A$1:$O$49</definedName>
    <definedName name="_xlnm.Print_Area" localSheetId="14">'Res Real 18'!$A$2:$P$50</definedName>
  </definedNames>
  <calcPr calcId="152511"/>
  <fileRecoveryPr autoRecover="0"/>
</workbook>
</file>

<file path=xl/calcChain.xml><?xml version="1.0" encoding="utf-8"?>
<calcChain xmlns="http://schemas.openxmlformats.org/spreadsheetml/2006/main">
  <c r="D147" i="15" l="1"/>
  <c r="D141" i="15"/>
  <c r="D134" i="15"/>
  <c r="C12" i="28" l="1"/>
  <c r="D11" i="28"/>
  <c r="D24" i="28"/>
  <c r="D20" i="28"/>
  <c r="D19" i="28"/>
  <c r="D18" i="28"/>
  <c r="K30" i="3"/>
  <c r="K28" i="3"/>
  <c r="G51" i="2"/>
  <c r="G49" i="2"/>
  <c r="G47" i="2"/>
  <c r="G46" i="2"/>
  <c r="G44" i="2"/>
  <c r="G43" i="2"/>
  <c r="G41" i="2"/>
  <c r="G40" i="2"/>
  <c r="G39" i="2"/>
  <c r="G38" i="2"/>
  <c r="G37" i="2"/>
  <c r="G34" i="2"/>
  <c r="G32" i="2"/>
  <c r="G29" i="2"/>
  <c r="G28" i="2"/>
  <c r="G27" i="2"/>
  <c r="G24" i="2"/>
  <c r="G23" i="2"/>
  <c r="G22" i="2"/>
  <c r="G21" i="2"/>
  <c r="G20" i="2"/>
  <c r="G19" i="2"/>
  <c r="G18" i="2"/>
  <c r="G17" i="2"/>
  <c r="G16" i="2"/>
  <c r="G13" i="2"/>
  <c r="G12" i="2"/>
  <c r="G11" i="2"/>
  <c r="G10" i="2"/>
  <c r="D51" i="2"/>
  <c r="D49" i="2"/>
  <c r="D47" i="2"/>
  <c r="D46" i="2"/>
  <c r="D41" i="2"/>
  <c r="D40" i="2"/>
  <c r="D38" i="2"/>
  <c r="D37" i="2"/>
  <c r="D34" i="2"/>
  <c r="D32" i="2"/>
  <c r="D29" i="2"/>
  <c r="D27" i="2"/>
  <c r="D24" i="2"/>
  <c r="D23" i="2"/>
  <c r="D22" i="2"/>
  <c r="D21" i="2"/>
  <c r="D20" i="2"/>
  <c r="D19" i="2"/>
  <c r="D18" i="2"/>
  <c r="D17" i="2"/>
  <c r="D16" i="2"/>
  <c r="D13" i="2"/>
  <c r="D12" i="2"/>
  <c r="D11" i="2"/>
  <c r="D10" i="2"/>
  <c r="G59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60" i="4"/>
  <c r="G72" i="4"/>
  <c r="D68" i="8"/>
  <c r="G67" i="4"/>
  <c r="G62" i="4"/>
  <c r="G36" i="4"/>
  <c r="G23" i="4"/>
  <c r="G17" i="4"/>
  <c r="G15" i="4"/>
  <c r="G10" i="4"/>
  <c r="G100" i="4"/>
  <c r="G98" i="4"/>
  <c r="G96" i="4"/>
  <c r="G93" i="4"/>
  <c r="G92" i="4"/>
  <c r="G86" i="4"/>
  <c r="G84" i="4"/>
  <c r="G83" i="4"/>
  <c r="G80" i="4"/>
  <c r="G79" i="4" s="1"/>
  <c r="G77" i="4"/>
  <c r="G76" i="4" s="1"/>
  <c r="G74" i="4"/>
  <c r="G73" i="4" s="1"/>
  <c r="G69" i="4"/>
  <c r="G68" i="4"/>
  <c r="G65" i="4"/>
  <c r="G64" i="4"/>
  <c r="G63" i="4"/>
  <c r="G36" i="2" l="1"/>
  <c r="G26" i="2"/>
  <c r="G15" i="2"/>
  <c r="D36" i="2"/>
  <c r="D26" i="2"/>
  <c r="D15" i="2"/>
  <c r="G43" i="4"/>
  <c r="G9" i="4" s="1"/>
  <c r="G95" i="4"/>
  <c r="G91" i="4"/>
  <c r="G82" i="4"/>
  <c r="G44" i="4"/>
  <c r="G40" i="4"/>
  <c r="G39" i="4"/>
  <c r="G38" i="4"/>
  <c r="G37" i="4"/>
  <c r="G34" i="4"/>
  <c r="G33" i="4"/>
  <c r="G32" i="4"/>
  <c r="G31" i="4"/>
  <c r="G30" i="4"/>
  <c r="G29" i="4"/>
  <c r="G28" i="4"/>
  <c r="G27" i="4"/>
  <c r="G26" i="4"/>
  <c r="G24" i="4"/>
  <c r="G21" i="4"/>
  <c r="G19" i="4"/>
  <c r="G18" i="4"/>
  <c r="G13" i="4"/>
  <c r="G12" i="4"/>
  <c r="G11" i="4"/>
  <c r="D104" i="4"/>
  <c r="D102" i="4"/>
  <c r="D98" i="4"/>
  <c r="D97" i="4"/>
  <c r="D95" i="4" s="1"/>
  <c r="D93" i="4"/>
  <c r="D92" i="4"/>
  <c r="D86" i="4"/>
  <c r="D82" i="4"/>
  <c r="D80" i="4"/>
  <c r="D79" i="4" s="1"/>
  <c r="D77" i="4"/>
  <c r="D76" i="4" s="1"/>
  <c r="D69" i="4"/>
  <c r="D67" i="4" s="1"/>
  <c r="D68" i="4"/>
  <c r="D65" i="4"/>
  <c r="D64" i="4"/>
  <c r="D63" i="4"/>
  <c r="D62" i="4"/>
  <c r="D58" i="4"/>
  <c r="D57" i="4"/>
  <c r="D56" i="4"/>
  <c r="D54" i="4"/>
  <c r="D53" i="4"/>
  <c r="D52" i="4"/>
  <c r="D51" i="4"/>
  <c r="D50" i="4"/>
  <c r="D49" i="4"/>
  <c r="D48" i="4"/>
  <c r="D47" i="4"/>
  <c r="D46" i="4"/>
  <c r="D45" i="4"/>
  <c r="D39" i="4"/>
  <c r="D38" i="4"/>
  <c r="D37" i="4"/>
  <c r="D34" i="4"/>
  <c r="D33" i="4"/>
  <c r="D32" i="4"/>
  <c r="D30" i="4"/>
  <c r="D29" i="4"/>
  <c r="D28" i="4"/>
  <c r="D27" i="4"/>
  <c r="D26" i="4"/>
  <c r="D24" i="4"/>
  <c r="D21" i="4"/>
  <c r="D19" i="4"/>
  <c r="D17" i="4" s="1"/>
  <c r="D18" i="4"/>
  <c r="D15" i="4"/>
  <c r="D13" i="4"/>
  <c r="D12" i="4"/>
  <c r="D11" i="4"/>
  <c r="D10" i="4" s="1"/>
  <c r="C100" i="4"/>
  <c r="C98" i="4"/>
  <c r="C97" i="4"/>
  <c r="C96" i="4"/>
  <c r="C93" i="4"/>
  <c r="C91" i="4" s="1"/>
  <c r="C92" i="4"/>
  <c r="C86" i="4"/>
  <c r="C84" i="4"/>
  <c r="C83" i="4"/>
  <c r="C82" i="4" s="1"/>
  <c r="C80" i="4"/>
  <c r="C79" i="4"/>
  <c r="C77" i="4"/>
  <c r="C76" i="4" s="1"/>
  <c r="C74" i="4"/>
  <c r="C73" i="4" s="1"/>
  <c r="C69" i="4"/>
  <c r="C68" i="4"/>
  <c r="C67" i="4" s="1"/>
  <c r="C65" i="4"/>
  <c r="C64" i="4"/>
  <c r="C63" i="4"/>
  <c r="C60" i="4"/>
  <c r="C59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1" i="4"/>
  <c r="C40" i="4"/>
  <c r="C39" i="4"/>
  <c r="C38" i="4"/>
  <c r="C37" i="4"/>
  <c r="C34" i="4"/>
  <c r="C33" i="4"/>
  <c r="C32" i="4"/>
  <c r="C31" i="4"/>
  <c r="C30" i="4"/>
  <c r="C29" i="4"/>
  <c r="C28" i="4"/>
  <c r="C27" i="4"/>
  <c r="C26" i="4"/>
  <c r="C25" i="4"/>
  <c r="C24" i="4"/>
  <c r="C21" i="4"/>
  <c r="C19" i="4"/>
  <c r="C18" i="4"/>
  <c r="C15" i="4"/>
  <c r="C13" i="4"/>
  <c r="C12" i="4"/>
  <c r="C11" i="4"/>
  <c r="G47" i="3"/>
  <c r="G45" i="3"/>
  <c r="G43" i="3"/>
  <c r="G41" i="3"/>
  <c r="G40" i="3"/>
  <c r="G39" i="3"/>
  <c r="G38" i="3"/>
  <c r="G37" i="3"/>
  <c r="G33" i="3"/>
  <c r="G32" i="3" s="1"/>
  <c r="G30" i="3"/>
  <c r="G28" i="3"/>
  <c r="G27" i="3"/>
  <c r="G25" i="3" s="1"/>
  <c r="G26" i="3"/>
  <c r="G23" i="3"/>
  <c r="G22" i="3"/>
  <c r="G21" i="3"/>
  <c r="G20" i="3"/>
  <c r="G19" i="3"/>
  <c r="G18" i="3"/>
  <c r="G17" i="3"/>
  <c r="G16" i="3"/>
  <c r="G15" i="3"/>
  <c r="G14" i="3"/>
  <c r="G13" i="3"/>
  <c r="G12" i="3"/>
  <c r="D47" i="3"/>
  <c r="D43" i="3"/>
  <c r="D41" i="3"/>
  <c r="D40" i="3"/>
  <c r="D39" i="3"/>
  <c r="D38" i="3"/>
  <c r="D37" i="3"/>
  <c r="D33" i="3"/>
  <c r="D32" i="3"/>
  <c r="D30" i="3"/>
  <c r="D28" i="3"/>
  <c r="D25" i="3" s="1"/>
  <c r="D26" i="3"/>
  <c r="D23" i="3"/>
  <c r="D22" i="3"/>
  <c r="D21" i="3"/>
  <c r="D20" i="3"/>
  <c r="D19" i="3"/>
  <c r="D18" i="3"/>
  <c r="D17" i="3"/>
  <c r="D16" i="3"/>
  <c r="D15" i="3"/>
  <c r="D14" i="3"/>
  <c r="D13" i="3"/>
  <c r="D12" i="3"/>
  <c r="C41" i="3"/>
  <c r="C40" i="3"/>
  <c r="C39" i="3"/>
  <c r="C37" i="3"/>
  <c r="C35" i="3" s="1"/>
  <c r="C33" i="3"/>
  <c r="C32" i="3" s="1"/>
  <c r="C28" i="3"/>
  <c r="C26" i="3"/>
  <c r="C23" i="3"/>
  <c r="C22" i="3"/>
  <c r="C21" i="3"/>
  <c r="C20" i="3"/>
  <c r="C19" i="3"/>
  <c r="C18" i="3"/>
  <c r="C17" i="3"/>
  <c r="C16" i="3"/>
  <c r="C15" i="3"/>
  <c r="C14" i="3"/>
  <c r="C13" i="3"/>
  <c r="C12" i="3"/>
  <c r="Q34" i="10"/>
  <c r="Q32" i="10"/>
  <c r="Q30" i="10"/>
  <c r="Q28" i="10"/>
  <c r="Q27" i="10"/>
  <c r="Q26" i="10"/>
  <c r="Q25" i="10"/>
  <c r="Q23" i="10"/>
  <c r="Q22" i="10"/>
  <c r="Q21" i="10"/>
  <c r="Q20" i="10"/>
  <c r="Q19" i="10"/>
  <c r="Q18" i="10"/>
  <c r="Q17" i="10"/>
  <c r="Q16" i="10"/>
  <c r="Q15" i="10"/>
  <c r="Q14" i="10"/>
  <c r="Q12" i="10"/>
  <c r="Q10" i="10"/>
  <c r="Q9" i="10"/>
  <c r="Q8" i="10"/>
  <c r="Q7" i="10"/>
  <c r="Q6" i="10"/>
  <c r="Q44" i="10"/>
  <c r="Q43" i="10"/>
  <c r="Q41" i="10"/>
  <c r="Q40" i="10"/>
  <c r="Q39" i="10"/>
  <c r="Q38" i="10"/>
  <c r="Q37" i="10"/>
  <c r="Q83" i="8"/>
  <c r="Q95" i="8"/>
  <c r="Q93" i="8"/>
  <c r="Q92" i="8"/>
  <c r="Q91" i="8"/>
  <c r="Q88" i="8"/>
  <c r="Q87" i="8"/>
  <c r="Q81" i="8"/>
  <c r="Q78" i="8"/>
  <c r="Q77" i="8"/>
  <c r="Q74" i="8"/>
  <c r="Q71" i="8"/>
  <c r="Q66" i="8"/>
  <c r="Q65" i="8"/>
  <c r="Q62" i="8"/>
  <c r="Q61" i="8"/>
  <c r="Q60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39" i="8"/>
  <c r="Q38" i="8"/>
  <c r="Q37" i="8"/>
  <c r="Q36" i="8"/>
  <c r="Q35" i="8"/>
  <c r="Q19" i="8"/>
  <c r="Q32" i="8"/>
  <c r="Q31" i="8"/>
  <c r="Q30" i="8"/>
  <c r="Q29" i="8"/>
  <c r="Q28" i="8"/>
  <c r="Q27" i="8"/>
  <c r="Q26" i="8"/>
  <c r="Q25" i="8"/>
  <c r="Q24" i="8"/>
  <c r="Q23" i="8"/>
  <c r="Q22" i="8"/>
  <c r="Q13" i="8"/>
  <c r="Q17" i="8"/>
  <c r="Q16" i="8"/>
  <c r="Q11" i="8"/>
  <c r="Q10" i="8"/>
  <c r="Q9" i="8"/>
  <c r="Q8" i="8"/>
  <c r="Q38" i="9"/>
  <c r="Q41" i="9" s="1"/>
  <c r="Q39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17" i="31"/>
  <c r="Q46" i="31"/>
  <c r="Q45" i="31"/>
  <c r="Q44" i="31"/>
  <c r="Q42" i="31"/>
  <c r="Q41" i="31"/>
  <c r="Q40" i="31"/>
  <c r="Q39" i="31"/>
  <c r="Q38" i="31"/>
  <c r="Q37" i="31"/>
  <c r="Q35" i="31"/>
  <c r="Q33" i="31"/>
  <c r="Q31" i="31"/>
  <c r="Q29" i="31"/>
  <c r="Q28" i="31"/>
  <c r="Q27" i="31"/>
  <c r="Q25" i="31"/>
  <c r="Q24" i="31"/>
  <c r="Q23" i="31"/>
  <c r="Q22" i="31"/>
  <c r="Q21" i="31"/>
  <c r="Q20" i="31"/>
  <c r="Q19" i="31"/>
  <c r="Q18" i="31"/>
  <c r="Q16" i="31"/>
  <c r="Q14" i="31"/>
  <c r="Q12" i="31"/>
  <c r="Q11" i="31"/>
  <c r="Q10" i="31"/>
  <c r="Q9" i="31"/>
  <c r="Q8" i="31"/>
  <c r="Q75" i="32"/>
  <c r="N75" i="32"/>
  <c r="C75" i="32"/>
  <c r="Q76" i="32"/>
  <c r="Q73" i="32"/>
  <c r="Q71" i="32"/>
  <c r="Q70" i="32"/>
  <c r="Q68" i="32"/>
  <c r="Q67" i="32"/>
  <c r="Q65" i="32"/>
  <c r="Q64" i="32"/>
  <c r="Q63" i="32"/>
  <c r="Q60" i="32"/>
  <c r="Q59" i="32"/>
  <c r="Q58" i="32"/>
  <c r="Q56" i="32"/>
  <c r="Q55" i="32"/>
  <c r="Q54" i="32"/>
  <c r="Q53" i="32"/>
  <c r="Q51" i="32"/>
  <c r="Q50" i="32"/>
  <c r="Q49" i="32"/>
  <c r="Q48" i="32"/>
  <c r="Q47" i="32"/>
  <c r="Q46" i="32"/>
  <c r="Q45" i="32"/>
  <c r="Q44" i="32"/>
  <c r="Q43" i="32"/>
  <c r="Q42" i="32"/>
  <c r="Q41" i="32"/>
  <c r="Q40" i="32"/>
  <c r="Q39" i="32"/>
  <c r="Q38" i="32"/>
  <c r="Q36" i="32"/>
  <c r="Q35" i="32"/>
  <c r="Q34" i="32"/>
  <c r="Q33" i="32"/>
  <c r="Q31" i="32"/>
  <c r="Q30" i="32"/>
  <c r="Q29" i="32"/>
  <c r="Q28" i="32"/>
  <c r="Q27" i="32"/>
  <c r="Q26" i="32"/>
  <c r="Q25" i="32"/>
  <c r="Q24" i="32"/>
  <c r="Q23" i="32"/>
  <c r="Q22" i="32"/>
  <c r="Q20" i="32"/>
  <c r="Q18" i="32"/>
  <c r="Q17" i="32"/>
  <c r="Q16" i="32"/>
  <c r="Q14" i="32"/>
  <c r="Q12" i="32"/>
  <c r="Q11" i="32"/>
  <c r="Q10" i="32"/>
  <c r="Q9" i="32"/>
  <c r="Q78" i="32"/>
  <c r="Q77" i="32"/>
  <c r="Q82" i="32"/>
  <c r="Q81" i="32"/>
  <c r="Q80" i="32"/>
  <c r="O73" i="32"/>
  <c r="O62" i="32" s="1"/>
  <c r="C67" i="32"/>
  <c r="C62" i="32" s="1"/>
  <c r="D62" i="32"/>
  <c r="Q83" i="32"/>
  <c r="Q40" i="33"/>
  <c r="Q38" i="33"/>
  <c r="Q37" i="33"/>
  <c r="Q36" i="33"/>
  <c r="Q33" i="33"/>
  <c r="Q30" i="33"/>
  <c r="Q26" i="33"/>
  <c r="Q25" i="33"/>
  <c r="Q22" i="33"/>
  <c r="Q21" i="33"/>
  <c r="Q20" i="33"/>
  <c r="Q19" i="33"/>
  <c r="Q18" i="33"/>
  <c r="Q17" i="33"/>
  <c r="Q16" i="33"/>
  <c r="Q15" i="33"/>
  <c r="Q14" i="33"/>
  <c r="Q13" i="33"/>
  <c r="Q10" i="33" s="1"/>
  <c r="Q12" i="33"/>
  <c r="Q11" i="33"/>
  <c r="C17" i="4" l="1"/>
  <c r="C25" i="3"/>
  <c r="D91" i="4"/>
  <c r="D72" i="4"/>
  <c r="D43" i="4"/>
  <c r="D36" i="4"/>
  <c r="D23" i="4"/>
  <c r="C95" i="4"/>
  <c r="C72" i="4"/>
  <c r="C62" i="4"/>
  <c r="C43" i="4"/>
  <c r="C36" i="4"/>
  <c r="C23" i="4"/>
  <c r="C10" i="4"/>
  <c r="G35" i="3"/>
  <c r="G11" i="3"/>
  <c r="G9" i="3" s="1"/>
  <c r="D35" i="3"/>
  <c r="Q7" i="8"/>
  <c r="Q62" i="32"/>
  <c r="C9" i="4" l="1"/>
  <c r="C102" i="4" s="1"/>
  <c r="K8" i="40" l="1"/>
  <c r="I8" i="40"/>
  <c r="J8" i="40"/>
  <c r="F35" i="7" l="1"/>
  <c r="G35" i="7"/>
  <c r="H35" i="7"/>
  <c r="I35" i="7"/>
  <c r="J35" i="7"/>
  <c r="K35" i="7"/>
  <c r="L35" i="7"/>
  <c r="M35" i="7"/>
  <c r="N35" i="7"/>
  <c r="O35" i="7"/>
  <c r="I237" i="40"/>
  <c r="I233" i="40"/>
  <c r="I232" i="40"/>
  <c r="I231" i="40"/>
  <c r="I230" i="40"/>
  <c r="I226" i="40"/>
  <c r="I225" i="40"/>
  <c r="I224" i="40"/>
  <c r="I223" i="40"/>
  <c r="I222" i="40"/>
  <c r="I219" i="40"/>
  <c r="I218" i="40"/>
  <c r="I217" i="40"/>
  <c r="I215" i="40"/>
  <c r="I214" i="40"/>
  <c r="I213" i="40"/>
  <c r="I211" i="40"/>
  <c r="I209" i="40"/>
  <c r="I208" i="40"/>
  <c r="I206" i="40"/>
  <c r="I203" i="40"/>
  <c r="I202" i="40"/>
  <c r="I201" i="40"/>
  <c r="I199" i="40"/>
  <c r="I198" i="40"/>
  <c r="I195" i="40"/>
  <c r="I192" i="40"/>
  <c r="I191" i="40"/>
  <c r="I190" i="40"/>
  <c r="I189" i="40"/>
  <c r="I188" i="40"/>
  <c r="I187" i="40"/>
  <c r="I184" i="40"/>
  <c r="I183" i="40"/>
  <c r="I182" i="40"/>
  <c r="I181" i="40"/>
  <c r="I179" i="40"/>
  <c r="I178" i="40"/>
  <c r="I177" i="40"/>
  <c r="I176" i="40"/>
  <c r="I175" i="40"/>
  <c r="I174" i="40"/>
  <c r="I173" i="40"/>
  <c r="I172" i="40"/>
  <c r="I171" i="40"/>
  <c r="I168" i="40"/>
  <c r="I167" i="40"/>
  <c r="I165" i="40"/>
  <c r="I163" i="40"/>
  <c r="I162" i="40"/>
  <c r="I161" i="40"/>
  <c r="I158" i="40"/>
  <c r="I157" i="40"/>
  <c r="I156" i="40"/>
  <c r="I152" i="40"/>
  <c r="I151" i="40"/>
  <c r="I150" i="40"/>
  <c r="I149" i="40"/>
  <c r="I148" i="40"/>
  <c r="I147" i="40"/>
  <c r="I146" i="40"/>
  <c r="I145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8" i="40"/>
  <c r="I127" i="40"/>
  <c r="I126" i="40"/>
  <c r="I125" i="40"/>
  <c r="I124" i="40"/>
  <c r="I122" i="40"/>
  <c r="I121" i="40"/>
  <c r="I120" i="40"/>
  <c r="I119" i="40"/>
  <c r="I118" i="40"/>
  <c r="I117" i="40"/>
  <c r="I116" i="40"/>
  <c r="I114" i="40"/>
  <c r="I113" i="40"/>
  <c r="I112" i="40"/>
  <c r="I111" i="40"/>
  <c r="I110" i="40"/>
  <c r="I109" i="40"/>
  <c r="I106" i="40"/>
  <c r="I105" i="40"/>
  <c r="I104" i="40"/>
  <c r="I103" i="40"/>
  <c r="I102" i="40"/>
  <c r="I101" i="40"/>
  <c r="I99" i="40"/>
  <c r="I98" i="40"/>
  <c r="I97" i="40"/>
  <c r="I95" i="40"/>
  <c r="I94" i="40"/>
  <c r="I93" i="40"/>
  <c r="I92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1" i="40"/>
  <c r="I70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7" i="40"/>
  <c r="I36" i="40"/>
  <c r="I35" i="40"/>
  <c r="I34" i="40"/>
  <c r="I32" i="40"/>
  <c r="I31" i="40"/>
  <c r="I30" i="40"/>
  <c r="I29" i="40"/>
  <c r="I28" i="40"/>
  <c r="I27" i="40"/>
  <c r="I25" i="40"/>
  <c r="I24" i="40"/>
  <c r="I23" i="40"/>
  <c r="I22" i="40"/>
  <c r="I20" i="40"/>
  <c r="I19" i="40"/>
  <c r="I17" i="40"/>
  <c r="I16" i="40"/>
  <c r="I14" i="40"/>
  <c r="I13" i="40"/>
  <c r="I12" i="40"/>
  <c r="I11" i="40"/>
  <c r="I6" i="40"/>
  <c r="D42" i="7"/>
  <c r="E91" i="7"/>
  <c r="E35" i="7" l="1"/>
  <c r="E42" i="7"/>
  <c r="D70" i="7"/>
  <c r="O71" i="7" l="1"/>
  <c r="N71" i="7"/>
  <c r="M71" i="7"/>
  <c r="L71" i="7"/>
  <c r="K71" i="7"/>
  <c r="J71" i="7"/>
  <c r="I71" i="7"/>
  <c r="H71" i="7"/>
  <c r="G71" i="7"/>
  <c r="F71" i="7"/>
  <c r="D71" i="7"/>
  <c r="K98" i="4" l="1"/>
  <c r="K97" i="4"/>
  <c r="K77" i="4"/>
  <c r="E98" i="1"/>
  <c r="G104" i="1"/>
  <c r="I42" i="1" l="1"/>
  <c r="D35" i="7" l="1"/>
  <c r="P10" i="7"/>
  <c r="I6" i="39"/>
  <c r="C77" i="32"/>
  <c r="D91" i="7" l="1"/>
  <c r="O44" i="10"/>
  <c r="O43" i="10"/>
  <c r="N36" i="10"/>
  <c r="O34" i="10"/>
  <c r="Q90" i="8" l="1"/>
  <c r="P96" i="7"/>
  <c r="O95" i="8"/>
  <c r="Q86" i="8"/>
  <c r="P93" i="7"/>
  <c r="P92" i="7"/>
  <c r="P89" i="7"/>
  <c r="P88" i="7"/>
  <c r="P43" i="7"/>
  <c r="E41" i="8"/>
  <c r="D41" i="8"/>
  <c r="P41" i="8"/>
  <c r="N41" i="8"/>
  <c r="M41" i="8"/>
  <c r="L41" i="8"/>
  <c r="K41" i="8"/>
  <c r="J41" i="8"/>
  <c r="I41" i="8"/>
  <c r="H41" i="8"/>
  <c r="G41" i="8"/>
  <c r="F41" i="8"/>
  <c r="C41" i="8"/>
  <c r="O39" i="8"/>
  <c r="O92" i="8"/>
  <c r="O91" i="8"/>
  <c r="O88" i="8"/>
  <c r="O87" i="8"/>
  <c r="O83" i="8"/>
  <c r="O71" i="8"/>
  <c r="O70" i="8" s="1"/>
  <c r="O13" i="8"/>
  <c r="N90" i="8"/>
  <c r="O65" i="8"/>
  <c r="O62" i="8"/>
  <c r="O61" i="8"/>
  <c r="O60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38" i="8"/>
  <c r="O37" i="8"/>
  <c r="O36" i="8"/>
  <c r="O35" i="8"/>
  <c r="O32" i="8"/>
  <c r="O31" i="8"/>
  <c r="O30" i="8"/>
  <c r="O29" i="8"/>
  <c r="O28" i="8"/>
  <c r="O27" i="8"/>
  <c r="O26" i="8"/>
  <c r="O25" i="8"/>
  <c r="O24" i="8"/>
  <c r="O22" i="8"/>
  <c r="O19" i="8"/>
  <c r="O17" i="8"/>
  <c r="O16" i="8"/>
  <c r="O11" i="8"/>
  <c r="O10" i="8"/>
  <c r="O9" i="8"/>
  <c r="O8" i="8"/>
  <c r="K70" i="8"/>
  <c r="G80" i="7"/>
  <c r="N38" i="9"/>
  <c r="M38" i="9"/>
  <c r="L38" i="9"/>
  <c r="K38" i="9"/>
  <c r="J38" i="9"/>
  <c r="I38" i="9"/>
  <c r="H38" i="9"/>
  <c r="G38" i="9"/>
  <c r="F38" i="9"/>
  <c r="E38" i="9"/>
  <c r="D38" i="9"/>
  <c r="C38" i="9"/>
  <c r="D40" i="6"/>
  <c r="O34" i="8" l="1"/>
  <c r="O41" i="8"/>
  <c r="O59" i="8"/>
  <c r="O90" i="8"/>
  <c r="Q85" i="8"/>
  <c r="P87" i="7"/>
  <c r="O15" i="8"/>
  <c r="O21" i="8"/>
  <c r="O7" i="8"/>
  <c r="Q41" i="8"/>
  <c r="O86" i="8"/>
  <c r="O85" i="8" s="1"/>
  <c r="E34" i="20" l="1"/>
  <c r="E32" i="20"/>
  <c r="E33" i="20"/>
  <c r="H30" i="4" l="1"/>
  <c r="H29" i="4"/>
  <c r="H28" i="4"/>
  <c r="H27" i="4"/>
  <c r="H26" i="4"/>
  <c r="H24" i="4"/>
  <c r="H19" i="4"/>
  <c r="H18" i="4"/>
  <c r="H15" i="4"/>
  <c r="H13" i="4"/>
  <c r="H12" i="4"/>
  <c r="H17" i="4" l="1"/>
  <c r="H23" i="4"/>
  <c r="Q34" i="8" l="1"/>
  <c r="Q59" i="8" l="1"/>
  <c r="O91" i="7"/>
  <c r="I58" i="4" l="1"/>
  <c r="E58" i="4"/>
  <c r="F58" i="4" s="1"/>
  <c r="H70" i="4" l="1"/>
  <c r="I70" i="4" s="1"/>
  <c r="E70" i="4"/>
  <c r="F70" i="4" s="1"/>
  <c r="L70" i="4"/>
  <c r="M70" i="4" s="1"/>
  <c r="Q15" i="8"/>
  <c r="Q35" i="33"/>
  <c r="Q34" i="33"/>
  <c r="Q29" i="33"/>
  <c r="Q7" i="32" l="1"/>
  <c r="D11" i="3"/>
  <c r="Q24" i="33"/>
  <c r="C11" i="3" l="1"/>
  <c r="G102" i="4"/>
  <c r="G104" i="4" s="1"/>
  <c r="D9" i="4"/>
  <c r="M91" i="7"/>
  <c r="L91" i="7"/>
  <c r="Q36" i="10" l="1"/>
  <c r="Q47" i="10"/>
  <c r="L90" i="8"/>
  <c r="H90" i="8"/>
  <c r="Q80" i="8"/>
  <c r="Q76" i="8"/>
  <c r="Q73" i="8"/>
  <c r="Q70" i="8"/>
  <c r="Q64" i="8"/>
  <c r="H98" i="4" l="1"/>
  <c r="I98" i="4" s="1"/>
  <c r="Q46" i="10"/>
  <c r="Q48" i="10" s="1"/>
  <c r="Q68" i="8"/>
  <c r="M87" i="7"/>
  <c r="Q21" i="8" l="1"/>
  <c r="Q6" i="8" s="1"/>
  <c r="Q97" i="8" l="1"/>
  <c r="G21" i="8"/>
  <c r="E111" i="1"/>
  <c r="E29" i="1"/>
  <c r="C29" i="1"/>
  <c r="E16" i="1"/>
  <c r="E14" i="20" l="1"/>
  <c r="C14" i="20"/>
  <c r="C15" i="20"/>
  <c r="C53" i="10" l="1"/>
  <c r="K91" i="7" l="1"/>
  <c r="I8" i="39"/>
  <c r="H52" i="4" l="1"/>
  <c r="I52" i="4" s="1"/>
  <c r="H47" i="4"/>
  <c r="I47" i="4" s="1"/>
  <c r="H39" i="4"/>
  <c r="I39" i="4" s="1"/>
  <c r="J91" i="7" l="1"/>
  <c r="M10" i="3" l="1"/>
  <c r="I12" i="4"/>
  <c r="H57" i="4"/>
  <c r="I57" i="4" s="1"/>
  <c r="H97" i="4"/>
  <c r="I97" i="4" s="1"/>
  <c r="H51" i="4"/>
  <c r="H50" i="4"/>
  <c r="H49" i="4"/>
  <c r="H48" i="4"/>
  <c r="K44" i="4"/>
  <c r="K95" i="4"/>
  <c r="E86" i="4"/>
  <c r="H86" i="4"/>
  <c r="E109" i="1" l="1"/>
  <c r="E108" i="1"/>
  <c r="E107" i="1"/>
  <c r="E106" i="1"/>
  <c r="E105" i="1"/>
  <c r="E102" i="1"/>
  <c r="E110" i="1"/>
  <c r="E97" i="1"/>
  <c r="E96" i="1"/>
  <c r="E95" i="1"/>
  <c r="E91" i="1"/>
  <c r="E90" i="1"/>
  <c r="E89" i="1"/>
  <c r="E88" i="1"/>
  <c r="E87" i="1"/>
  <c r="E86" i="1"/>
  <c r="E85" i="1"/>
  <c r="E84" i="1"/>
  <c r="E83" i="1"/>
  <c r="E80" i="1"/>
  <c r="E79" i="1"/>
  <c r="E78" i="1"/>
  <c r="E77" i="1"/>
  <c r="Q86" i="32" l="1"/>
  <c r="J40" i="6"/>
  <c r="I126" i="39" l="1"/>
  <c r="I122" i="39"/>
  <c r="I91" i="7" l="1"/>
  <c r="H91" i="7"/>
  <c r="J6" i="3" l="1"/>
  <c r="P11" i="6"/>
  <c r="N28" i="5"/>
  <c r="K28" i="5"/>
  <c r="J28" i="5"/>
  <c r="I28" i="5"/>
  <c r="H28" i="5"/>
  <c r="G28" i="5"/>
  <c r="O44" i="5"/>
  <c r="O41" i="5"/>
  <c r="O34" i="5"/>
  <c r="O32" i="5"/>
  <c r="O30" i="5"/>
  <c r="O29" i="5"/>
  <c r="O24" i="5"/>
  <c r="P35" i="6" l="1"/>
  <c r="G91" i="7" l="1"/>
  <c r="H96" i="4" l="1"/>
  <c r="I96" i="4" s="1"/>
  <c r="H94" i="4"/>
  <c r="H66" i="4"/>
  <c r="I50" i="4"/>
  <c r="I49" i="4"/>
  <c r="E96" i="4"/>
  <c r="F96" i="4" s="1"/>
  <c r="G60" i="7" l="1"/>
  <c r="G66" i="7"/>
  <c r="G87" i="7"/>
  <c r="G86" i="7" l="1"/>
  <c r="P78" i="7"/>
  <c r="P55" i="7"/>
  <c r="P51" i="7"/>
  <c r="P48" i="7"/>
  <c r="P47" i="7"/>
  <c r="P44" i="7"/>
  <c r="P38" i="7"/>
  <c r="P36" i="7"/>
  <c r="P33" i="7"/>
  <c r="P32" i="7"/>
  <c r="P31" i="7"/>
  <c r="P29" i="7"/>
  <c r="P28" i="7"/>
  <c r="P27" i="7"/>
  <c r="P26" i="7"/>
  <c r="P25" i="7"/>
  <c r="P24" i="7"/>
  <c r="P23" i="7"/>
  <c r="P20" i="7"/>
  <c r="P18" i="7"/>
  <c r="P14" i="7"/>
  <c r="P12" i="7"/>
  <c r="P11" i="7"/>
  <c r="P9" i="7"/>
  <c r="P97" i="7"/>
  <c r="P95" i="7"/>
  <c r="P85" i="7"/>
  <c r="P84" i="7"/>
  <c r="J86" i="4" s="1"/>
  <c r="P83" i="7"/>
  <c r="P82" i="7"/>
  <c r="P81" i="7"/>
  <c r="P79" i="7"/>
  <c r="P76" i="7"/>
  <c r="P75" i="7"/>
  <c r="P73" i="7"/>
  <c r="P72" i="7"/>
  <c r="P71" i="7" s="1"/>
  <c r="P68" i="7"/>
  <c r="P67" i="7"/>
  <c r="P65" i="7"/>
  <c r="P64" i="7"/>
  <c r="P63" i="7"/>
  <c r="P62" i="7"/>
  <c r="P61" i="7"/>
  <c r="P59" i="7"/>
  <c r="P58" i="7"/>
  <c r="P57" i="7"/>
  <c r="P56" i="7"/>
  <c r="P54" i="7"/>
  <c r="P53" i="7"/>
  <c r="P52" i="7"/>
  <c r="P50" i="7"/>
  <c r="P49" i="7"/>
  <c r="P46" i="7"/>
  <c r="P45" i="7"/>
  <c r="P40" i="7"/>
  <c r="P39" i="7"/>
  <c r="P37" i="7"/>
  <c r="P34" i="7"/>
  <c r="P30" i="7"/>
  <c r="P21" i="7"/>
  <c r="P19" i="7"/>
  <c r="P15" i="7"/>
  <c r="P13" i="7"/>
  <c r="E87" i="7"/>
  <c r="F87" i="7"/>
  <c r="H87" i="7"/>
  <c r="I87" i="7"/>
  <c r="J87" i="7"/>
  <c r="K87" i="7"/>
  <c r="L87" i="7"/>
  <c r="N87" i="7"/>
  <c r="O87" i="7"/>
  <c r="D87" i="7"/>
  <c r="F91" i="7"/>
  <c r="P35" i="7" l="1"/>
  <c r="P42" i="7"/>
  <c r="P77" i="7"/>
  <c r="P74" i="7"/>
  <c r="D86" i="7"/>
  <c r="P80" i="7"/>
  <c r="P60" i="7"/>
  <c r="P66" i="7"/>
  <c r="P22" i="7"/>
  <c r="P8" i="7"/>
  <c r="P17" i="7"/>
  <c r="P16" i="7" s="1"/>
  <c r="P7" i="7" l="1"/>
  <c r="P70" i="7"/>
  <c r="K58" i="4" l="1"/>
  <c r="L58" i="4" s="1"/>
  <c r="M58" i="4" s="1"/>
  <c r="J41" i="4"/>
  <c r="L41" i="4" s="1"/>
  <c r="M41" i="4" s="1"/>
  <c r="H11" i="4"/>
  <c r="H95" i="4"/>
  <c r="H93" i="4"/>
  <c r="I93" i="4" s="1"/>
  <c r="H92" i="4"/>
  <c r="H84" i="4"/>
  <c r="H83" i="4"/>
  <c r="H69" i="4"/>
  <c r="I69" i="4" s="1"/>
  <c r="H68" i="4"/>
  <c r="I68" i="4" s="1"/>
  <c r="H65" i="4"/>
  <c r="I65" i="4" s="1"/>
  <c r="H64" i="4"/>
  <c r="I64" i="4" s="1"/>
  <c r="H63" i="4"/>
  <c r="I63" i="4" s="1"/>
  <c r="H60" i="4"/>
  <c r="I60" i="4" s="1"/>
  <c r="H59" i="4"/>
  <c r="I59" i="4" s="1"/>
  <c r="H56" i="4"/>
  <c r="I56" i="4" s="1"/>
  <c r="H55" i="4"/>
  <c r="H54" i="4"/>
  <c r="I54" i="4" s="1"/>
  <c r="H53" i="4"/>
  <c r="H46" i="4"/>
  <c r="H45" i="4"/>
  <c r="H44" i="4"/>
  <c r="H38" i="4"/>
  <c r="H37" i="4"/>
  <c r="H34" i="4"/>
  <c r="I34" i="4" s="1"/>
  <c r="H33" i="4"/>
  <c r="H32" i="4"/>
  <c r="H31" i="4"/>
  <c r="I19" i="4"/>
  <c r="O8" i="10"/>
  <c r="O7" i="10"/>
  <c r="O93" i="8"/>
  <c r="H76" i="4" l="1"/>
  <c r="H77" i="4"/>
  <c r="H91" i="4"/>
  <c r="H73" i="4"/>
  <c r="H74" i="4"/>
  <c r="H67" i="4"/>
  <c r="I67" i="4" s="1"/>
  <c r="H62" i="4"/>
  <c r="I62" i="4" s="1"/>
  <c r="H43" i="4"/>
  <c r="H36" i="4"/>
  <c r="H82" i="4" l="1"/>
  <c r="O27" i="10"/>
  <c r="C15" i="8"/>
  <c r="O27" i="9"/>
  <c r="I128" i="39" l="1"/>
  <c r="I125" i="39"/>
  <c r="Q28" i="33" l="1"/>
  <c r="E104" i="1" l="1"/>
  <c r="E94" i="1"/>
  <c r="E82" i="1"/>
  <c r="E76" i="1"/>
  <c r="E114" i="1" s="1"/>
  <c r="E115" i="1" l="1"/>
  <c r="E117" i="1"/>
  <c r="E100" i="1"/>
  <c r="C51" i="20"/>
  <c r="C50" i="20"/>
  <c r="C48" i="20"/>
  <c r="C46" i="20"/>
  <c r="C45" i="20"/>
  <c r="C43" i="20"/>
  <c r="C39" i="20"/>
  <c r="C35" i="20"/>
  <c r="C34" i="20"/>
  <c r="C33" i="20"/>
  <c r="C32" i="20"/>
  <c r="C31" i="20"/>
  <c r="C24" i="20"/>
  <c r="C23" i="20"/>
  <c r="C22" i="20"/>
  <c r="C18" i="20"/>
  <c r="C17" i="20"/>
  <c r="C16" i="20"/>
  <c r="C13" i="20"/>
  <c r="K10" i="20" s="1"/>
  <c r="C12" i="20"/>
  <c r="C11" i="20"/>
  <c r="C10" i="20"/>
  <c r="E6" i="20"/>
  <c r="C6" i="20"/>
  <c r="K11" i="20" l="1"/>
  <c r="K9" i="20"/>
  <c r="C7" i="4"/>
  <c r="E31" i="20" l="1"/>
  <c r="E51" i="20"/>
  <c r="E50" i="20"/>
  <c r="E48" i="20"/>
  <c r="E46" i="20"/>
  <c r="E45" i="20"/>
  <c r="E43" i="20"/>
  <c r="E39" i="20"/>
  <c r="E38" i="20"/>
  <c r="E35" i="20"/>
  <c r="E24" i="20"/>
  <c r="E23" i="20"/>
  <c r="E22" i="20"/>
  <c r="E18" i="20"/>
  <c r="E17" i="20"/>
  <c r="E16" i="20"/>
  <c r="E15" i="20"/>
  <c r="E13" i="20"/>
  <c r="E12" i="20"/>
  <c r="E11" i="20"/>
  <c r="E10" i="20"/>
  <c r="M9" i="20" l="1"/>
  <c r="E80" i="7" l="1"/>
  <c r="G23" i="1" l="1"/>
  <c r="M58" i="32"/>
  <c r="E6" i="1" l="1"/>
  <c r="E23" i="1"/>
  <c r="E34" i="1"/>
  <c r="E36" i="1"/>
  <c r="E39" i="1"/>
  <c r="E41" i="1"/>
  <c r="E33" i="1" l="1"/>
  <c r="E22" i="1"/>
  <c r="E20" i="1"/>
  <c r="E45" i="1" l="1"/>
  <c r="E47" i="1" s="1"/>
  <c r="C6" i="1" l="1"/>
  <c r="C16" i="1"/>
  <c r="C23" i="1"/>
  <c r="C41" i="1"/>
  <c r="C39" i="1"/>
  <c r="C36" i="1"/>
  <c r="C34" i="1"/>
  <c r="C22" i="1" l="1"/>
  <c r="C20" i="1"/>
  <c r="C33" i="1"/>
  <c r="C45" i="1" l="1"/>
  <c r="C47" i="1" s="1"/>
  <c r="K50" i="4" l="1"/>
  <c r="K49" i="4"/>
  <c r="D7" i="4"/>
  <c r="J50" i="4"/>
  <c r="J49" i="4"/>
  <c r="L50" i="4" l="1"/>
  <c r="M50" i="4" s="1"/>
  <c r="L49" i="4"/>
  <c r="M49" i="4" s="1"/>
  <c r="E50" i="4" l="1"/>
  <c r="F50" i="4" s="1"/>
  <c r="E49" i="4"/>
  <c r="F49" i="4" s="1"/>
  <c r="E51" i="4"/>
  <c r="C16" i="5" l="1"/>
  <c r="D16" i="5"/>
  <c r="C17" i="2" s="1"/>
  <c r="E16" i="5"/>
  <c r="F16" i="5"/>
  <c r="G16" i="5"/>
  <c r="H16" i="5"/>
  <c r="I16" i="5"/>
  <c r="J16" i="5"/>
  <c r="K16" i="5"/>
  <c r="L16" i="5"/>
  <c r="M16" i="5"/>
  <c r="N16" i="5"/>
  <c r="C18" i="5"/>
  <c r="D18" i="5"/>
  <c r="C19" i="2" s="1"/>
  <c r="E18" i="5"/>
  <c r="F18" i="5"/>
  <c r="G18" i="5"/>
  <c r="H18" i="5"/>
  <c r="I18" i="5"/>
  <c r="J18" i="5"/>
  <c r="K18" i="5"/>
  <c r="L18" i="5"/>
  <c r="M18" i="5"/>
  <c r="N18" i="5"/>
  <c r="C26" i="5"/>
  <c r="D26" i="5"/>
  <c r="C27" i="2" s="1"/>
  <c r="E26" i="5"/>
  <c r="F26" i="5"/>
  <c r="G26" i="5"/>
  <c r="H26" i="5"/>
  <c r="I26" i="5"/>
  <c r="J26" i="5"/>
  <c r="K26" i="5"/>
  <c r="L26" i="5"/>
  <c r="C27" i="5"/>
  <c r="D27" i="5"/>
  <c r="C28" i="2" s="1"/>
  <c r="E27" i="5"/>
  <c r="F27" i="5"/>
  <c r="G27" i="5"/>
  <c r="H27" i="5"/>
  <c r="I27" i="5"/>
  <c r="J27" i="5"/>
  <c r="K27" i="5"/>
  <c r="L27" i="5"/>
  <c r="C39" i="5"/>
  <c r="D39" i="5"/>
  <c r="C40" i="2" s="1"/>
  <c r="E39" i="5"/>
  <c r="F39" i="5"/>
  <c r="G39" i="5"/>
  <c r="H39" i="5"/>
  <c r="I39" i="5"/>
  <c r="J39" i="5"/>
  <c r="K39" i="5"/>
  <c r="L39" i="5"/>
  <c r="M39" i="5"/>
  <c r="N39" i="5"/>
  <c r="C40" i="5"/>
  <c r="D40" i="5"/>
  <c r="C41" i="2" s="1"/>
  <c r="E40" i="5"/>
  <c r="F40" i="5"/>
  <c r="G40" i="5"/>
  <c r="H40" i="5"/>
  <c r="I40" i="5"/>
  <c r="J40" i="5"/>
  <c r="K40" i="5"/>
  <c r="L40" i="5"/>
  <c r="M40" i="5"/>
  <c r="C43" i="5"/>
  <c r="D43" i="5"/>
  <c r="C44" i="2" s="1"/>
  <c r="E43" i="5"/>
  <c r="F43" i="5"/>
  <c r="G43" i="5"/>
  <c r="H43" i="5"/>
  <c r="I43" i="5"/>
  <c r="J43" i="5"/>
  <c r="K43" i="5"/>
  <c r="L43" i="5"/>
  <c r="M43" i="5"/>
  <c r="N43" i="5"/>
  <c r="C70" i="8"/>
  <c r="D70" i="8"/>
  <c r="E70" i="8"/>
  <c r="F70" i="8"/>
  <c r="G70" i="8"/>
  <c r="H70" i="8"/>
  <c r="I70" i="8"/>
  <c r="J70" i="8"/>
  <c r="L70" i="8"/>
  <c r="M70" i="8"/>
  <c r="N70" i="8"/>
  <c r="O18" i="5" l="1"/>
  <c r="O43" i="5"/>
  <c r="O27" i="5"/>
  <c r="O39" i="5"/>
  <c r="O16" i="5"/>
  <c r="E38" i="32"/>
  <c r="O43" i="32"/>
  <c r="O44" i="32"/>
  <c r="O51" i="32"/>
  <c r="C10" i="33" l="1"/>
  <c r="D10" i="33"/>
  <c r="E10" i="33"/>
  <c r="F10" i="33"/>
  <c r="G10" i="33"/>
  <c r="H10" i="33"/>
  <c r="I10" i="33"/>
  <c r="J10" i="33"/>
  <c r="K10" i="33"/>
  <c r="L10" i="33"/>
  <c r="M10" i="33"/>
  <c r="N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C24" i="33"/>
  <c r="D24" i="33"/>
  <c r="E24" i="33"/>
  <c r="F24" i="33"/>
  <c r="G24" i="33"/>
  <c r="H24" i="33"/>
  <c r="I24" i="33"/>
  <c r="J24" i="33"/>
  <c r="K24" i="33"/>
  <c r="L24" i="33"/>
  <c r="M24" i="33"/>
  <c r="N24" i="33"/>
  <c r="O25" i="33"/>
  <c r="O26" i="33"/>
  <c r="C29" i="33"/>
  <c r="D29" i="33"/>
  <c r="E29" i="33"/>
  <c r="F29" i="33"/>
  <c r="G29" i="33"/>
  <c r="H29" i="33"/>
  <c r="I29" i="33"/>
  <c r="J29" i="33"/>
  <c r="K29" i="33"/>
  <c r="L29" i="33"/>
  <c r="M29" i="33"/>
  <c r="N29" i="33"/>
  <c r="O30" i="33"/>
  <c r="O29" i="33" s="1"/>
  <c r="C32" i="33"/>
  <c r="D32" i="33"/>
  <c r="E32" i="33"/>
  <c r="F32" i="33"/>
  <c r="G32" i="33"/>
  <c r="H32" i="33"/>
  <c r="I32" i="33"/>
  <c r="J32" i="33"/>
  <c r="K32" i="33"/>
  <c r="L32" i="33"/>
  <c r="M32" i="33"/>
  <c r="N32" i="33"/>
  <c r="O33" i="33"/>
  <c r="O32" i="33" s="1"/>
  <c r="C35" i="33"/>
  <c r="D35" i="33"/>
  <c r="E35" i="33"/>
  <c r="F35" i="33"/>
  <c r="G35" i="33"/>
  <c r="H35" i="33"/>
  <c r="I35" i="33"/>
  <c r="J35" i="33"/>
  <c r="K35" i="33"/>
  <c r="L35" i="33"/>
  <c r="M35" i="33"/>
  <c r="N35" i="33"/>
  <c r="O36" i="33"/>
  <c r="O37" i="33"/>
  <c r="O38" i="33"/>
  <c r="D9" i="3" l="1"/>
  <c r="D45" i="3" s="1"/>
  <c r="O10" i="33"/>
  <c r="J8" i="33"/>
  <c r="H8" i="33"/>
  <c r="O35" i="33"/>
  <c r="I8" i="33"/>
  <c r="G8" i="33"/>
  <c r="N8" i="33"/>
  <c r="F8" i="33"/>
  <c r="M8" i="33"/>
  <c r="E8" i="33"/>
  <c r="L8" i="33"/>
  <c r="D8" i="33"/>
  <c r="O24" i="33"/>
  <c r="K8" i="33"/>
  <c r="C8" i="33"/>
  <c r="J25" i="10"/>
  <c r="J14" i="10"/>
  <c r="O8" i="33" l="1"/>
  <c r="G9" i="2"/>
  <c r="H10" i="4"/>
  <c r="I10" i="4" s="1"/>
  <c r="H9" i="4" l="1"/>
  <c r="I9" i="4" s="1"/>
  <c r="O47" i="5"/>
  <c r="L21" i="5" l="1"/>
  <c r="K86" i="8" l="1"/>
  <c r="J33" i="6" l="1"/>
  <c r="E26" i="3" l="1"/>
  <c r="E23" i="3"/>
  <c r="E22" i="3"/>
  <c r="E21" i="3"/>
  <c r="E20" i="3"/>
  <c r="E19" i="3"/>
  <c r="E18" i="3"/>
  <c r="E17" i="3"/>
  <c r="E16" i="3"/>
  <c r="E15" i="3"/>
  <c r="E14" i="3"/>
  <c r="H13" i="3"/>
  <c r="E12" i="3"/>
  <c r="D36" i="10"/>
  <c r="E36" i="10"/>
  <c r="F36" i="10"/>
  <c r="G36" i="10"/>
  <c r="H36" i="10"/>
  <c r="I36" i="10"/>
  <c r="J36" i="10"/>
  <c r="K36" i="10"/>
  <c r="L36" i="10"/>
  <c r="M36" i="10"/>
  <c r="C36" i="10"/>
  <c r="D25" i="10"/>
  <c r="E25" i="10"/>
  <c r="F25" i="10"/>
  <c r="G25" i="10"/>
  <c r="H25" i="10"/>
  <c r="I25" i="10"/>
  <c r="I30" i="10" s="1"/>
  <c r="I46" i="10" s="1"/>
  <c r="K25" i="10"/>
  <c r="L25" i="10"/>
  <c r="M25" i="10"/>
  <c r="N25" i="10"/>
  <c r="C25" i="10"/>
  <c r="N14" i="10"/>
  <c r="M14" i="10"/>
  <c r="L14" i="10"/>
  <c r="K14" i="10"/>
  <c r="J30" i="10"/>
  <c r="I14" i="10"/>
  <c r="H14" i="10"/>
  <c r="G14" i="10"/>
  <c r="F14" i="10"/>
  <c r="E14" i="10"/>
  <c r="D14" i="10"/>
  <c r="C14" i="10"/>
  <c r="D12" i="10"/>
  <c r="E12" i="10"/>
  <c r="E47" i="10" s="1"/>
  <c r="F12" i="10"/>
  <c r="F47" i="10" s="1"/>
  <c r="G12" i="10"/>
  <c r="G47" i="10" s="1"/>
  <c r="H12" i="10"/>
  <c r="H47" i="10" s="1"/>
  <c r="I12" i="10"/>
  <c r="I47" i="10" s="1"/>
  <c r="J12" i="10"/>
  <c r="J47" i="10" s="1"/>
  <c r="K12" i="10"/>
  <c r="K47" i="10" s="1"/>
  <c r="L12" i="10"/>
  <c r="M12" i="10"/>
  <c r="M47" i="10" s="1"/>
  <c r="N12" i="10"/>
  <c r="N47" i="10" s="1"/>
  <c r="C12" i="10"/>
  <c r="D6" i="10"/>
  <c r="E6" i="10"/>
  <c r="F6" i="10"/>
  <c r="G6" i="10"/>
  <c r="H6" i="10"/>
  <c r="I6" i="10"/>
  <c r="J6" i="10"/>
  <c r="K6" i="10"/>
  <c r="L6" i="10"/>
  <c r="M6" i="10"/>
  <c r="N6" i="10"/>
  <c r="C6" i="10"/>
  <c r="Q32" i="33"/>
  <c r="Q8" i="33" s="1"/>
  <c r="Q31" i="33"/>
  <c r="C47" i="10" l="1"/>
  <c r="F30" i="10"/>
  <c r="F32" i="10" s="1"/>
  <c r="F46" i="10"/>
  <c r="N30" i="10"/>
  <c r="N32" i="10" s="1"/>
  <c r="L30" i="10"/>
  <c r="L32" i="10" s="1"/>
  <c r="G30" i="10"/>
  <c r="G46" i="10" s="1"/>
  <c r="D30" i="10"/>
  <c r="D46" i="10" s="1"/>
  <c r="M30" i="10"/>
  <c r="M46" i="10" s="1"/>
  <c r="H30" i="10"/>
  <c r="H46" i="10" s="1"/>
  <c r="H48" i="10" s="1"/>
  <c r="C30" i="10"/>
  <c r="C32" i="10" s="1"/>
  <c r="E30" i="10"/>
  <c r="E32" i="10" s="1"/>
  <c r="I32" i="10"/>
  <c r="K30" i="10"/>
  <c r="K32" i="10" s="1"/>
  <c r="L47" i="10"/>
  <c r="D47" i="10"/>
  <c r="H14" i="3"/>
  <c r="E13" i="3"/>
  <c r="E11" i="3" s="1"/>
  <c r="J46" i="10"/>
  <c r="J32" i="10"/>
  <c r="K46" i="10" l="1"/>
  <c r="N46" i="10"/>
  <c r="G32" i="10"/>
  <c r="E46" i="10"/>
  <c r="L46" i="10"/>
  <c r="C46" i="10"/>
  <c r="D32" i="10"/>
  <c r="M32" i="10"/>
  <c r="H32" i="10"/>
  <c r="L10" i="6"/>
  <c r="K9" i="5" s="1"/>
  <c r="C48" i="10" l="1"/>
  <c r="N80" i="32"/>
  <c r="M80" i="32"/>
  <c r="L80" i="32"/>
  <c r="K80" i="32"/>
  <c r="J80" i="32"/>
  <c r="I80" i="32"/>
  <c r="H80" i="32"/>
  <c r="G80" i="32"/>
  <c r="F80" i="32"/>
  <c r="E80" i="32"/>
  <c r="D80" i="32"/>
  <c r="C80" i="32"/>
  <c r="I77" i="32"/>
  <c r="I70" i="32"/>
  <c r="I67" i="32"/>
  <c r="I64" i="32"/>
  <c r="I58" i="32"/>
  <c r="I53" i="32"/>
  <c r="I38" i="32"/>
  <c r="I33" i="32"/>
  <c r="I22" i="32"/>
  <c r="I16" i="32"/>
  <c r="I9" i="32"/>
  <c r="Q39" i="33"/>
  <c r="I62" i="32" l="1"/>
  <c r="I75" i="32"/>
  <c r="I7" i="32"/>
  <c r="E94" i="4"/>
  <c r="I85" i="32" l="1"/>
  <c r="G6" i="4" l="1"/>
  <c r="H6" i="3" l="1"/>
  <c r="S53" i="7"/>
  <c r="F10" i="6" l="1"/>
  <c r="E9" i="5" s="1"/>
  <c r="H12" i="3"/>
  <c r="D34" i="8" l="1"/>
  <c r="C34" i="8"/>
  <c r="N34" i="8"/>
  <c r="M34" i="8"/>
  <c r="L34" i="8"/>
  <c r="K34" i="8"/>
  <c r="J34" i="8"/>
  <c r="I34" i="8"/>
  <c r="H34" i="8"/>
  <c r="G34" i="8"/>
  <c r="F34" i="8"/>
  <c r="E34" i="8"/>
  <c r="E74" i="7" l="1"/>
  <c r="D74" i="7"/>
  <c r="C36" i="5" l="1"/>
  <c r="D36" i="5"/>
  <c r="C37" i="2" s="1"/>
  <c r="H28" i="3"/>
  <c r="I28" i="3" s="1"/>
  <c r="Q6" i="9" l="1"/>
  <c r="K30" i="2" l="1"/>
  <c r="C22" i="32" l="1"/>
  <c r="G36" i="1" l="1"/>
  <c r="C18" i="31" l="1"/>
  <c r="D18" i="31"/>
  <c r="E18" i="31"/>
  <c r="F18" i="31"/>
  <c r="G18" i="31"/>
  <c r="H18" i="31"/>
  <c r="I18" i="31"/>
  <c r="J18" i="31"/>
  <c r="K18" i="31"/>
  <c r="L18" i="31"/>
  <c r="M18" i="31"/>
  <c r="N18" i="31"/>
  <c r="C21" i="31"/>
  <c r="D22" i="32"/>
  <c r="D21" i="31" s="1"/>
  <c r="E22" i="32"/>
  <c r="E21" i="31" s="1"/>
  <c r="F22" i="32"/>
  <c r="F21" i="31" s="1"/>
  <c r="G22" i="32"/>
  <c r="G21" i="31" s="1"/>
  <c r="H22" i="32"/>
  <c r="H21" i="31" s="1"/>
  <c r="I21" i="31"/>
  <c r="J22" i="32"/>
  <c r="J21" i="31" s="1"/>
  <c r="K22" i="32"/>
  <c r="K21" i="31" s="1"/>
  <c r="L22" i="32"/>
  <c r="L21" i="31" s="1"/>
  <c r="M22" i="32"/>
  <c r="M21" i="31" s="1"/>
  <c r="N22" i="32"/>
  <c r="N21" i="31" s="1"/>
  <c r="C16" i="32"/>
  <c r="C19" i="31" s="1"/>
  <c r="D16" i="32"/>
  <c r="D19" i="31" s="1"/>
  <c r="E16" i="32"/>
  <c r="E19" i="31" s="1"/>
  <c r="F16" i="32"/>
  <c r="F19" i="31" s="1"/>
  <c r="G16" i="32"/>
  <c r="H16" i="32"/>
  <c r="H19" i="31" s="1"/>
  <c r="I19" i="31"/>
  <c r="J16" i="32"/>
  <c r="J19" i="31" s="1"/>
  <c r="K16" i="32"/>
  <c r="K19" i="31" s="1"/>
  <c r="L16" i="32"/>
  <c r="L19" i="31" s="1"/>
  <c r="M16" i="32"/>
  <c r="M19" i="31" s="1"/>
  <c r="N16" i="32"/>
  <c r="N19" i="31" s="1"/>
  <c r="C9" i="32"/>
  <c r="C17" i="31" s="1"/>
  <c r="D9" i="32"/>
  <c r="D17" i="31" s="1"/>
  <c r="E9" i="32"/>
  <c r="E17" i="31" s="1"/>
  <c r="F9" i="32"/>
  <c r="G9" i="32"/>
  <c r="G17" i="31" s="1"/>
  <c r="H9" i="32"/>
  <c r="H17" i="31" s="1"/>
  <c r="I17" i="31"/>
  <c r="J9" i="32"/>
  <c r="J17" i="31" s="1"/>
  <c r="K9" i="32"/>
  <c r="K17" i="31" s="1"/>
  <c r="L9" i="32"/>
  <c r="L17" i="31" s="1"/>
  <c r="M9" i="32"/>
  <c r="M17" i="31" s="1"/>
  <c r="N9" i="32"/>
  <c r="N17" i="31" s="1"/>
  <c r="N70" i="32"/>
  <c r="O71" i="32"/>
  <c r="O70" i="32" s="1"/>
  <c r="O83" i="32"/>
  <c r="O24" i="32"/>
  <c r="O25" i="32"/>
  <c r="O26" i="32"/>
  <c r="O27" i="32"/>
  <c r="O28" i="32"/>
  <c r="O29" i="32"/>
  <c r="O30" i="32"/>
  <c r="O31" i="32"/>
  <c r="G19" i="31" l="1"/>
  <c r="F17" i="31"/>
  <c r="D10" i="6"/>
  <c r="C9" i="5" s="1"/>
  <c r="N77" i="7" l="1"/>
  <c r="M37" i="5" s="1"/>
  <c r="O77" i="7"/>
  <c r="N37" i="5" s="1"/>
  <c r="N40" i="5"/>
  <c r="O41" i="10"/>
  <c r="O40" i="5" l="1"/>
  <c r="M7" i="8"/>
  <c r="N7" i="8"/>
  <c r="N26" i="9" l="1"/>
  <c r="M26" i="9"/>
  <c r="L26" i="9"/>
  <c r="K26" i="9"/>
  <c r="J26" i="9"/>
  <c r="I26" i="9"/>
  <c r="H26" i="9"/>
  <c r="G26" i="9"/>
  <c r="F26" i="9"/>
  <c r="E26" i="9"/>
  <c r="D26" i="9"/>
  <c r="C26" i="9"/>
  <c r="P28" i="6"/>
  <c r="I27" i="6"/>
  <c r="H11" i="5" s="1"/>
  <c r="H27" i="6"/>
  <c r="G27" i="6"/>
  <c r="F27" i="6"/>
  <c r="E27" i="6"/>
  <c r="C30" i="3" s="1"/>
  <c r="D27" i="6"/>
  <c r="O10" i="6"/>
  <c r="N9" i="5" s="1"/>
  <c r="G11" i="5" l="1"/>
  <c r="F11" i="5"/>
  <c r="E11" i="5"/>
  <c r="D11" i="5"/>
  <c r="C12" i="2" s="1"/>
  <c r="C11" i="5"/>
  <c r="Q42" i="33"/>
  <c r="J12" i="3" l="1"/>
  <c r="C96" i="1" l="1"/>
  <c r="D30" i="15" l="1"/>
  <c r="J28" i="2" l="1"/>
  <c r="L28" i="2" s="1"/>
  <c r="H28" i="2"/>
  <c r="E28" i="2"/>
  <c r="J12" i="4" l="1"/>
  <c r="E97" i="4" l="1"/>
  <c r="H19" i="3" l="1"/>
  <c r="H18" i="3"/>
  <c r="H17" i="3"/>
  <c r="H16" i="3"/>
  <c r="H15" i="3"/>
  <c r="J20" i="5" l="1"/>
  <c r="K66" i="7"/>
  <c r="J23" i="5" s="1"/>
  <c r="J15" i="4"/>
  <c r="L16" i="7"/>
  <c r="K17" i="5" s="1"/>
  <c r="M16" i="7"/>
  <c r="L17" i="5" s="1"/>
  <c r="N16" i="7"/>
  <c r="M17" i="5" s="1"/>
  <c r="O16" i="7"/>
  <c r="N17" i="5" s="1"/>
  <c r="L22" i="7"/>
  <c r="K19" i="5" s="1"/>
  <c r="M22" i="7"/>
  <c r="L19" i="5" s="1"/>
  <c r="N22" i="7"/>
  <c r="M19" i="5" s="1"/>
  <c r="O22" i="7"/>
  <c r="N19" i="5" s="1"/>
  <c r="K20" i="5"/>
  <c r="L20" i="5"/>
  <c r="M20" i="5"/>
  <c r="N20" i="5"/>
  <c r="K21" i="5"/>
  <c r="M21" i="5"/>
  <c r="N21" i="5"/>
  <c r="J51" i="4"/>
  <c r="K60" i="7"/>
  <c r="J22" i="5" s="1"/>
  <c r="L60" i="7"/>
  <c r="K22" i="5" s="1"/>
  <c r="M60" i="7"/>
  <c r="L22" i="5" s="1"/>
  <c r="N60" i="7"/>
  <c r="M22" i="5" s="1"/>
  <c r="O60" i="7"/>
  <c r="N22" i="5" s="1"/>
  <c r="L66" i="7"/>
  <c r="K23" i="5" s="1"/>
  <c r="M66" i="7"/>
  <c r="L23" i="5" s="1"/>
  <c r="N66" i="7"/>
  <c r="M23" i="5" s="1"/>
  <c r="O66" i="7"/>
  <c r="N23" i="5" s="1"/>
  <c r="K74" i="7"/>
  <c r="L74" i="7"/>
  <c r="M74" i="7"/>
  <c r="M70" i="7" s="1"/>
  <c r="N74" i="7"/>
  <c r="O74" i="7"/>
  <c r="K77" i="7"/>
  <c r="J37" i="5" s="1"/>
  <c r="L77" i="7"/>
  <c r="K37" i="5" s="1"/>
  <c r="M77" i="7"/>
  <c r="L37" i="5" s="1"/>
  <c r="K80" i="7"/>
  <c r="J38" i="5" s="1"/>
  <c r="L80" i="7"/>
  <c r="K38" i="5" s="1"/>
  <c r="M80" i="7"/>
  <c r="L38" i="5" s="1"/>
  <c r="N80" i="7"/>
  <c r="M38" i="5" s="1"/>
  <c r="O80" i="7"/>
  <c r="N38" i="5" s="1"/>
  <c r="M26" i="5"/>
  <c r="N26" i="5"/>
  <c r="N70" i="7" l="1"/>
  <c r="K70" i="7"/>
  <c r="L70" i="7"/>
  <c r="O70" i="7"/>
  <c r="M36" i="5"/>
  <c r="J36" i="5"/>
  <c r="L36" i="5"/>
  <c r="N36" i="5"/>
  <c r="O26" i="5"/>
  <c r="K36" i="5"/>
  <c r="K86" i="7"/>
  <c r="L86" i="7"/>
  <c r="O86" i="7"/>
  <c r="K16" i="7"/>
  <c r="J17" i="5" s="1"/>
  <c r="J21" i="5"/>
  <c r="K22" i="7"/>
  <c r="J19" i="5" s="1"/>
  <c r="E37" i="4" l="1"/>
  <c r="H45" i="2" l="1"/>
  <c r="E12" i="4"/>
  <c r="F12" i="4" s="1"/>
  <c r="G64" i="8"/>
  <c r="H64" i="8"/>
  <c r="I64" i="8"/>
  <c r="J64" i="8"/>
  <c r="K64" i="8"/>
  <c r="L64" i="8"/>
  <c r="M64" i="8"/>
  <c r="N64" i="8"/>
  <c r="F64" i="8"/>
  <c r="G7" i="8"/>
  <c r="G15" i="8"/>
  <c r="F21" i="5" l="1"/>
  <c r="F20" i="5" l="1"/>
  <c r="G33" i="6" l="1"/>
  <c r="G40" i="6"/>
  <c r="G24" i="6"/>
  <c r="F10" i="5" s="1"/>
  <c r="G10" i="6"/>
  <c r="F9" i="5" l="1"/>
  <c r="E89" i="4"/>
  <c r="E40" i="4"/>
  <c r="P97" i="8"/>
  <c r="G46" i="20" l="1"/>
  <c r="J40" i="4"/>
  <c r="L40" i="4" s="1"/>
  <c r="G20" i="5"/>
  <c r="H20" i="5"/>
  <c r="I20" i="5"/>
  <c r="C20" i="5"/>
  <c r="D20" i="5"/>
  <c r="C21" i="2" s="1"/>
  <c r="E20" i="5"/>
  <c r="O20" i="5" l="1"/>
  <c r="E24" i="6"/>
  <c r="D10" i="5" s="1"/>
  <c r="C11" i="2" s="1"/>
  <c r="E10" i="6"/>
  <c r="D9" i="5" s="1"/>
  <c r="C10" i="2" s="1"/>
  <c r="E33" i="6"/>
  <c r="D33" i="5" s="1"/>
  <c r="C34" i="2" s="1"/>
  <c r="E40" i="6"/>
  <c r="C43" i="3" s="1"/>
  <c r="C28" i="5" l="1"/>
  <c r="K7" i="4" l="1"/>
  <c r="J7" i="4"/>
  <c r="H7" i="4"/>
  <c r="H6" i="4"/>
  <c r="E6" i="4"/>
  <c r="K7" i="3"/>
  <c r="J7" i="3"/>
  <c r="G6" i="3"/>
  <c r="D7" i="3"/>
  <c r="C7" i="3"/>
  <c r="C6" i="3"/>
  <c r="A68" i="4"/>
  <c r="H42" i="3" l="1"/>
  <c r="H41" i="3"/>
  <c r="H40" i="3"/>
  <c r="I40" i="3" s="1"/>
  <c r="H39" i="3"/>
  <c r="H38" i="3"/>
  <c r="I38" i="3" s="1"/>
  <c r="H37" i="3"/>
  <c r="I37" i="3" s="1"/>
  <c r="H33" i="3"/>
  <c r="H32" i="3" s="1"/>
  <c r="H27" i="3"/>
  <c r="H26" i="3"/>
  <c r="H23" i="3"/>
  <c r="I23" i="3" s="1"/>
  <c r="H22" i="3"/>
  <c r="H21" i="3"/>
  <c r="H20" i="3"/>
  <c r="D41" i="31"/>
  <c r="E41" i="31"/>
  <c r="F41" i="31"/>
  <c r="G41" i="31"/>
  <c r="H41" i="31"/>
  <c r="I41" i="31"/>
  <c r="J41" i="31"/>
  <c r="K41" i="31"/>
  <c r="L41" i="31"/>
  <c r="M41" i="31"/>
  <c r="N41" i="31"/>
  <c r="D20" i="31"/>
  <c r="E20" i="31"/>
  <c r="F20" i="31"/>
  <c r="G20" i="31"/>
  <c r="H20" i="31"/>
  <c r="I20" i="31"/>
  <c r="J20" i="31"/>
  <c r="K20" i="31"/>
  <c r="L20" i="31"/>
  <c r="M20" i="31"/>
  <c r="N20" i="31"/>
  <c r="O78" i="32"/>
  <c r="N77" i="32"/>
  <c r="N28" i="31" s="1"/>
  <c r="D29" i="31"/>
  <c r="E29" i="31"/>
  <c r="F29" i="31"/>
  <c r="G29" i="31"/>
  <c r="H29" i="31"/>
  <c r="I29" i="31"/>
  <c r="J29" i="31"/>
  <c r="K29" i="31"/>
  <c r="L29" i="31"/>
  <c r="M29" i="31"/>
  <c r="N29" i="31"/>
  <c r="D77" i="32"/>
  <c r="D28" i="31" s="1"/>
  <c r="E77" i="32"/>
  <c r="F77" i="32"/>
  <c r="F28" i="31" s="1"/>
  <c r="G77" i="32"/>
  <c r="G28" i="31" s="1"/>
  <c r="H77" i="32"/>
  <c r="H28" i="31" s="1"/>
  <c r="I28" i="31"/>
  <c r="J77" i="32"/>
  <c r="J28" i="31" s="1"/>
  <c r="K77" i="32"/>
  <c r="K28" i="31" s="1"/>
  <c r="L77" i="32"/>
  <c r="L28" i="31" s="1"/>
  <c r="M77" i="32"/>
  <c r="M28" i="31" s="1"/>
  <c r="D70" i="32"/>
  <c r="D39" i="31" s="1"/>
  <c r="E70" i="32"/>
  <c r="F70" i="32"/>
  <c r="G70" i="32"/>
  <c r="H70" i="32"/>
  <c r="H39" i="31" s="1"/>
  <c r="I39" i="31"/>
  <c r="J70" i="32"/>
  <c r="J39" i="31" s="1"/>
  <c r="K70" i="32"/>
  <c r="K39" i="31" s="1"/>
  <c r="L70" i="32"/>
  <c r="L39" i="31" s="1"/>
  <c r="M70" i="32"/>
  <c r="D67" i="32"/>
  <c r="D40" i="31" s="1"/>
  <c r="E67" i="32"/>
  <c r="E40" i="31" s="1"/>
  <c r="F67" i="32"/>
  <c r="F40" i="31" s="1"/>
  <c r="G67" i="32"/>
  <c r="G40" i="31" s="1"/>
  <c r="H67" i="32"/>
  <c r="H40" i="31" s="1"/>
  <c r="I40" i="31"/>
  <c r="J67" i="32"/>
  <c r="K67" i="32"/>
  <c r="L67" i="32"/>
  <c r="L40" i="31" s="1"/>
  <c r="M67" i="32"/>
  <c r="M40" i="31" s="1"/>
  <c r="N67" i="32"/>
  <c r="N40" i="31" s="1"/>
  <c r="D64" i="32"/>
  <c r="E64" i="32"/>
  <c r="F64" i="32"/>
  <c r="G64" i="32"/>
  <c r="H64" i="32"/>
  <c r="H62" i="32" s="1"/>
  <c r="J64" i="32"/>
  <c r="J62" i="32" s="1"/>
  <c r="K64" i="32"/>
  <c r="K62" i="32" s="1"/>
  <c r="L64" i="32"/>
  <c r="L62" i="32" s="1"/>
  <c r="M64" i="32"/>
  <c r="N64" i="32"/>
  <c r="D58" i="32"/>
  <c r="D25" i="31" s="1"/>
  <c r="E58" i="32"/>
  <c r="E25" i="31" s="1"/>
  <c r="F58" i="32"/>
  <c r="F25" i="31" s="1"/>
  <c r="G58" i="32"/>
  <c r="G25" i="31" s="1"/>
  <c r="H58" i="32"/>
  <c r="H25" i="31" s="1"/>
  <c r="I25" i="31"/>
  <c r="J58" i="32"/>
  <c r="J25" i="31" s="1"/>
  <c r="K58" i="32"/>
  <c r="K25" i="31" s="1"/>
  <c r="L58" i="32"/>
  <c r="L25" i="31" s="1"/>
  <c r="M25" i="31"/>
  <c r="N58" i="32"/>
  <c r="N25" i="31" s="1"/>
  <c r="D53" i="32"/>
  <c r="D24" i="31" s="1"/>
  <c r="E53" i="32"/>
  <c r="E24" i="31" s="1"/>
  <c r="F53" i="32"/>
  <c r="F24" i="31" s="1"/>
  <c r="G53" i="32"/>
  <c r="G24" i="31" s="1"/>
  <c r="H53" i="32"/>
  <c r="H24" i="31" s="1"/>
  <c r="I24" i="31"/>
  <c r="J53" i="32"/>
  <c r="J24" i="31" s="1"/>
  <c r="K53" i="32"/>
  <c r="K24" i="31" s="1"/>
  <c r="L53" i="32"/>
  <c r="L24" i="31" s="1"/>
  <c r="M53" i="32"/>
  <c r="M24" i="31" s="1"/>
  <c r="N53" i="32"/>
  <c r="N24" i="31" s="1"/>
  <c r="D38" i="32"/>
  <c r="D23" i="31" s="1"/>
  <c r="E23" i="31"/>
  <c r="F38" i="32"/>
  <c r="F23" i="31" s="1"/>
  <c r="G38" i="32"/>
  <c r="G23" i="31" s="1"/>
  <c r="H38" i="32"/>
  <c r="H23" i="31" s="1"/>
  <c r="I23" i="31"/>
  <c r="J38" i="32"/>
  <c r="J23" i="31" s="1"/>
  <c r="K38" i="32"/>
  <c r="K23" i="31" s="1"/>
  <c r="L38" i="32"/>
  <c r="L23" i="31" s="1"/>
  <c r="M38" i="32"/>
  <c r="M23" i="31" s="1"/>
  <c r="N38" i="32"/>
  <c r="N23" i="31" s="1"/>
  <c r="D33" i="32"/>
  <c r="E33" i="32"/>
  <c r="F33" i="32"/>
  <c r="G33" i="32"/>
  <c r="H33" i="32"/>
  <c r="J33" i="32"/>
  <c r="K33" i="32"/>
  <c r="L33" i="32"/>
  <c r="M33" i="32"/>
  <c r="N33" i="32"/>
  <c r="C38" i="32"/>
  <c r="C23" i="31" s="1"/>
  <c r="G62" i="32" l="1"/>
  <c r="F62" i="32"/>
  <c r="N62" i="32"/>
  <c r="E62" i="32"/>
  <c r="M62" i="32"/>
  <c r="E39" i="31"/>
  <c r="J38" i="31"/>
  <c r="G38" i="31"/>
  <c r="E38" i="31"/>
  <c r="M38" i="31"/>
  <c r="D38" i="31"/>
  <c r="F38" i="31"/>
  <c r="L38" i="31"/>
  <c r="K38" i="31"/>
  <c r="M39" i="31"/>
  <c r="N38" i="31"/>
  <c r="G39" i="31"/>
  <c r="L22" i="31"/>
  <c r="L7" i="32"/>
  <c r="D22" i="31"/>
  <c r="D7" i="32"/>
  <c r="E75" i="32"/>
  <c r="E28" i="31"/>
  <c r="I22" i="31"/>
  <c r="J22" i="31"/>
  <c r="J7" i="32"/>
  <c r="K22" i="31"/>
  <c r="K7" i="32"/>
  <c r="G22" i="31"/>
  <c r="G7" i="32"/>
  <c r="F22" i="31"/>
  <c r="F7" i="32"/>
  <c r="H22" i="31"/>
  <c r="H7" i="32"/>
  <c r="N22" i="31"/>
  <c r="N7" i="32"/>
  <c r="M22" i="31"/>
  <c r="M7" i="32"/>
  <c r="E22" i="31"/>
  <c r="E7" i="32"/>
  <c r="F39" i="31"/>
  <c r="L75" i="32"/>
  <c r="O77" i="32"/>
  <c r="N39" i="31"/>
  <c r="K75" i="32"/>
  <c r="J75" i="32"/>
  <c r="I38" i="31"/>
  <c r="K40" i="31"/>
  <c r="D75" i="32"/>
  <c r="H38" i="31"/>
  <c r="J40" i="31"/>
  <c r="H25" i="3"/>
  <c r="H35" i="3"/>
  <c r="I35" i="3" s="1"/>
  <c r="M75" i="32"/>
  <c r="G75" i="32"/>
  <c r="H75" i="32"/>
  <c r="F75" i="32"/>
  <c r="H85" i="32" l="1"/>
  <c r="N85" i="32"/>
  <c r="E85" i="32"/>
  <c r="G85" i="32"/>
  <c r="K85" i="32"/>
  <c r="D85" i="32"/>
  <c r="F85" i="32"/>
  <c r="J85" i="32"/>
  <c r="L85" i="32"/>
  <c r="M85" i="32"/>
  <c r="A25" i="32"/>
  <c r="A26" i="32" s="1"/>
  <c r="A27" i="32" s="1"/>
  <c r="A28" i="32" s="1"/>
  <c r="A30" i="32" s="1"/>
  <c r="C21" i="8" l="1"/>
  <c r="N32" i="9"/>
  <c r="M32" i="9"/>
  <c r="L32" i="9"/>
  <c r="K32" i="9"/>
  <c r="J32" i="9"/>
  <c r="I32" i="9"/>
  <c r="H32" i="9"/>
  <c r="G32" i="9"/>
  <c r="F32" i="9"/>
  <c r="E32" i="9"/>
  <c r="D32" i="9"/>
  <c r="C32" i="9"/>
  <c r="O36" i="9"/>
  <c r="G29" i="1" l="1"/>
  <c r="O40" i="6" l="1"/>
  <c r="O8" i="7" l="1"/>
  <c r="O7" i="7" l="1"/>
  <c r="O98" i="7" s="1"/>
  <c r="N15" i="5"/>
  <c r="C38" i="20"/>
  <c r="I30" i="1" l="1"/>
  <c r="A44" i="15"/>
  <c r="O81" i="32" l="1"/>
  <c r="D28" i="17" l="1"/>
  <c r="D15" i="17"/>
  <c r="J11" i="4" l="1"/>
  <c r="D8" i="3"/>
  <c r="I16" i="7" l="1"/>
  <c r="H17" i="5" s="1"/>
  <c r="O31" i="28" l="1"/>
  <c r="O30" i="28"/>
  <c r="O24" i="28"/>
  <c r="O23" i="28"/>
  <c r="O22" i="28"/>
  <c r="O21" i="28"/>
  <c r="O20" i="28"/>
  <c r="O19" i="28"/>
  <c r="O18" i="28"/>
  <c r="O17" i="28"/>
  <c r="O16" i="28"/>
  <c r="O13" i="28"/>
  <c r="O12" i="28"/>
  <c r="O11" i="28"/>
  <c r="O10" i="28"/>
  <c r="N31" i="28"/>
  <c r="N30" i="28"/>
  <c r="N24" i="28"/>
  <c r="N23" i="28"/>
  <c r="N22" i="28"/>
  <c r="N21" i="28"/>
  <c r="N20" i="28"/>
  <c r="N19" i="28"/>
  <c r="N18" i="28"/>
  <c r="N17" i="28"/>
  <c r="N16" i="28"/>
  <c r="N13" i="28"/>
  <c r="N12" i="28"/>
  <c r="N11" i="28"/>
  <c r="N10" i="28"/>
  <c r="M14" i="28"/>
  <c r="M25" i="28"/>
  <c r="L25" i="28"/>
  <c r="L14" i="28"/>
  <c r="K25" i="28"/>
  <c r="K14" i="28"/>
  <c r="K21" i="26"/>
  <c r="L21" i="26"/>
  <c r="L27" i="28" l="1"/>
  <c r="L33" i="28" s="1"/>
  <c r="O14" i="28"/>
  <c r="N14" i="28"/>
  <c r="K27" i="28"/>
  <c r="O25" i="28"/>
  <c r="N25" i="28"/>
  <c r="M27" i="28"/>
  <c r="M33" i="28" s="1"/>
  <c r="O27" i="28" l="1"/>
  <c r="O33" i="28" s="1"/>
  <c r="N27" i="28"/>
  <c r="N33" i="28" s="1"/>
  <c r="K33" i="28"/>
  <c r="E53" i="4"/>
  <c r="K41" i="2" l="1"/>
  <c r="K43" i="2"/>
  <c r="J6" i="4"/>
  <c r="K99" i="4"/>
  <c r="K34" i="4"/>
  <c r="J25" i="4"/>
  <c r="L98" i="4" l="1"/>
  <c r="L25" i="4"/>
  <c r="E25" i="4"/>
  <c r="C28" i="31" l="1"/>
  <c r="D86" i="8"/>
  <c r="E86" i="8"/>
  <c r="F86" i="8"/>
  <c r="G86" i="8"/>
  <c r="H86" i="8"/>
  <c r="I86" i="8"/>
  <c r="J86" i="8"/>
  <c r="L86" i="8"/>
  <c r="M86" i="8"/>
  <c r="N86" i="8"/>
  <c r="N85" i="8" s="1"/>
  <c r="C86" i="8"/>
  <c r="F77" i="7" l="1"/>
  <c r="E37" i="5" s="1"/>
  <c r="E10" i="4" l="1"/>
  <c r="F10" i="4" s="1"/>
  <c r="E21" i="5"/>
  <c r="F8" i="7"/>
  <c r="E15" i="5" s="1"/>
  <c r="G47" i="15" l="1"/>
  <c r="I43" i="1" l="1"/>
  <c r="I40" i="1"/>
  <c r="I37" i="1"/>
  <c r="I35" i="1"/>
  <c r="I31" i="1"/>
  <c r="I29" i="1" s="1"/>
  <c r="I28" i="1"/>
  <c r="I27" i="1"/>
  <c r="I26" i="1"/>
  <c r="I25" i="1"/>
  <c r="I24" i="1"/>
  <c r="I19" i="1"/>
  <c r="I18" i="1"/>
  <c r="I17" i="1"/>
  <c r="I15" i="1"/>
  <c r="I14" i="1"/>
  <c r="I13" i="1"/>
  <c r="I12" i="1"/>
  <c r="I11" i="1"/>
  <c r="I10" i="1"/>
  <c r="I9" i="1"/>
  <c r="I8" i="1"/>
  <c r="D28" i="15"/>
  <c r="D29" i="15"/>
  <c r="K86" i="4"/>
  <c r="L86" i="4" l="1"/>
  <c r="M86" i="4" s="1"/>
  <c r="P48" i="10"/>
  <c r="P47" i="10"/>
  <c r="D48" i="10" l="1"/>
  <c r="D53" i="10" s="1"/>
  <c r="I48" i="10"/>
  <c r="F48" i="10"/>
  <c r="N48" i="10"/>
  <c r="E48" i="10"/>
  <c r="K48" i="10"/>
  <c r="G48" i="10"/>
  <c r="M48" i="10"/>
  <c r="D15" i="8"/>
  <c r="E15" i="8"/>
  <c r="F15" i="8"/>
  <c r="H15" i="8"/>
  <c r="I15" i="8"/>
  <c r="J15" i="8"/>
  <c r="K15" i="8"/>
  <c r="L15" i="8"/>
  <c r="M15" i="8"/>
  <c r="N15" i="8"/>
  <c r="D7" i="8"/>
  <c r="E7" i="8"/>
  <c r="F7" i="8"/>
  <c r="H7" i="8"/>
  <c r="I7" i="8"/>
  <c r="J7" i="8"/>
  <c r="K7" i="8"/>
  <c r="L7" i="8"/>
  <c r="C7" i="8"/>
  <c r="P15" i="6"/>
  <c r="E53" i="10" l="1"/>
  <c r="F53" i="10" s="1"/>
  <c r="G53" i="10" s="1"/>
  <c r="H53" i="10" s="1"/>
  <c r="I53" i="10" s="1"/>
  <c r="L48" i="10"/>
  <c r="J48" i="10"/>
  <c r="E66" i="7"/>
  <c r="D23" i="5" s="1"/>
  <c r="C24" i="2" s="1"/>
  <c r="D66" i="7"/>
  <c r="C23" i="5" s="1"/>
  <c r="E60" i="7"/>
  <c r="D22" i="5" s="1"/>
  <c r="C23" i="2" s="1"/>
  <c r="D60" i="7"/>
  <c r="C22" i="5" s="1"/>
  <c r="D21" i="5"/>
  <c r="C22" i="2" s="1"/>
  <c r="C21" i="5"/>
  <c r="E22" i="7"/>
  <c r="D19" i="5" s="1"/>
  <c r="C20" i="2" s="1"/>
  <c r="F22" i="7"/>
  <c r="E19" i="5" s="1"/>
  <c r="G22" i="7"/>
  <c r="F19" i="5" s="1"/>
  <c r="H22" i="7"/>
  <c r="G19" i="5" s="1"/>
  <c r="I22" i="7"/>
  <c r="H19" i="5" s="1"/>
  <c r="J22" i="7"/>
  <c r="I19" i="5" s="1"/>
  <c r="D22" i="7"/>
  <c r="C19" i="5" s="1"/>
  <c r="E16" i="7"/>
  <c r="D17" i="5" s="1"/>
  <c r="C18" i="2" s="1"/>
  <c r="J53" i="10" l="1"/>
  <c r="K53" i="10" s="1"/>
  <c r="L53" i="10" s="1"/>
  <c r="M53" i="10" s="1"/>
  <c r="N53" i="10" s="1"/>
  <c r="O19" i="5"/>
  <c r="P12" i="6"/>
  <c r="P13" i="6"/>
  <c r="A83" i="15" l="1"/>
  <c r="K40" i="3"/>
  <c r="K38" i="3"/>
  <c r="K41" i="3"/>
  <c r="K42" i="3"/>
  <c r="K21" i="3"/>
  <c r="K20" i="3"/>
  <c r="K19" i="3"/>
  <c r="K18" i="3"/>
  <c r="K17" i="3"/>
  <c r="K16" i="3"/>
  <c r="K15" i="3"/>
  <c r="K14" i="3"/>
  <c r="K13" i="3"/>
  <c r="K12" i="3"/>
  <c r="J14" i="3"/>
  <c r="I14" i="3"/>
  <c r="O10" i="9"/>
  <c r="F14" i="3"/>
  <c r="L14" i="3" l="1"/>
  <c r="M14" i="3" s="1"/>
  <c r="K18" i="26"/>
  <c r="C41" i="31"/>
  <c r="C20" i="31"/>
  <c r="C9" i="31"/>
  <c r="D16" i="7" l="1"/>
  <c r="C17" i="5" s="1"/>
  <c r="D8" i="7"/>
  <c r="F33" i="6"/>
  <c r="F33" i="5"/>
  <c r="H33" i="6"/>
  <c r="G33" i="5" s="1"/>
  <c r="I33" i="6"/>
  <c r="K33" i="6"/>
  <c r="L33" i="6"/>
  <c r="M33" i="6"/>
  <c r="N33" i="6"/>
  <c r="O33" i="6"/>
  <c r="D38" i="5"/>
  <c r="C39" i="2" s="1"/>
  <c r="F80" i="7"/>
  <c r="E38" i="5" s="1"/>
  <c r="F38" i="5"/>
  <c r="H80" i="7"/>
  <c r="G38" i="5" s="1"/>
  <c r="I80" i="7"/>
  <c r="H38" i="5" s="1"/>
  <c r="J80" i="7"/>
  <c r="I38" i="5" s="1"/>
  <c r="D77" i="7"/>
  <c r="E77" i="7"/>
  <c r="E70" i="7" s="1"/>
  <c r="G77" i="7"/>
  <c r="F37" i="5" s="1"/>
  <c r="H77" i="7"/>
  <c r="G37" i="5" s="1"/>
  <c r="I77" i="7"/>
  <c r="H37" i="5" s="1"/>
  <c r="J77" i="7"/>
  <c r="I37" i="5" s="1"/>
  <c r="F74" i="7"/>
  <c r="F70" i="7" s="1"/>
  <c r="G74" i="7"/>
  <c r="H74" i="7"/>
  <c r="I74" i="7"/>
  <c r="J74" i="7"/>
  <c r="F66" i="7"/>
  <c r="E23" i="5" s="1"/>
  <c r="F23" i="5"/>
  <c r="H66" i="7"/>
  <c r="G23" i="5" s="1"/>
  <c r="I66" i="7"/>
  <c r="H23" i="5" s="1"/>
  <c r="J66" i="7"/>
  <c r="I23" i="5" s="1"/>
  <c r="F60" i="7"/>
  <c r="E22" i="5" s="1"/>
  <c r="F22" i="5"/>
  <c r="H60" i="7"/>
  <c r="G22" i="5" s="1"/>
  <c r="I60" i="7"/>
  <c r="H22" i="5" s="1"/>
  <c r="J60" i="7"/>
  <c r="I22" i="5" s="1"/>
  <c r="G21" i="5"/>
  <c r="H21" i="5"/>
  <c r="I21" i="5"/>
  <c r="F16" i="7"/>
  <c r="E17" i="5" s="1"/>
  <c r="G16" i="7"/>
  <c r="F17" i="5" s="1"/>
  <c r="H16" i="7"/>
  <c r="G17" i="5" s="1"/>
  <c r="J16" i="7"/>
  <c r="I17" i="5" s="1"/>
  <c r="E8" i="7"/>
  <c r="G8" i="7"/>
  <c r="F15" i="5" s="1"/>
  <c r="H8" i="7"/>
  <c r="G15" i="5" s="1"/>
  <c r="I8" i="7"/>
  <c r="H15" i="5" s="1"/>
  <c r="J8" i="7"/>
  <c r="I15" i="5" s="1"/>
  <c r="K8" i="7"/>
  <c r="J15" i="5" s="1"/>
  <c r="L8" i="7"/>
  <c r="K15" i="5" s="1"/>
  <c r="M8" i="7"/>
  <c r="L15" i="5" s="1"/>
  <c r="N8" i="7"/>
  <c r="O42" i="10"/>
  <c r="O74" i="8"/>
  <c r="O73" i="8" s="1"/>
  <c r="D59" i="8"/>
  <c r="E59" i="8"/>
  <c r="F59" i="8"/>
  <c r="G59" i="8"/>
  <c r="H59" i="8"/>
  <c r="I59" i="8"/>
  <c r="J59" i="8"/>
  <c r="K59" i="8"/>
  <c r="L59" i="8"/>
  <c r="M59" i="8"/>
  <c r="N59" i="8"/>
  <c r="C59" i="8"/>
  <c r="N21" i="8"/>
  <c r="D21" i="8"/>
  <c r="E21" i="8"/>
  <c r="F21" i="8"/>
  <c r="H21" i="8"/>
  <c r="I21" i="8"/>
  <c r="J21" i="8"/>
  <c r="K21" i="8"/>
  <c r="L21" i="8"/>
  <c r="M21" i="8"/>
  <c r="D76" i="8"/>
  <c r="E76" i="8"/>
  <c r="F76" i="8"/>
  <c r="G76" i="8"/>
  <c r="H76" i="8"/>
  <c r="I76" i="8"/>
  <c r="J76" i="8"/>
  <c r="K76" i="8"/>
  <c r="L76" i="8"/>
  <c r="M76" i="8"/>
  <c r="N76" i="8"/>
  <c r="C76" i="8"/>
  <c r="C90" i="8"/>
  <c r="D90" i="8"/>
  <c r="E90" i="8"/>
  <c r="F90" i="8"/>
  <c r="G90" i="8"/>
  <c r="I90" i="8"/>
  <c r="C15" i="5" l="1"/>
  <c r="D7" i="7"/>
  <c r="H70" i="7"/>
  <c r="J70" i="7"/>
  <c r="I70" i="7"/>
  <c r="G70" i="7"/>
  <c r="E36" i="5"/>
  <c r="C37" i="5"/>
  <c r="G36" i="5"/>
  <c r="I36" i="5"/>
  <c r="D37" i="5"/>
  <c r="C38" i="2" s="1"/>
  <c r="C36" i="2" s="1"/>
  <c r="O23" i="5"/>
  <c r="O22" i="5"/>
  <c r="O21" i="5"/>
  <c r="O17" i="5"/>
  <c r="F36" i="5"/>
  <c r="I86" i="7"/>
  <c r="F28" i="5"/>
  <c r="H86" i="7"/>
  <c r="J86" i="7"/>
  <c r="F86" i="7"/>
  <c r="E28" i="5"/>
  <c r="E86" i="7"/>
  <c r="D28" i="5"/>
  <c r="C29" i="2" s="1"/>
  <c r="C26" i="2" s="1"/>
  <c r="N6" i="8"/>
  <c r="H36" i="5"/>
  <c r="N7" i="7"/>
  <c r="M15" i="5"/>
  <c r="E7" i="7"/>
  <c r="D15" i="5"/>
  <c r="C109" i="1"/>
  <c r="E33" i="5"/>
  <c r="G6" i="8"/>
  <c r="I7" i="7"/>
  <c r="L7" i="7"/>
  <c r="L98" i="7" s="1"/>
  <c r="K7" i="7"/>
  <c r="G7" i="7"/>
  <c r="F7" i="7"/>
  <c r="J7" i="7"/>
  <c r="D33" i="6"/>
  <c r="C33" i="5" s="1"/>
  <c r="H7" i="7"/>
  <c r="M7" i="7"/>
  <c r="O15" i="5" l="1"/>
  <c r="C16" i="2"/>
  <c r="C15" i="2" s="1"/>
  <c r="C47" i="2" s="1"/>
  <c r="O37" i="5"/>
  <c r="O36" i="5"/>
  <c r="O14" i="5"/>
  <c r="E98" i="7"/>
  <c r="C104" i="4" s="1"/>
  <c r="G98" i="7"/>
  <c r="I98" i="7"/>
  <c r="K98" i="7"/>
  <c r="J98" i="7"/>
  <c r="J104" i="7" s="1"/>
  <c r="H98" i="7"/>
  <c r="F98" i="7"/>
  <c r="E41" i="2"/>
  <c r="E34" i="4"/>
  <c r="F34" i="4" s="1"/>
  <c r="O78" i="8"/>
  <c r="O81" i="8"/>
  <c r="O80" i="8" s="1"/>
  <c r="O66" i="8"/>
  <c r="O64" i="8" s="1"/>
  <c r="O6" i="8" s="1"/>
  <c r="J41" i="2" l="1"/>
  <c r="I109" i="1" l="1"/>
  <c r="J34" i="4"/>
  <c r="O27" i="6"/>
  <c r="K40" i="6"/>
  <c r="L40" i="6"/>
  <c r="M40" i="6"/>
  <c r="N40" i="6"/>
  <c r="N11" i="5" l="1"/>
  <c r="L34" i="4"/>
  <c r="M34" i="4" s="1"/>
  <c r="D73" i="15"/>
  <c r="C73" i="15"/>
  <c r="B73" i="15"/>
  <c r="N27" i="6"/>
  <c r="C9" i="3" s="1"/>
  <c r="C45" i="3" s="1"/>
  <c r="M11" i="5" l="1"/>
  <c r="D21" i="15"/>
  <c r="D16" i="15"/>
  <c r="D72" i="15" s="1"/>
  <c r="D110" i="15" s="1"/>
  <c r="D154" i="15" s="1"/>
  <c r="D14" i="15"/>
  <c r="D71" i="15" s="1"/>
  <c r="D11" i="15"/>
  <c r="D10" i="15"/>
  <c r="C16" i="15"/>
  <c r="C72" i="15" s="1"/>
  <c r="D27" i="15"/>
  <c r="D26" i="15"/>
  <c r="D25" i="15"/>
  <c r="D24" i="15"/>
  <c r="D23" i="15"/>
  <c r="D22" i="15"/>
  <c r="D20" i="15"/>
  <c r="D13" i="15"/>
  <c r="D15" i="15"/>
  <c r="D52" i="15" s="1"/>
  <c r="C30" i="15"/>
  <c r="E38" i="4"/>
  <c r="E59" i="4" l="1"/>
  <c r="F59" i="4" s="1"/>
  <c r="D18" i="15"/>
  <c r="D31" i="15" l="1"/>
  <c r="D33" i="15" l="1"/>
  <c r="D35" i="15" s="1"/>
  <c r="P16" i="6"/>
  <c r="P14" i="6"/>
  <c r="J80" i="8" l="1"/>
  <c r="K80" i="8"/>
  <c r="L80" i="8"/>
  <c r="M80" i="8"/>
  <c r="N80" i="8"/>
  <c r="D80" i="8"/>
  <c r="N22" i="9"/>
  <c r="L27" i="6" l="1"/>
  <c r="J27" i="6"/>
  <c r="K27" i="6"/>
  <c r="J11" i="5" s="1"/>
  <c r="I11" i="5" l="1"/>
  <c r="K11" i="5"/>
  <c r="P41" i="6"/>
  <c r="P38" i="6"/>
  <c r="P37" i="6"/>
  <c r="P36" i="6"/>
  <c r="P34" i="6"/>
  <c r="P32" i="6"/>
  <c r="P31" i="6"/>
  <c r="P29" i="6"/>
  <c r="P27" i="6" s="1"/>
  <c r="J30" i="3" s="1"/>
  <c r="L30" i="3" s="1"/>
  <c r="M30" i="3" s="1"/>
  <c r="P26" i="6"/>
  <c r="P25" i="6"/>
  <c r="P23" i="6"/>
  <c r="P21" i="6"/>
  <c r="P20" i="6"/>
  <c r="P19" i="6"/>
  <c r="P18" i="6"/>
  <c r="P17" i="6"/>
  <c r="P9" i="6"/>
  <c r="P33" i="6" l="1"/>
  <c r="E12" i="15"/>
  <c r="J10" i="6"/>
  <c r="I9" i="5" s="1"/>
  <c r="I37" i="4"/>
  <c r="I30" i="4"/>
  <c r="I26" i="4"/>
  <c r="I83" i="4"/>
  <c r="I46" i="4"/>
  <c r="I45" i="4"/>
  <c r="I33" i="4"/>
  <c r="I29" i="4"/>
  <c r="E28" i="4"/>
  <c r="I18" i="4"/>
  <c r="E41" i="3"/>
  <c r="E27" i="3"/>
  <c r="E38" i="3"/>
  <c r="F6" i="8"/>
  <c r="I76" i="4" l="1"/>
  <c r="I32" i="4"/>
  <c r="I77" i="4"/>
  <c r="I38" i="4"/>
  <c r="I15" i="4"/>
  <c r="E39" i="3"/>
  <c r="I13" i="4"/>
  <c r="I48" i="4"/>
  <c r="E40" i="3"/>
  <c r="I86" i="4"/>
  <c r="I6" i="8"/>
  <c r="J90" i="8"/>
  <c r="J85" i="8" l="1"/>
  <c r="I85" i="8"/>
  <c r="I17" i="4"/>
  <c r="I36" i="4"/>
  <c r="I82" i="4"/>
  <c r="J19" i="4" l="1"/>
  <c r="F40" i="6"/>
  <c r="F42" i="5"/>
  <c r="H40" i="6"/>
  <c r="G42" i="5" l="1"/>
  <c r="E43" i="3"/>
  <c r="H43" i="3" l="1"/>
  <c r="I43" i="3" s="1"/>
  <c r="I113" i="1"/>
  <c r="I92" i="1"/>
  <c r="I81" i="1"/>
  <c r="I7" i="1" l="1"/>
  <c r="J41" i="3" l="1"/>
  <c r="L41" i="3" s="1"/>
  <c r="M41" i="3" s="1"/>
  <c r="I40" i="6" l="1"/>
  <c r="P40" i="6" s="1"/>
  <c r="O23" i="10" l="1"/>
  <c r="O22" i="10"/>
  <c r="O21" i="10"/>
  <c r="O20" i="10"/>
  <c r="O19" i="10"/>
  <c r="M90" i="8"/>
  <c r="N73" i="8"/>
  <c r="N68" i="8" s="1"/>
  <c r="O31" i="9"/>
  <c r="N29" i="9"/>
  <c r="M29" i="9"/>
  <c r="O30" i="9"/>
  <c r="O29" i="9" s="1"/>
  <c r="J18" i="3"/>
  <c r="N97" i="8" l="1"/>
  <c r="J43" i="3"/>
  <c r="J40" i="3"/>
  <c r="J37" i="3"/>
  <c r="J33" i="3"/>
  <c r="J32" i="3" s="1"/>
  <c r="J28" i="3"/>
  <c r="I10" i="3"/>
  <c r="F44" i="3"/>
  <c r="F34" i="3"/>
  <c r="L40" i="3" l="1"/>
  <c r="K19" i="26" l="1"/>
  <c r="F40" i="3" l="1"/>
  <c r="G12" i="15" l="1"/>
  <c r="L18" i="26" l="1"/>
  <c r="O22" i="26" s="1"/>
  <c r="K93" i="4"/>
  <c r="C63" i="20" l="1"/>
  <c r="C62" i="20"/>
  <c r="P22" i="6" l="1"/>
  <c r="N7" i="9"/>
  <c r="H7" i="9"/>
  <c r="J23" i="3" l="1"/>
  <c r="P10" i="6"/>
  <c r="O77" i="8"/>
  <c r="O76" i="8" s="1"/>
  <c r="O68" i="8" s="1"/>
  <c r="O97" i="8" s="1"/>
  <c r="I27" i="4"/>
  <c r="F7" i="9"/>
  <c r="I24" i="4" l="1"/>
  <c r="I23" i="4"/>
  <c r="I53" i="4"/>
  <c r="H11" i="3"/>
  <c r="D10" i="17" l="1"/>
  <c r="I51" i="4"/>
  <c r="J15" i="3"/>
  <c r="I43" i="4" l="1"/>
  <c r="I18" i="3" l="1"/>
  <c r="I17" i="3"/>
  <c r="F23" i="3"/>
  <c r="D22" i="17"/>
  <c r="D23" i="17"/>
  <c r="D24" i="17"/>
  <c r="D25" i="17"/>
  <c r="D21" i="17"/>
  <c r="D19" i="17"/>
  <c r="D20" i="17"/>
  <c r="D18" i="17"/>
  <c r="D14" i="17"/>
  <c r="D11" i="17"/>
  <c r="D12" i="17"/>
  <c r="D13" i="17"/>
  <c r="D60" i="15"/>
  <c r="D61" i="15"/>
  <c r="D62" i="15"/>
  <c r="D63" i="15"/>
  <c r="D16" i="17" l="1"/>
  <c r="D59" i="15"/>
  <c r="K33" i="4"/>
  <c r="K54" i="4"/>
  <c r="K65" i="4" l="1"/>
  <c r="K46" i="4"/>
  <c r="K45" i="4"/>
  <c r="K28" i="4"/>
  <c r="K30" i="4"/>
  <c r="E55" i="4" l="1"/>
  <c r="K23" i="3"/>
  <c r="L23" i="3" s="1"/>
  <c r="M23" i="3" s="1"/>
  <c r="K69" i="4"/>
  <c r="K80" i="4" l="1"/>
  <c r="E47" i="4"/>
  <c r="F47" i="4" s="1"/>
  <c r="A37" i="33" l="1"/>
  <c r="L11" i="31"/>
  <c r="K11" i="31"/>
  <c r="I11" i="31"/>
  <c r="H11" i="31"/>
  <c r="E11" i="31"/>
  <c r="D11" i="31"/>
  <c r="N11" i="31"/>
  <c r="J11" i="31"/>
  <c r="C10" i="31"/>
  <c r="G27" i="31"/>
  <c r="F27" i="31"/>
  <c r="E27" i="31"/>
  <c r="C70" i="32"/>
  <c r="C40" i="31"/>
  <c r="C64" i="32"/>
  <c r="Q85" i="32" s="1"/>
  <c r="O60" i="32"/>
  <c r="C58" i="32"/>
  <c r="O56" i="32"/>
  <c r="E54" i="4"/>
  <c r="F54" i="4" s="1"/>
  <c r="O48" i="32"/>
  <c r="O41" i="32"/>
  <c r="O40" i="32"/>
  <c r="O39" i="32"/>
  <c r="O20" i="32"/>
  <c r="E19" i="4"/>
  <c r="C22" i="15"/>
  <c r="K37" i="2" l="1"/>
  <c r="M11" i="31"/>
  <c r="C25" i="31"/>
  <c r="G11" i="31"/>
  <c r="F11" i="31"/>
  <c r="C29" i="31"/>
  <c r="C38" i="31"/>
  <c r="C39" i="31"/>
  <c r="D27" i="31"/>
  <c r="C21" i="15"/>
  <c r="N27" i="31"/>
  <c r="C20" i="15"/>
  <c r="E39" i="4"/>
  <c r="E36" i="4" s="1"/>
  <c r="K26" i="4"/>
  <c r="K32" i="4"/>
  <c r="K19" i="4"/>
  <c r="K37" i="4"/>
  <c r="K63" i="4"/>
  <c r="I27" i="31"/>
  <c r="K13" i="4"/>
  <c r="K15" i="4"/>
  <c r="L15" i="4" s="1"/>
  <c r="M15" i="4" s="1"/>
  <c r="K56" i="4"/>
  <c r="K22" i="3"/>
  <c r="H27" i="31"/>
  <c r="E13" i="4"/>
  <c r="F13" i="4" s="1"/>
  <c r="E57" i="4"/>
  <c r="F57" i="4" s="1"/>
  <c r="K40" i="2"/>
  <c r="E56" i="4"/>
  <c r="F56" i="4" s="1"/>
  <c r="F19" i="4"/>
  <c r="K92" i="4"/>
  <c r="K91" i="4" s="1"/>
  <c r="K12" i="4"/>
  <c r="L12" i="4" s="1"/>
  <c r="M12" i="4" s="1"/>
  <c r="F15" i="3"/>
  <c r="K27" i="4"/>
  <c r="O41" i="31"/>
  <c r="O55" i="32"/>
  <c r="O36" i="32"/>
  <c r="K51" i="4"/>
  <c r="O11" i="32"/>
  <c r="O12" i="32"/>
  <c r="O23" i="32"/>
  <c r="O22" i="32" s="1"/>
  <c r="C33" i="32"/>
  <c r="O34" i="32"/>
  <c r="O50" i="32"/>
  <c r="K57" i="4"/>
  <c r="D9" i="31"/>
  <c r="D10" i="31"/>
  <c r="O18" i="31"/>
  <c r="O20" i="31"/>
  <c r="K19" i="2"/>
  <c r="O28" i="31"/>
  <c r="K53" i="4"/>
  <c r="C53" i="32"/>
  <c r="C24" i="31" s="1"/>
  <c r="C11" i="31"/>
  <c r="C35" i="31"/>
  <c r="O17" i="32"/>
  <c r="O18" i="32"/>
  <c r="O45" i="32"/>
  <c r="O49" i="32"/>
  <c r="O54" i="32"/>
  <c r="C12" i="31"/>
  <c r="C15" i="15" l="1"/>
  <c r="C52" i="15" s="1"/>
  <c r="K23" i="2"/>
  <c r="K38" i="2"/>
  <c r="K12" i="2"/>
  <c r="K29" i="2"/>
  <c r="O53" i="32"/>
  <c r="C22" i="31"/>
  <c r="C7" i="32"/>
  <c r="C27" i="31"/>
  <c r="O16" i="32"/>
  <c r="C37" i="31"/>
  <c r="O39" i="31"/>
  <c r="C8" i="31"/>
  <c r="C14" i="31" s="1"/>
  <c r="O11" i="31"/>
  <c r="O19" i="31"/>
  <c r="K27" i="31"/>
  <c r="O24" i="31"/>
  <c r="D16" i="31"/>
  <c r="D31" i="31" s="1"/>
  <c r="K18" i="2"/>
  <c r="O17" i="31"/>
  <c r="K17" i="2"/>
  <c r="K26" i="3"/>
  <c r="K24" i="4"/>
  <c r="F18" i="3"/>
  <c r="K64" i="4"/>
  <c r="K62" i="4" s="1"/>
  <c r="K52" i="4"/>
  <c r="K18" i="4"/>
  <c r="K17" i="4" s="1"/>
  <c r="E18" i="4"/>
  <c r="F18" i="4" s="1"/>
  <c r="K39" i="4"/>
  <c r="K27" i="2"/>
  <c r="D12" i="31"/>
  <c r="O46" i="32"/>
  <c r="D35" i="31"/>
  <c r="E10" i="31"/>
  <c r="G9" i="31"/>
  <c r="F9" i="31"/>
  <c r="E9" i="31"/>
  <c r="E37" i="31"/>
  <c r="C85" i="32" l="1"/>
  <c r="C24" i="15"/>
  <c r="C60" i="15" s="1"/>
  <c r="C29" i="15"/>
  <c r="C64" i="15" s="1"/>
  <c r="C26" i="15"/>
  <c r="C62" i="15" s="1"/>
  <c r="C16" i="31"/>
  <c r="C44" i="31" s="1"/>
  <c r="D37" i="31"/>
  <c r="D44" i="31" s="1"/>
  <c r="J27" i="31"/>
  <c r="E16" i="31"/>
  <c r="E31" i="31" s="1"/>
  <c r="K16" i="2"/>
  <c r="D42" i="33"/>
  <c r="D8" i="34" s="1"/>
  <c r="D12" i="34"/>
  <c r="H9" i="31"/>
  <c r="K11" i="3"/>
  <c r="O47" i="32"/>
  <c r="C42" i="33"/>
  <c r="E12" i="31"/>
  <c r="E35" i="31"/>
  <c r="F10" i="31"/>
  <c r="T86" i="32" l="1"/>
  <c r="C31" i="31"/>
  <c r="C33" i="31" s="1"/>
  <c r="C46" i="31" s="1"/>
  <c r="C48" i="31" s="1"/>
  <c r="E44" i="31"/>
  <c r="F16" i="31"/>
  <c r="D16" i="34"/>
  <c r="D8" i="31"/>
  <c r="D14" i="31" s="1"/>
  <c r="D33" i="31" s="1"/>
  <c r="D46" i="31" s="1"/>
  <c r="E42" i="33"/>
  <c r="E8" i="34" s="1"/>
  <c r="K76" i="4"/>
  <c r="C12" i="34"/>
  <c r="C8" i="34"/>
  <c r="F35" i="31"/>
  <c r="G10" i="31"/>
  <c r="I9" i="31"/>
  <c r="G37" i="31"/>
  <c r="D48" i="31" l="1"/>
  <c r="F12" i="31"/>
  <c r="E8" i="31"/>
  <c r="E14" i="31" s="1"/>
  <c r="E33" i="31" s="1"/>
  <c r="E46" i="31" s="1"/>
  <c r="F31" i="31"/>
  <c r="L27" i="31"/>
  <c r="M27" i="31"/>
  <c r="F37" i="31"/>
  <c r="F44" i="31" s="1"/>
  <c r="G16" i="31"/>
  <c r="F42" i="33"/>
  <c r="E12" i="34"/>
  <c r="E16" i="34" s="1"/>
  <c r="K29" i="4"/>
  <c r="K23" i="4" s="1"/>
  <c r="K38" i="4"/>
  <c r="K36" i="4" s="1"/>
  <c r="O82" i="32"/>
  <c r="F17" i="3"/>
  <c r="C16" i="34"/>
  <c r="H10" i="31"/>
  <c r="J9" i="31"/>
  <c r="G35" i="31"/>
  <c r="H16" i="31"/>
  <c r="E48" i="31" l="1"/>
  <c r="O80" i="32"/>
  <c r="O75" i="32" s="1"/>
  <c r="G12" i="31"/>
  <c r="G8" i="31" s="1"/>
  <c r="G14" i="31" s="1"/>
  <c r="H31" i="31"/>
  <c r="G31" i="31"/>
  <c r="G44" i="31"/>
  <c r="O29" i="31"/>
  <c r="O27" i="31" s="1"/>
  <c r="G42" i="33"/>
  <c r="G8" i="34" s="1"/>
  <c r="F8" i="31"/>
  <c r="F14" i="31" s="1"/>
  <c r="F33" i="31" s="1"/>
  <c r="F46" i="31" s="1"/>
  <c r="F12" i="34"/>
  <c r="F8" i="34"/>
  <c r="H12" i="31"/>
  <c r="H35" i="31"/>
  <c r="K9" i="31"/>
  <c r="I10" i="31"/>
  <c r="I37" i="31"/>
  <c r="H12" i="34"/>
  <c r="M35" i="20"/>
  <c r="M34" i="20"/>
  <c r="F48" i="31" l="1"/>
  <c r="G33" i="31"/>
  <c r="G46" i="31" s="1"/>
  <c r="H37" i="31"/>
  <c r="H44" i="31" s="1"/>
  <c r="I16" i="31"/>
  <c r="H42" i="33"/>
  <c r="H8" i="34" s="1"/>
  <c r="H16" i="34" s="1"/>
  <c r="K33" i="3"/>
  <c r="K32" i="3" s="1"/>
  <c r="K68" i="4"/>
  <c r="K67" i="4" s="1"/>
  <c r="K48" i="4"/>
  <c r="K43" i="4" s="1"/>
  <c r="F16" i="34"/>
  <c r="K82" i="4"/>
  <c r="E48" i="4"/>
  <c r="F48" i="4" s="1"/>
  <c r="E28" i="3"/>
  <c r="E25" i="3" s="1"/>
  <c r="K11" i="4"/>
  <c r="L11" i="4" s="1"/>
  <c r="M11" i="4" s="1"/>
  <c r="G12" i="34"/>
  <c r="G16" i="34" s="1"/>
  <c r="I12" i="31"/>
  <c r="J12" i="31"/>
  <c r="J10" i="31"/>
  <c r="I35" i="31"/>
  <c r="L9" i="31"/>
  <c r="J16" i="31"/>
  <c r="G48" i="31" l="1"/>
  <c r="I8" i="31"/>
  <c r="I14" i="31" s="1"/>
  <c r="J31" i="31"/>
  <c r="I31" i="31"/>
  <c r="I44" i="31"/>
  <c r="H8" i="31"/>
  <c r="H14" i="31" s="1"/>
  <c r="H33" i="31" s="1"/>
  <c r="H46" i="31" s="1"/>
  <c r="J8" i="31"/>
  <c r="J14" i="31" s="1"/>
  <c r="I12" i="34"/>
  <c r="K37" i="3"/>
  <c r="K35" i="3" s="1"/>
  <c r="I42" i="33"/>
  <c r="I8" i="34" s="1"/>
  <c r="E37" i="3"/>
  <c r="E35" i="3" s="1"/>
  <c r="L28" i="3"/>
  <c r="K25" i="3"/>
  <c r="J35" i="31"/>
  <c r="K10" i="31"/>
  <c r="N9" i="31"/>
  <c r="M9" i="31"/>
  <c r="K16" i="31"/>
  <c r="O35" i="32"/>
  <c r="O33" i="32" s="1"/>
  <c r="H48" i="31" l="1"/>
  <c r="O9" i="31"/>
  <c r="I33" i="31"/>
  <c r="I46" i="31" s="1"/>
  <c r="J33" i="31"/>
  <c r="K31" i="31"/>
  <c r="J37" i="31"/>
  <c r="J44" i="31" s="1"/>
  <c r="K37" i="31"/>
  <c r="K44" i="31" s="1"/>
  <c r="O38" i="31"/>
  <c r="O22" i="31"/>
  <c r="K21" i="2"/>
  <c r="O21" i="31"/>
  <c r="I16" i="34"/>
  <c r="J42" i="33"/>
  <c r="J8" i="34" s="1"/>
  <c r="L12" i="31"/>
  <c r="L10" i="31"/>
  <c r="K35" i="31"/>
  <c r="L16" i="31"/>
  <c r="O65" i="32"/>
  <c r="O64" i="32" s="1"/>
  <c r="J59" i="4"/>
  <c r="L59" i="4" s="1"/>
  <c r="M59" i="4" s="1"/>
  <c r="M24" i="6"/>
  <c r="L10" i="5" s="1"/>
  <c r="M10" i="6"/>
  <c r="L9" i="5" s="1"/>
  <c r="I48" i="31" l="1"/>
  <c r="K42" i="33"/>
  <c r="K8" i="34" s="1"/>
  <c r="K12" i="31"/>
  <c r="L8" i="31"/>
  <c r="L14" i="31" s="1"/>
  <c r="K20" i="2"/>
  <c r="L31" i="31"/>
  <c r="C23" i="15"/>
  <c r="C59" i="15" s="1"/>
  <c r="J46" i="31"/>
  <c r="J12" i="34"/>
  <c r="J16" i="34" s="1"/>
  <c r="L35" i="31"/>
  <c r="M10" i="31"/>
  <c r="N10" i="31"/>
  <c r="M16" i="31"/>
  <c r="L19" i="26"/>
  <c r="C15" i="17"/>
  <c r="A91" i="26"/>
  <c r="K8" i="31" l="1"/>
  <c r="K14" i="31" s="1"/>
  <c r="K33" i="31" s="1"/>
  <c r="K46" i="31" s="1"/>
  <c r="J48" i="31"/>
  <c r="L33" i="31"/>
  <c r="O10" i="31"/>
  <c r="K12" i="34"/>
  <c r="K16" i="34" s="1"/>
  <c r="M31" i="31"/>
  <c r="M37" i="31"/>
  <c r="M44" i="31" s="1"/>
  <c r="C27" i="15"/>
  <c r="C63" i="15" s="1"/>
  <c r="K24" i="2"/>
  <c r="O25" i="31"/>
  <c r="L37" i="31"/>
  <c r="L44" i="31" s="1"/>
  <c r="O23" i="31"/>
  <c r="N16" i="31"/>
  <c r="O40" i="31"/>
  <c r="O37" i="31" s="1"/>
  <c r="L12" i="34"/>
  <c r="C10" i="15"/>
  <c r="K10" i="2"/>
  <c r="L20" i="26"/>
  <c r="L22" i="26" s="1"/>
  <c r="L42" i="33"/>
  <c r="L8" i="34" s="1"/>
  <c r="N12" i="31"/>
  <c r="N35" i="31"/>
  <c r="M35" i="31"/>
  <c r="O10" i="32"/>
  <c r="O9" i="32" s="1"/>
  <c r="O59" i="32"/>
  <c r="O58" i="32" s="1"/>
  <c r="O42" i="32"/>
  <c r="O38" i="32" s="1"/>
  <c r="O68" i="32"/>
  <c r="O67" i="32" s="1"/>
  <c r="H54" i="26"/>
  <c r="G54" i="26"/>
  <c r="F54" i="26"/>
  <c r="E54" i="26"/>
  <c r="D54" i="26"/>
  <c r="C54" i="26"/>
  <c r="B54" i="26"/>
  <c r="O7" i="32" l="1"/>
  <c r="O85" i="32" s="1"/>
  <c r="K48" i="31"/>
  <c r="O16" i="31"/>
  <c r="M12" i="31"/>
  <c r="O35" i="31"/>
  <c r="K34" i="2"/>
  <c r="N42" i="33"/>
  <c r="L46" i="31"/>
  <c r="N31" i="31"/>
  <c r="K22" i="2"/>
  <c r="K15" i="2" s="1"/>
  <c r="M12" i="34"/>
  <c r="C28" i="15"/>
  <c r="N37" i="31"/>
  <c r="N44" i="31" s="1"/>
  <c r="C25" i="15"/>
  <c r="C61" i="15" s="1"/>
  <c r="L16" i="34"/>
  <c r="C14" i="15"/>
  <c r="N8" i="31"/>
  <c r="N14" i="31" s="1"/>
  <c r="P14" i="26"/>
  <c r="M42" i="33"/>
  <c r="L48" i="31" l="1"/>
  <c r="O12" i="31"/>
  <c r="O8" i="31" s="1"/>
  <c r="O14" i="31" s="1"/>
  <c r="D9" i="2"/>
  <c r="M8" i="34"/>
  <c r="M16" i="34" s="1"/>
  <c r="O44" i="31"/>
  <c r="O31" i="31"/>
  <c r="E33" i="3"/>
  <c r="E32" i="3" s="1"/>
  <c r="M8" i="31"/>
  <c r="M14" i="31" s="1"/>
  <c r="M33" i="31" s="1"/>
  <c r="M46" i="31" s="1"/>
  <c r="N33" i="31"/>
  <c r="N46" i="31" s="1"/>
  <c r="C31" i="15"/>
  <c r="C74" i="15"/>
  <c r="K36" i="2"/>
  <c r="C11" i="15"/>
  <c r="K11" i="2"/>
  <c r="O42" i="33"/>
  <c r="N8" i="34"/>
  <c r="N12" i="34"/>
  <c r="O42" i="26"/>
  <c r="O30" i="26" s="1"/>
  <c r="M48" i="31" l="1"/>
  <c r="N48" i="31" s="1"/>
  <c r="O33" i="31"/>
  <c r="O46" i="31" s="1"/>
  <c r="C13" i="15"/>
  <c r="C53" i="15" s="1"/>
  <c r="C92" i="15" s="1"/>
  <c r="C135" i="15" s="1"/>
  <c r="K13" i="2"/>
  <c r="N16" i="34"/>
  <c r="P38" i="26"/>
  <c r="O38" i="26"/>
  <c r="C18" i="15" l="1"/>
  <c r="C33" i="15" s="1"/>
  <c r="C35" i="15" s="1"/>
  <c r="D75" i="15"/>
  <c r="C75" i="15"/>
  <c r="D47" i="15" l="1"/>
  <c r="C47" i="15"/>
  <c r="B47" i="15"/>
  <c r="D57" i="15" l="1"/>
  <c r="D96" i="15" s="1"/>
  <c r="D140" i="15" s="1"/>
  <c r="O39" i="9" l="1"/>
  <c r="O38" i="9" s="1"/>
  <c r="O35" i="9"/>
  <c r="O34" i="9"/>
  <c r="A34" i="9"/>
  <c r="O33" i="9"/>
  <c r="O32" i="9" s="1"/>
  <c r="L29" i="9"/>
  <c r="K29" i="9"/>
  <c r="J29" i="9"/>
  <c r="I29" i="9"/>
  <c r="H29" i="9"/>
  <c r="G29" i="9"/>
  <c r="F29" i="9"/>
  <c r="E29" i="9"/>
  <c r="D29" i="9"/>
  <c r="C29" i="9"/>
  <c r="O28" i="9"/>
  <c r="O26" i="9" s="1"/>
  <c r="O25" i="9"/>
  <c r="O24" i="9"/>
  <c r="O23" i="9"/>
  <c r="O22" i="9" s="1"/>
  <c r="N6" i="9"/>
  <c r="N41" i="9" s="1"/>
  <c r="M22" i="9"/>
  <c r="L22" i="9"/>
  <c r="K22" i="9"/>
  <c r="J22" i="9"/>
  <c r="I22" i="9"/>
  <c r="H22" i="9"/>
  <c r="G22" i="9"/>
  <c r="F22" i="9"/>
  <c r="E22" i="9"/>
  <c r="D22" i="9"/>
  <c r="C22" i="9"/>
  <c r="O19" i="9"/>
  <c r="O18" i="9"/>
  <c r="O17" i="9"/>
  <c r="O16" i="9"/>
  <c r="O15" i="9"/>
  <c r="O14" i="9"/>
  <c r="O13" i="9"/>
  <c r="O12" i="9"/>
  <c r="O11" i="9"/>
  <c r="O9" i="9"/>
  <c r="O8" i="9"/>
  <c r="M7" i="9"/>
  <c r="L7" i="9"/>
  <c r="K7" i="9"/>
  <c r="J7" i="9"/>
  <c r="I7" i="9"/>
  <c r="G7" i="9"/>
  <c r="E7" i="9"/>
  <c r="D7" i="9"/>
  <c r="C7" i="9"/>
  <c r="A35" i="9" l="1"/>
  <c r="J6" i="9"/>
  <c r="O7" i="9"/>
  <c r="H6" i="9"/>
  <c r="H41" i="9" s="1"/>
  <c r="E6" i="9"/>
  <c r="C6" i="9"/>
  <c r="C41" i="9" s="1"/>
  <c r="F6" i="9"/>
  <c r="M6" i="9"/>
  <c r="M41" i="9" s="1"/>
  <c r="G6" i="9"/>
  <c r="K6" i="9"/>
  <c r="K41" i="9" s="1"/>
  <c r="D6" i="9"/>
  <c r="L6" i="9"/>
  <c r="I6" i="9"/>
  <c r="K90" i="8"/>
  <c r="K85" i="8" s="1"/>
  <c r="O6" i="9" l="1"/>
  <c r="O41" i="9" s="1"/>
  <c r="C43" i="9"/>
  <c r="J41" i="9"/>
  <c r="L41" i="9"/>
  <c r="M85" i="8"/>
  <c r="H85" i="8"/>
  <c r="G85" i="8"/>
  <c r="F85" i="8"/>
  <c r="E85" i="8"/>
  <c r="D85" i="8"/>
  <c r="L85" i="8"/>
  <c r="I80" i="8"/>
  <c r="H80" i="8"/>
  <c r="G80" i="8"/>
  <c r="F80" i="8"/>
  <c r="E80" i="8"/>
  <c r="C80" i="8"/>
  <c r="M73" i="8"/>
  <c r="M68" i="8" s="1"/>
  <c r="L73" i="8"/>
  <c r="L68" i="8" s="1"/>
  <c r="K73" i="8"/>
  <c r="K68" i="8" s="1"/>
  <c r="J73" i="8"/>
  <c r="J68" i="8" s="1"/>
  <c r="I73" i="8"/>
  <c r="H73" i="8"/>
  <c r="G73" i="8"/>
  <c r="F73" i="8"/>
  <c r="E73" i="8"/>
  <c r="D73" i="8"/>
  <c r="C73" i="8"/>
  <c r="H80" i="4" l="1"/>
  <c r="F68" i="8"/>
  <c r="E68" i="8"/>
  <c r="C68" i="8"/>
  <c r="I68" i="8"/>
  <c r="I97" i="8" s="1"/>
  <c r="G68" i="8"/>
  <c r="G97" i="8" s="1"/>
  <c r="H68" i="8"/>
  <c r="I41" i="9"/>
  <c r="C85" i="8"/>
  <c r="M6" i="8"/>
  <c r="M97" i="8" s="1"/>
  <c r="L6" i="8"/>
  <c r="L97" i="8" s="1"/>
  <c r="K6" i="8"/>
  <c r="K97" i="8" s="1"/>
  <c r="J6" i="8"/>
  <c r="J97" i="8" s="1"/>
  <c r="H6" i="8"/>
  <c r="E64" i="8"/>
  <c r="E6" i="8" s="1"/>
  <c r="D64" i="8"/>
  <c r="D6" i="8" s="1"/>
  <c r="D97" i="8" s="1"/>
  <c r="C64" i="8"/>
  <c r="H97" i="8" l="1"/>
  <c r="H79" i="4"/>
  <c r="S97" i="8"/>
  <c r="C6" i="8"/>
  <c r="C97" i="8" s="1"/>
  <c r="E97" i="8"/>
  <c r="F97" i="8"/>
  <c r="N99" i="8"/>
  <c r="H72" i="4" l="1"/>
  <c r="I72" i="4" s="1"/>
  <c r="E99" i="8"/>
  <c r="O40" i="10"/>
  <c r="G41" i="9"/>
  <c r="G99" i="8"/>
  <c r="F99" i="8"/>
  <c r="D99" i="8"/>
  <c r="C99" i="8"/>
  <c r="C103" i="8"/>
  <c r="M99" i="8"/>
  <c r="C71" i="15"/>
  <c r="O37" i="10"/>
  <c r="O38" i="10"/>
  <c r="F41" i="9" l="1"/>
  <c r="D103" i="8"/>
  <c r="L99" i="8"/>
  <c r="O26" i="10"/>
  <c r="O28" i="10"/>
  <c r="O25" i="10" l="1"/>
  <c r="I96" i="1"/>
  <c r="D64" i="15"/>
  <c r="E41" i="9"/>
  <c r="I99" i="8"/>
  <c r="K99" i="8"/>
  <c r="J99" i="8" s="1"/>
  <c r="D27" i="17"/>
  <c r="C56" i="15"/>
  <c r="C57" i="15"/>
  <c r="C103" i="15"/>
  <c r="C147" i="15" s="1"/>
  <c r="O16" i="10"/>
  <c r="O18" i="10"/>
  <c r="O15" i="10"/>
  <c r="D41" i="9" l="1"/>
  <c r="H99" i="8"/>
  <c r="O99" i="8"/>
  <c r="C95" i="15"/>
  <c r="C139" i="15" s="1"/>
  <c r="D43" i="9" l="1"/>
  <c r="E43" i="9" s="1"/>
  <c r="O11" i="10"/>
  <c r="C101" i="8" l="1"/>
  <c r="C50" i="10"/>
  <c r="C54" i="10" s="1"/>
  <c r="N42" i="5"/>
  <c r="M42" i="5"/>
  <c r="L42" i="5"/>
  <c r="K42" i="5"/>
  <c r="J42" i="5"/>
  <c r="I42" i="5"/>
  <c r="H42" i="5"/>
  <c r="E42" i="5"/>
  <c r="D42" i="5"/>
  <c r="C43" i="2" s="1"/>
  <c r="C42" i="5"/>
  <c r="O42" i="5" l="1"/>
  <c r="C110" i="1" s="1"/>
  <c r="C108" i="1"/>
  <c r="H40" i="2"/>
  <c r="I40" i="2" s="1"/>
  <c r="E43" i="2"/>
  <c r="F43" i="2" s="1"/>
  <c r="I93" i="1"/>
  <c r="I108" i="1" l="1"/>
  <c r="E40" i="2"/>
  <c r="F40" i="2" s="1"/>
  <c r="H43" i="2"/>
  <c r="I43" i="2" s="1"/>
  <c r="C84" i="1"/>
  <c r="B21" i="15"/>
  <c r="E21" i="15" s="1"/>
  <c r="B16" i="15"/>
  <c r="B72" i="15" s="1"/>
  <c r="B110" i="15" s="1"/>
  <c r="B154" i="15" s="1"/>
  <c r="H19" i="2"/>
  <c r="J43" i="2"/>
  <c r="B15" i="17" s="1"/>
  <c r="G15" i="17" s="1"/>
  <c r="I86" i="1" l="1"/>
  <c r="I84" i="1"/>
  <c r="G16" i="15"/>
  <c r="H16" i="15" s="1"/>
  <c r="E16" i="15"/>
  <c r="F16" i="15" s="1"/>
  <c r="E17" i="2"/>
  <c r="H17" i="2"/>
  <c r="I17" i="2" s="1"/>
  <c r="E72" i="15"/>
  <c r="E19" i="2"/>
  <c r="E154" i="15"/>
  <c r="F154" i="15" s="1"/>
  <c r="G154" i="15"/>
  <c r="H154" i="15" s="1"/>
  <c r="G21" i="15"/>
  <c r="B89" i="7" l="1"/>
  <c r="E25" i="5" l="1"/>
  <c r="D25" i="5"/>
  <c r="J25" i="5"/>
  <c r="D80" i="7"/>
  <c r="C38" i="5" l="1"/>
  <c r="K25" i="5"/>
  <c r="D35" i="5"/>
  <c r="J74" i="4"/>
  <c r="J73" i="4" s="1"/>
  <c r="O38" i="5" l="1"/>
  <c r="O35" i="5" s="1"/>
  <c r="C35" i="5"/>
  <c r="J35" i="5"/>
  <c r="I25" i="5"/>
  <c r="H35" i="5"/>
  <c r="H25" i="5"/>
  <c r="C107" i="1" l="1"/>
  <c r="E39" i="2"/>
  <c r="F39" i="2" s="1"/>
  <c r="F35" i="5"/>
  <c r="I35" i="5"/>
  <c r="G35" i="5"/>
  <c r="E35" i="5"/>
  <c r="H39" i="2" l="1"/>
  <c r="I39" i="2" s="1"/>
  <c r="C91" i="1"/>
  <c r="F25" i="5"/>
  <c r="G25" i="5"/>
  <c r="H24" i="2" l="1"/>
  <c r="C90" i="1"/>
  <c r="I91" i="1"/>
  <c r="E24" i="2" l="1"/>
  <c r="H23" i="2"/>
  <c r="I23" i="2" s="1"/>
  <c r="B26" i="15"/>
  <c r="E26" i="15" s="1"/>
  <c r="I24" i="2"/>
  <c r="B27" i="15"/>
  <c r="E27" i="15" s="1"/>
  <c r="E23" i="2" l="1"/>
  <c r="F23" i="2" s="1"/>
  <c r="G26" i="15"/>
  <c r="G27" i="15"/>
  <c r="D98" i="7" l="1"/>
  <c r="J18" i="4" l="1"/>
  <c r="J17" i="4" s="1"/>
  <c r="B10" i="7"/>
  <c r="J11" i="34" l="1"/>
  <c r="H14" i="5"/>
  <c r="H46" i="5" s="1"/>
  <c r="I11" i="34"/>
  <c r="G11" i="34"/>
  <c r="B11" i="7"/>
  <c r="B12" i="7" s="1"/>
  <c r="J13" i="4"/>
  <c r="M40" i="3"/>
  <c r="J10" i="4" l="1"/>
  <c r="L13" i="4"/>
  <c r="M13" i="4" s="1"/>
  <c r="F14" i="5"/>
  <c r="F46" i="5" s="1"/>
  <c r="J14" i="5"/>
  <c r="J46" i="5" s="1"/>
  <c r="K14" i="5"/>
  <c r="E14" i="5"/>
  <c r="E46" i="5" s="1"/>
  <c r="N11" i="34"/>
  <c r="D11" i="34"/>
  <c r="C14" i="5"/>
  <c r="H11" i="34"/>
  <c r="F11" i="34"/>
  <c r="G14" i="5"/>
  <c r="G46" i="5" s="1"/>
  <c r="D14" i="5"/>
  <c r="D46" i="5" s="1"/>
  <c r="C83" i="1"/>
  <c r="L33" i="5"/>
  <c r="E16" i="2" l="1"/>
  <c r="I14" i="5"/>
  <c r="I46" i="5" s="1"/>
  <c r="E11" i="34"/>
  <c r="K33" i="5"/>
  <c r="J33" i="5"/>
  <c r="H16" i="2" l="1"/>
  <c r="I16" i="2" s="1"/>
  <c r="I83" i="1"/>
  <c r="K11" i="34"/>
  <c r="B20" i="15"/>
  <c r="H33" i="5"/>
  <c r="I33" i="5"/>
  <c r="O30" i="6"/>
  <c r="N30" i="6"/>
  <c r="M12" i="5" s="1"/>
  <c r="M30" i="6"/>
  <c r="L12" i="5" s="1"/>
  <c r="L30" i="6"/>
  <c r="K30" i="6"/>
  <c r="J12" i="5" s="1"/>
  <c r="J30" i="6"/>
  <c r="I12" i="5" s="1"/>
  <c r="I30" i="6"/>
  <c r="H30" i="6"/>
  <c r="G30" i="6"/>
  <c r="F30" i="6"/>
  <c r="E30" i="6"/>
  <c r="E8" i="6" s="1"/>
  <c r="E43" i="6" s="1"/>
  <c r="C47" i="3" s="1"/>
  <c r="D30" i="6"/>
  <c r="C12" i="5" s="1"/>
  <c r="M27" i="6"/>
  <c r="L11" i="5" l="1"/>
  <c r="G8" i="6"/>
  <c r="G43" i="6" s="1"/>
  <c r="M8" i="6"/>
  <c r="N12" i="5"/>
  <c r="D12" i="5"/>
  <c r="C13" i="2" s="1"/>
  <c r="P30" i="6"/>
  <c r="G20" i="15"/>
  <c r="E20" i="15"/>
  <c r="H12" i="5"/>
  <c r="G12" i="5" s="1"/>
  <c r="K12" i="5"/>
  <c r="H30" i="3" l="1"/>
  <c r="I30" i="3" s="1"/>
  <c r="E30" i="3"/>
  <c r="E9" i="3" s="1"/>
  <c r="F9" i="3" s="1"/>
  <c r="F12" i="5"/>
  <c r="E12" i="5"/>
  <c r="O11" i="5"/>
  <c r="C79" i="1" s="1"/>
  <c r="O24" i="6"/>
  <c r="N24" i="6"/>
  <c r="M10" i="5" s="1"/>
  <c r="L24" i="6"/>
  <c r="K24" i="6"/>
  <c r="J10" i="5" s="1"/>
  <c r="J24" i="6"/>
  <c r="I24" i="6"/>
  <c r="H10" i="5" s="1"/>
  <c r="H24" i="6"/>
  <c r="G10" i="5" s="1"/>
  <c r="F24" i="6"/>
  <c r="E10" i="5" s="1"/>
  <c r="D24" i="6"/>
  <c r="H9" i="3" l="1"/>
  <c r="I9" i="3" s="1"/>
  <c r="H13" i="2"/>
  <c r="O8" i="6"/>
  <c r="O43" i="6" s="1"/>
  <c r="N10" i="5"/>
  <c r="J8" i="6"/>
  <c r="J43" i="6" s="1"/>
  <c r="I10" i="5"/>
  <c r="D8" i="6"/>
  <c r="C10" i="5"/>
  <c r="L8" i="6"/>
  <c r="L43" i="6" s="1"/>
  <c r="K10" i="5"/>
  <c r="O12" i="5"/>
  <c r="H12" i="2"/>
  <c r="I12" i="2" s="1"/>
  <c r="E45" i="3"/>
  <c r="E47" i="3" s="1"/>
  <c r="P24" i="6"/>
  <c r="P8" i="6" s="1"/>
  <c r="P43" i="6" s="1"/>
  <c r="E73" i="15"/>
  <c r="B13" i="15"/>
  <c r="E13" i="15" s="1"/>
  <c r="H45" i="3" l="1"/>
  <c r="H47" i="3" s="1"/>
  <c r="E13" i="2"/>
  <c r="E12" i="2"/>
  <c r="B15" i="15"/>
  <c r="G13" i="15"/>
  <c r="F8" i="5" l="1"/>
  <c r="F45" i="5" s="1"/>
  <c r="B52" i="15"/>
  <c r="G15" i="15"/>
  <c r="H15" i="15" s="1"/>
  <c r="E15" i="15"/>
  <c r="F15" i="15" s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N10" i="6"/>
  <c r="M9" i="5" s="1"/>
  <c r="K10" i="6"/>
  <c r="I10" i="6"/>
  <c r="H10" i="6"/>
  <c r="F8" i="6"/>
  <c r="F43" i="6" s="1"/>
  <c r="D8" i="5"/>
  <c r="C9" i="2" l="1"/>
  <c r="K8" i="6"/>
  <c r="K43" i="6" s="1"/>
  <c r="J9" i="5"/>
  <c r="I8" i="6"/>
  <c r="I43" i="6" s="1"/>
  <c r="H9" i="5"/>
  <c r="H8" i="5" s="1"/>
  <c r="H8" i="6"/>
  <c r="G9" i="5"/>
  <c r="O9" i="5" s="1"/>
  <c r="N8" i="6"/>
  <c r="I8" i="5"/>
  <c r="I31" i="5" s="1"/>
  <c r="D31" i="5"/>
  <c r="C32" i="2" l="1"/>
  <c r="C46" i="2"/>
  <c r="C49" i="2" s="1"/>
  <c r="H10" i="2"/>
  <c r="I10" i="2" s="1"/>
  <c r="I45" i="5"/>
  <c r="K8" i="5"/>
  <c r="K45" i="5" s="1"/>
  <c r="H31" i="5"/>
  <c r="H45" i="5"/>
  <c r="M43" i="6"/>
  <c r="J7" i="34"/>
  <c r="J15" i="34" s="1"/>
  <c r="H7" i="34"/>
  <c r="H15" i="34" s="1"/>
  <c r="F7" i="34"/>
  <c r="F15" i="34" s="1"/>
  <c r="H43" i="6"/>
  <c r="J8" i="5"/>
  <c r="L7" i="34" l="1"/>
  <c r="K31" i="5"/>
  <c r="K7" i="34"/>
  <c r="K15" i="34" s="1"/>
  <c r="J45" i="5"/>
  <c r="J48" i="5" s="1"/>
  <c r="J31" i="5"/>
  <c r="I7" i="34"/>
  <c r="I15" i="34" s="1"/>
  <c r="G8" i="5"/>
  <c r="G7" i="34"/>
  <c r="G15" i="34" s="1"/>
  <c r="D43" i="6"/>
  <c r="C8" i="5"/>
  <c r="N7" i="34"/>
  <c r="N15" i="34" s="1"/>
  <c r="G31" i="5" l="1"/>
  <c r="G45" i="5"/>
  <c r="D45" i="6"/>
  <c r="C7" i="34"/>
  <c r="E7" i="34"/>
  <c r="E15" i="34" s="1"/>
  <c r="C45" i="5"/>
  <c r="C77" i="1"/>
  <c r="F31" i="5"/>
  <c r="N43" i="6"/>
  <c r="M7" i="34" l="1"/>
  <c r="J10" i="2"/>
  <c r="B10" i="17" s="1"/>
  <c r="D7" i="34"/>
  <c r="D15" i="34" s="1"/>
  <c r="E45" i="6"/>
  <c r="E8" i="5"/>
  <c r="G48" i="5"/>
  <c r="H48" i="5"/>
  <c r="L85" i="4"/>
  <c r="J84" i="4"/>
  <c r="L84" i="4" s="1"/>
  <c r="E10" i="2" l="1"/>
  <c r="F10" i="2" s="1"/>
  <c r="B10" i="15"/>
  <c r="B50" i="15" s="1"/>
  <c r="G10" i="17"/>
  <c r="B10" i="26"/>
  <c r="B10" i="28" s="1"/>
  <c r="E31" i="5"/>
  <c r="E45" i="5"/>
  <c r="D45" i="5" s="1"/>
  <c r="D48" i="5" s="1"/>
  <c r="C51" i="2" s="1"/>
  <c r="F48" i="5"/>
  <c r="F86" i="4"/>
  <c r="J83" i="4"/>
  <c r="J82" i="4" s="1"/>
  <c r="E83" i="4"/>
  <c r="L81" i="4"/>
  <c r="J80" i="4"/>
  <c r="L78" i="4"/>
  <c r="J77" i="4"/>
  <c r="L75" i="4"/>
  <c r="L74" i="4"/>
  <c r="L73" i="4"/>
  <c r="J68" i="4"/>
  <c r="E10" i="15" l="1"/>
  <c r="G10" i="15"/>
  <c r="F83" i="4"/>
  <c r="E48" i="5"/>
  <c r="J79" i="4"/>
  <c r="J76" i="4"/>
  <c r="E79" i="4"/>
  <c r="L77" i="4"/>
  <c r="M77" i="4" s="1"/>
  <c r="E80" i="4"/>
  <c r="E84" i="4"/>
  <c r="L68" i="4"/>
  <c r="M68" i="4" s="1"/>
  <c r="E74" i="4"/>
  <c r="E77" i="4"/>
  <c r="E73" i="4"/>
  <c r="E69" i="4"/>
  <c r="F69" i="4" s="1"/>
  <c r="L83" i="4"/>
  <c r="M83" i="4" s="1"/>
  <c r="E68" i="4"/>
  <c r="F68" i="4" s="1"/>
  <c r="A69" i="4"/>
  <c r="J65" i="4"/>
  <c r="E64" i="4"/>
  <c r="F64" i="4" s="1"/>
  <c r="A64" i="4"/>
  <c r="A65" i="4" s="1"/>
  <c r="J61" i="4"/>
  <c r="J60" i="4"/>
  <c r="L60" i="4" s="1"/>
  <c r="J72" i="4" l="1"/>
  <c r="E82" i="4"/>
  <c r="E67" i="4"/>
  <c r="F67" i="4" s="1"/>
  <c r="F77" i="4"/>
  <c r="E76" i="4"/>
  <c r="F76" i="4" s="1"/>
  <c r="L82" i="4"/>
  <c r="M82" i="4" s="1"/>
  <c r="L76" i="4"/>
  <c r="M76" i="4" s="1"/>
  <c r="E60" i="4"/>
  <c r="E63" i="4"/>
  <c r="L65" i="4"/>
  <c r="M65" i="4" s="1"/>
  <c r="E65" i="4"/>
  <c r="F65" i="4" s="1"/>
  <c r="J57" i="4"/>
  <c r="L57" i="4" s="1"/>
  <c r="M57" i="4" s="1"/>
  <c r="J56" i="4"/>
  <c r="L56" i="4" s="1"/>
  <c r="M56" i="4" s="1"/>
  <c r="B56" i="4"/>
  <c r="J55" i="4"/>
  <c r="B55" i="4"/>
  <c r="J52" i="4"/>
  <c r="F51" i="4"/>
  <c r="J48" i="4"/>
  <c r="J47" i="4"/>
  <c r="J46" i="4"/>
  <c r="E46" i="4"/>
  <c r="F46" i="4" s="1"/>
  <c r="J45" i="4"/>
  <c r="E45" i="4"/>
  <c r="F45" i="4" s="1"/>
  <c r="J44" i="4"/>
  <c r="L44" i="4" s="1"/>
  <c r="M44" i="4" s="1"/>
  <c r="E44" i="4"/>
  <c r="F63" i="4" l="1"/>
  <c r="E62" i="4"/>
  <c r="F62" i="4" s="1"/>
  <c r="F82" i="4"/>
  <c r="E72" i="4"/>
  <c r="L55" i="4"/>
  <c r="L48" i="4"/>
  <c r="M48" i="4" s="1"/>
  <c r="L47" i="4"/>
  <c r="M47" i="4" s="1"/>
  <c r="L52" i="4"/>
  <c r="M52" i="4" s="1"/>
  <c r="E52" i="4"/>
  <c r="F52" i="4" s="1"/>
  <c r="F53" i="4"/>
  <c r="E43" i="4" l="1"/>
  <c r="F43" i="4" s="1"/>
  <c r="J39" i="4"/>
  <c r="J38" i="4"/>
  <c r="A38" i="4"/>
  <c r="A39" i="4" s="1"/>
  <c r="J37" i="4"/>
  <c r="J36" i="4" l="1"/>
  <c r="F38" i="4"/>
  <c r="L39" i="4"/>
  <c r="M39" i="4" s="1"/>
  <c r="L38" i="4"/>
  <c r="M38" i="4" s="1"/>
  <c r="L37" i="4"/>
  <c r="F39" i="4"/>
  <c r="J33" i="4"/>
  <c r="J32" i="4"/>
  <c r="L32" i="4" s="1"/>
  <c r="M32" i="4" s="1"/>
  <c r="E32" i="4"/>
  <c r="F32" i="4" s="1"/>
  <c r="J31" i="4"/>
  <c r="L31" i="4" s="1"/>
  <c r="E30" i="4"/>
  <c r="F30" i="4" s="1"/>
  <c r="J28" i="4"/>
  <c r="L28" i="4" s="1"/>
  <c r="M28" i="4" s="1"/>
  <c r="J26" i="4"/>
  <c r="L26" i="4" s="1"/>
  <c r="M26" i="4" s="1"/>
  <c r="E26" i="4"/>
  <c r="F26" i="4" s="1"/>
  <c r="J24" i="4"/>
  <c r="E24" i="4"/>
  <c r="K21" i="4"/>
  <c r="L36" i="4" l="1"/>
  <c r="M36" i="4" s="1"/>
  <c r="M37" i="4"/>
  <c r="L33" i="4"/>
  <c r="M33" i="4" s="1"/>
  <c r="F24" i="4"/>
  <c r="F37" i="4"/>
  <c r="F36" i="4"/>
  <c r="E31" i="4"/>
  <c r="E33" i="4"/>
  <c r="F33" i="4" s="1"/>
  <c r="E27" i="4"/>
  <c r="F27" i="4" s="1"/>
  <c r="E29" i="4"/>
  <c r="F29" i="4" s="1"/>
  <c r="E21" i="4"/>
  <c r="L18" i="4"/>
  <c r="M18" i="4" l="1"/>
  <c r="E23" i="4"/>
  <c r="L19" i="4"/>
  <c r="M19" i="4" s="1"/>
  <c r="L17" i="4" l="1"/>
  <c r="M17" i="4" s="1"/>
  <c r="E15" i="4"/>
  <c r="F15" i="4" s="1"/>
  <c r="A12" i="4"/>
  <c r="A13" i="4" s="1"/>
  <c r="E17" i="4" l="1"/>
  <c r="F17" i="4" s="1"/>
  <c r="K10" i="4"/>
  <c r="K9" i="4" l="1"/>
  <c r="L10" i="4"/>
  <c r="M10" i="4" s="1"/>
  <c r="E11" i="4"/>
  <c r="C6" i="4"/>
  <c r="E9" i="4" l="1"/>
  <c r="F9" i="4" s="1"/>
  <c r="J39" i="3"/>
  <c r="L39" i="3" l="1"/>
  <c r="M39" i="3" s="1"/>
  <c r="J35" i="3"/>
  <c r="F43" i="3"/>
  <c r="L33" i="3"/>
  <c r="F30" i="3"/>
  <c r="F28" i="3"/>
  <c r="A27" i="3"/>
  <c r="A28" i="3" s="1"/>
  <c r="J26" i="3"/>
  <c r="L32" i="3" l="1"/>
  <c r="J25" i="3"/>
  <c r="L37" i="3"/>
  <c r="L27" i="3"/>
  <c r="L26" i="3"/>
  <c r="M26" i="3" s="1"/>
  <c r="L38" i="3"/>
  <c r="F25" i="3"/>
  <c r="F35" i="3"/>
  <c r="F37" i="3"/>
  <c r="I26" i="3"/>
  <c r="F26" i="3"/>
  <c r="L18" i="3"/>
  <c r="M18" i="3" s="1"/>
  <c r="J22" i="3"/>
  <c r="J21" i="3"/>
  <c r="J20" i="3"/>
  <c r="J19" i="3"/>
  <c r="J17" i="3"/>
  <c r="J16" i="3"/>
  <c r="A18" i="3"/>
  <c r="A19" i="3" s="1"/>
  <c r="A20" i="3" s="1"/>
  <c r="A21" i="3" s="1"/>
  <c r="J13" i="3"/>
  <c r="F13" i="3"/>
  <c r="A13" i="3"/>
  <c r="J11" i="3" l="1"/>
  <c r="J9" i="3" s="1"/>
  <c r="I25" i="3"/>
  <c r="M37" i="3"/>
  <c r="L35" i="3"/>
  <c r="M35" i="3" s="1"/>
  <c r="M28" i="3"/>
  <c r="L25" i="3"/>
  <c r="L15" i="3"/>
  <c r="M15" i="3" s="1"/>
  <c r="L19" i="3"/>
  <c r="M19" i="3" s="1"/>
  <c r="L17" i="3"/>
  <c r="M17" i="3" s="1"/>
  <c r="L21" i="3"/>
  <c r="M21" i="3" s="1"/>
  <c r="L12" i="3"/>
  <c r="M12" i="3" s="1"/>
  <c r="L22" i="3"/>
  <c r="M22" i="3" s="1"/>
  <c r="L20" i="3"/>
  <c r="M20" i="3" s="1"/>
  <c r="L16" i="3"/>
  <c r="M16" i="3" s="1"/>
  <c r="L13" i="3"/>
  <c r="M13" i="3" s="1"/>
  <c r="I15" i="3"/>
  <c r="I16" i="3"/>
  <c r="I19" i="3"/>
  <c r="I20" i="3"/>
  <c r="I21" i="3"/>
  <c r="I22" i="3"/>
  <c r="I13" i="3"/>
  <c r="F16" i="3"/>
  <c r="F19" i="3"/>
  <c r="F20" i="3"/>
  <c r="F21" i="3"/>
  <c r="F22" i="3"/>
  <c r="F12" i="3"/>
  <c r="L11" i="3" l="1"/>
  <c r="M11" i="3" s="1"/>
  <c r="M25" i="3"/>
  <c r="J45" i="3"/>
  <c r="J47" i="3" l="1"/>
  <c r="I12" i="3"/>
  <c r="H7" i="3"/>
  <c r="E7" i="3"/>
  <c r="I11" i="3" l="1"/>
  <c r="E6" i="3"/>
  <c r="C28" i="17"/>
  <c r="L43" i="3" l="1"/>
  <c r="M43" i="3" s="1"/>
  <c r="J40" i="2"/>
  <c r="J39" i="2"/>
  <c r="C14" i="17" l="1"/>
  <c r="C30" i="26" s="1"/>
  <c r="C30" i="28" s="1"/>
  <c r="J24" i="2" l="1"/>
  <c r="L24" i="2" s="1"/>
  <c r="M24" i="2" s="1"/>
  <c r="C25" i="17"/>
  <c r="C77" i="26"/>
  <c r="F24" i="2"/>
  <c r="J23" i="2"/>
  <c r="B25" i="17" l="1"/>
  <c r="B63" i="15"/>
  <c r="C23" i="17"/>
  <c r="C22" i="17"/>
  <c r="G25" i="17" l="1"/>
  <c r="E25" i="17"/>
  <c r="G63" i="15"/>
  <c r="E63" i="15"/>
  <c r="F63" i="15" s="1"/>
  <c r="B23" i="26"/>
  <c r="B23" i="28" s="1"/>
  <c r="B62" i="15"/>
  <c r="B102" i="15"/>
  <c r="B146" i="15" s="1"/>
  <c r="J19" i="2"/>
  <c r="C19" i="17"/>
  <c r="J17" i="2"/>
  <c r="M17" i="2" s="1"/>
  <c r="C18" i="17"/>
  <c r="J16" i="2"/>
  <c r="B18" i="17" s="1"/>
  <c r="J13" i="2"/>
  <c r="B13" i="17" s="1"/>
  <c r="G13" i="17" s="1"/>
  <c r="J12" i="2"/>
  <c r="B12" i="17" s="1"/>
  <c r="G12" i="17" s="1"/>
  <c r="G62" i="15" l="1"/>
  <c r="E62" i="15"/>
  <c r="L19" i="2"/>
  <c r="F25" i="17"/>
  <c r="B101" i="15"/>
  <c r="L16" i="2"/>
  <c r="M16" i="2" s="1"/>
  <c r="B70" i="26"/>
  <c r="F16" i="2"/>
  <c r="F17" i="2"/>
  <c r="B19" i="17"/>
  <c r="E69" i="20"/>
  <c r="E68" i="20"/>
  <c r="E63" i="20"/>
  <c r="E62" i="20"/>
  <c r="G19" i="17" l="1"/>
  <c r="E19" i="17"/>
  <c r="G18" i="17"/>
  <c r="E18" i="17"/>
  <c r="G63" i="20"/>
  <c r="E64" i="20"/>
  <c r="B57" i="15"/>
  <c r="B53" i="15"/>
  <c r="B89" i="15"/>
  <c r="B132" i="15" s="1"/>
  <c r="B145" i="15"/>
  <c r="B56" i="15"/>
  <c r="E56" i="15" s="1"/>
  <c r="B16" i="26"/>
  <c r="B16" i="28" s="1"/>
  <c r="G52" i="15"/>
  <c r="G62" i="20"/>
  <c r="C64" i="20"/>
  <c r="G57" i="15" l="1"/>
  <c r="E57" i="15"/>
  <c r="F19" i="17"/>
  <c r="G64" i="20"/>
  <c r="B95" i="15"/>
  <c r="B63" i="26"/>
  <c r="B92" i="15"/>
  <c r="G86" i="15"/>
  <c r="D86" i="15" s="1"/>
  <c r="C86" i="15" s="1"/>
  <c r="B86" i="15" s="1"/>
  <c r="B91" i="15"/>
  <c r="B134" i="15" s="1"/>
  <c r="B96" i="15"/>
  <c r="B140" i="15" s="1"/>
  <c r="K34" i="20"/>
  <c r="M33" i="20"/>
  <c r="B139" i="15" l="1"/>
  <c r="E139" i="15" s="1"/>
  <c r="F139" i="15" s="1"/>
  <c r="E95" i="15"/>
  <c r="E49" i="20"/>
  <c r="G48" i="20"/>
  <c r="E47" i="20"/>
  <c r="F57" i="15"/>
  <c r="H57" i="15"/>
  <c r="B135" i="15"/>
  <c r="F56" i="15"/>
  <c r="G50" i="20"/>
  <c r="C47" i="20"/>
  <c r="K32" i="20"/>
  <c r="M31" i="20"/>
  <c r="K31" i="20"/>
  <c r="M27" i="20"/>
  <c r="M28" i="20" s="1"/>
  <c r="K27" i="20"/>
  <c r="D46" i="20" l="1"/>
  <c r="E44" i="20"/>
  <c r="M32" i="20"/>
  <c r="M36" i="20" s="1"/>
  <c r="C44" i="20"/>
  <c r="G45" i="20"/>
  <c r="E37" i="20"/>
  <c r="C37" i="20"/>
  <c r="E42" i="20"/>
  <c r="G47" i="20"/>
  <c r="G39" i="20"/>
  <c r="G37" i="20" s="1"/>
  <c r="G43" i="20"/>
  <c r="C42" i="20"/>
  <c r="M24" i="20"/>
  <c r="K24" i="20"/>
  <c r="G44" i="20" l="1"/>
  <c r="E41" i="20"/>
  <c r="F47" i="20" s="1"/>
  <c r="O27" i="20"/>
  <c r="O28" i="20" s="1"/>
  <c r="N27" i="20"/>
  <c r="K28" i="20"/>
  <c r="L27" i="20" s="1"/>
  <c r="G36" i="20"/>
  <c r="G34" i="20"/>
  <c r="G33" i="20"/>
  <c r="G35" i="20"/>
  <c r="G42" i="20"/>
  <c r="P27" i="20" l="1"/>
  <c r="P28" i="20" s="1"/>
  <c r="N28" i="20"/>
  <c r="L28" i="20"/>
  <c r="G32" i="20"/>
  <c r="M23" i="20"/>
  <c r="K23" i="20"/>
  <c r="M18" i="20"/>
  <c r="K18" i="20"/>
  <c r="C30" i="20" l="1"/>
  <c r="C29" i="20" s="1"/>
  <c r="E30" i="20"/>
  <c r="E29" i="20" s="1"/>
  <c r="E53" i="20" s="1"/>
  <c r="O18" i="20"/>
  <c r="P18" i="20" s="1"/>
  <c r="G31" i="20"/>
  <c r="G24" i="20"/>
  <c r="M17" i="20"/>
  <c r="K17" i="20"/>
  <c r="O23" i="20" l="1"/>
  <c r="P23" i="20" s="1"/>
  <c r="M25" i="20"/>
  <c r="M29" i="20" s="1"/>
  <c r="M37" i="20" s="1"/>
  <c r="G23" i="20"/>
  <c r="F30" i="20"/>
  <c r="F37" i="20"/>
  <c r="G30" i="20"/>
  <c r="M16" i="20"/>
  <c r="K16" i="20"/>
  <c r="M15" i="20"/>
  <c r="K15" i="20"/>
  <c r="M12" i="20"/>
  <c r="K12" i="20"/>
  <c r="K19" i="20" l="1"/>
  <c r="M19" i="20"/>
  <c r="O15" i="20"/>
  <c r="P15" i="20" s="1"/>
  <c r="C20" i="20"/>
  <c r="E20" i="20"/>
  <c r="N24" i="20"/>
  <c r="N23" i="20"/>
  <c r="G18" i="20"/>
  <c r="G21" i="20"/>
  <c r="G22" i="20"/>
  <c r="M11" i="20"/>
  <c r="M10" i="20"/>
  <c r="O12" i="20"/>
  <c r="O19" i="20" l="1"/>
  <c r="P19" i="20" s="1"/>
  <c r="G20" i="20"/>
  <c r="G14" i="20"/>
  <c r="G13" i="20"/>
  <c r="G12" i="20"/>
  <c r="O11" i="20" l="1"/>
  <c r="G11" i="20" l="1"/>
  <c r="M13" i="20"/>
  <c r="M20" i="20" s="1"/>
  <c r="M39" i="20" s="1"/>
  <c r="K13" i="20" l="1"/>
  <c r="K20" i="20" s="1"/>
  <c r="L15" i="20" s="1"/>
  <c r="N15" i="20"/>
  <c r="N18" i="20"/>
  <c r="G10" i="20"/>
  <c r="E8" i="20"/>
  <c r="E25" i="20" s="1"/>
  <c r="E54" i="20" s="1"/>
  <c r="C8" i="20"/>
  <c r="I116" i="1"/>
  <c r="O9" i="20" l="1"/>
  <c r="C25" i="20"/>
  <c r="D8" i="20" s="1"/>
  <c r="G8" i="20"/>
  <c r="F8" i="20"/>
  <c r="F20" i="20"/>
  <c r="I110" i="1"/>
  <c r="I103" i="1"/>
  <c r="I101" i="1"/>
  <c r="G25" i="20" l="1"/>
  <c r="D20" i="20"/>
  <c r="G74" i="1"/>
  <c r="E74" i="1"/>
  <c r="C74" i="1"/>
  <c r="C68" i="20" l="1"/>
  <c r="C69" i="20"/>
  <c r="G69" i="20" s="1"/>
  <c r="C70" i="20" l="1"/>
  <c r="G68" i="20"/>
  <c r="G41" i="1" l="1"/>
  <c r="I41" i="1" s="1"/>
  <c r="G39" i="1" l="1"/>
  <c r="I39" i="1" s="1"/>
  <c r="I36" i="1"/>
  <c r="G34" i="1" l="1"/>
  <c r="I34" i="1" l="1"/>
  <c r="G33" i="1"/>
  <c r="F29" i="1"/>
  <c r="H41" i="1" l="1"/>
  <c r="H36" i="1"/>
  <c r="H34" i="1"/>
  <c r="I23" i="1" l="1"/>
  <c r="F23" i="1"/>
  <c r="G16" i="1" l="1"/>
  <c r="I16" i="1" s="1"/>
  <c r="F16" i="1"/>
  <c r="D29" i="1" l="1"/>
  <c r="D23" i="1"/>
  <c r="G6" i="1" l="1"/>
  <c r="G20" i="1" s="1"/>
  <c r="I20" i="1" s="1"/>
  <c r="F6" i="1"/>
  <c r="M33" i="5"/>
  <c r="N33" i="5"/>
  <c r="I48" i="5"/>
  <c r="O17" i="20"/>
  <c r="P17" i="20" s="1"/>
  <c r="P12" i="20"/>
  <c r="P11" i="20"/>
  <c r="G17" i="20"/>
  <c r="K25" i="20"/>
  <c r="K29" i="20" s="1"/>
  <c r="G15" i="20"/>
  <c r="G16" i="20"/>
  <c r="K33" i="20"/>
  <c r="O31" i="20"/>
  <c r="P31" i="20" s="1"/>
  <c r="O34" i="20"/>
  <c r="P34" i="20" s="1"/>
  <c r="C96" i="15"/>
  <c r="C140" i="15" s="1"/>
  <c r="C99" i="15"/>
  <c r="C143" i="15" s="1"/>
  <c r="C100" i="15"/>
  <c r="C144" i="15" s="1"/>
  <c r="C102" i="15"/>
  <c r="C146" i="15" s="1"/>
  <c r="D100" i="15"/>
  <c r="D144" i="15" s="1"/>
  <c r="D102" i="15"/>
  <c r="D146" i="15" s="1"/>
  <c r="D91" i="15"/>
  <c r="C16" i="26"/>
  <c r="C16" i="28" s="1"/>
  <c r="H21" i="15"/>
  <c r="F21" i="15"/>
  <c r="D12" i="26"/>
  <c r="D12" i="28" s="1"/>
  <c r="F95" i="15"/>
  <c r="F20" i="15"/>
  <c r="C23" i="26"/>
  <c r="C23" i="28" s="1"/>
  <c r="D23" i="26"/>
  <c r="D23" i="28" s="1"/>
  <c r="F42" i="20"/>
  <c r="C109" i="15"/>
  <c r="C153" i="15" s="1"/>
  <c r="D109" i="15"/>
  <c r="D153" i="15" s="1"/>
  <c r="B24" i="17"/>
  <c r="F18" i="17"/>
  <c r="K26" i="2"/>
  <c r="K9" i="3"/>
  <c r="L40" i="2"/>
  <c r="M40" i="2" s="1"/>
  <c r="E70" i="20"/>
  <c r="G70" i="20" s="1"/>
  <c r="F11" i="3"/>
  <c r="F45" i="3"/>
  <c r="F23" i="4"/>
  <c r="L24" i="4"/>
  <c r="M24" i="4" s="1"/>
  <c r="L51" i="4"/>
  <c r="M51" i="4" s="1"/>
  <c r="L45" i="4"/>
  <c r="M45" i="4" s="1"/>
  <c r="L46" i="4"/>
  <c r="M46" i="4" s="1"/>
  <c r="F72" i="4"/>
  <c r="F27" i="15"/>
  <c r="C110" i="15"/>
  <c r="D112" i="15"/>
  <c r="D156" i="15" s="1"/>
  <c r="C112" i="15"/>
  <c r="C156" i="15" s="1"/>
  <c r="D21" i="26"/>
  <c r="D21" i="28" s="1"/>
  <c r="C21" i="26"/>
  <c r="C21" i="28" s="1"/>
  <c r="B17" i="26"/>
  <c r="B17" i="28" s="1"/>
  <c r="D17" i="26"/>
  <c r="D17" i="28" s="1"/>
  <c r="C17" i="26"/>
  <c r="C17" i="28" s="1"/>
  <c r="C20" i="26"/>
  <c r="C20" i="28" s="1"/>
  <c r="D30" i="26"/>
  <c r="D31" i="26"/>
  <c r="D33" i="26"/>
  <c r="D80" i="26" s="1"/>
  <c r="C31" i="26"/>
  <c r="C33" i="26"/>
  <c r="C80" i="26" s="1"/>
  <c r="O29" i="26"/>
  <c r="H19" i="17"/>
  <c r="O33" i="5" l="1"/>
  <c r="C85" i="1"/>
  <c r="B22" i="15"/>
  <c r="B58" i="15" s="1"/>
  <c r="C102" i="1"/>
  <c r="H34" i="2"/>
  <c r="I34" i="2" s="1"/>
  <c r="C105" i="1"/>
  <c r="O10" i="5"/>
  <c r="C106" i="1"/>
  <c r="C89" i="1"/>
  <c r="B25" i="15"/>
  <c r="C87" i="1"/>
  <c r="H20" i="2"/>
  <c r="G146" i="15"/>
  <c r="D30" i="28"/>
  <c r="N25" i="5"/>
  <c r="H38" i="2"/>
  <c r="N8" i="5"/>
  <c r="N45" i="5" s="1"/>
  <c r="H21" i="2"/>
  <c r="I21" i="2" s="1"/>
  <c r="H18" i="2"/>
  <c r="I18" i="2" s="1"/>
  <c r="M8" i="5"/>
  <c r="M45" i="5" s="1"/>
  <c r="L35" i="5"/>
  <c r="M14" i="5"/>
  <c r="K35" i="5"/>
  <c r="K46" i="5" s="1"/>
  <c r="K48" i="5" s="1"/>
  <c r="L8" i="5"/>
  <c r="L45" i="5" s="1"/>
  <c r="N35" i="5"/>
  <c r="M35" i="5"/>
  <c r="L14" i="5"/>
  <c r="N14" i="5"/>
  <c r="E21" i="2"/>
  <c r="D78" i="26"/>
  <c r="E146" i="15"/>
  <c r="F146" i="15" s="1"/>
  <c r="G140" i="15"/>
  <c r="H140" i="15" s="1"/>
  <c r="D68" i="26"/>
  <c r="D64" i="26"/>
  <c r="C70" i="26"/>
  <c r="E70" i="26" s="1"/>
  <c r="F70" i="26" s="1"/>
  <c r="E23" i="28"/>
  <c r="C63" i="26"/>
  <c r="E16" i="28"/>
  <c r="L23" i="20"/>
  <c r="O16" i="20"/>
  <c r="P16" i="20" s="1"/>
  <c r="E18" i="2"/>
  <c r="B14" i="15"/>
  <c r="B71" i="15" s="1"/>
  <c r="D30" i="20"/>
  <c r="E38" i="2"/>
  <c r="B24" i="15"/>
  <c r="D70" i="26"/>
  <c r="G70" i="26" s="1"/>
  <c r="G23" i="28"/>
  <c r="L43" i="2"/>
  <c r="M43" i="2" s="1"/>
  <c r="C78" i="26"/>
  <c r="L12" i="26"/>
  <c r="I6" i="1"/>
  <c r="E110" i="15"/>
  <c r="F110" i="15" s="1"/>
  <c r="H12" i="17"/>
  <c r="G24" i="17"/>
  <c r="E102" i="15"/>
  <c r="F102" i="15" s="1"/>
  <c r="E96" i="15"/>
  <c r="F96" i="15" s="1"/>
  <c r="E15" i="17"/>
  <c r="O10" i="20"/>
  <c r="O13" i="20" s="1"/>
  <c r="C27" i="17"/>
  <c r="C24" i="26" s="1"/>
  <c r="C24" i="28" s="1"/>
  <c r="K47" i="2"/>
  <c r="B22" i="26"/>
  <c r="B22" i="28" s="1"/>
  <c r="B12" i="26"/>
  <c r="B12" i="28" s="1"/>
  <c r="B13" i="26"/>
  <c r="B13" i="28" s="1"/>
  <c r="E23" i="26"/>
  <c r="F23" i="26" s="1"/>
  <c r="D74" i="15"/>
  <c r="G102" i="15"/>
  <c r="H6" i="1"/>
  <c r="H16" i="1"/>
  <c r="G91" i="15"/>
  <c r="D53" i="15"/>
  <c r="G53" i="15" s="1"/>
  <c r="H26" i="15"/>
  <c r="F10" i="15"/>
  <c r="D51" i="15"/>
  <c r="D56" i="15"/>
  <c r="G56" i="15" s="1"/>
  <c r="C11" i="17"/>
  <c r="C11" i="26" s="1"/>
  <c r="C11" i="28" s="1"/>
  <c r="C68" i="26"/>
  <c r="C98" i="15"/>
  <c r="C142" i="15" s="1"/>
  <c r="H62" i="15"/>
  <c r="D19" i="26"/>
  <c r="C20" i="17"/>
  <c r="O33" i="20"/>
  <c r="P33" i="20" s="1"/>
  <c r="D99" i="15"/>
  <c r="D143" i="15" s="1"/>
  <c r="D18" i="26"/>
  <c r="G23" i="26"/>
  <c r="G17" i="26"/>
  <c r="H17" i="26" s="1"/>
  <c r="C64" i="26"/>
  <c r="E52" i="15"/>
  <c r="B31" i="26"/>
  <c r="L23" i="2"/>
  <c r="M23" i="2" s="1"/>
  <c r="C10" i="17"/>
  <c r="O9" i="10"/>
  <c r="F12" i="2"/>
  <c r="C67" i="26"/>
  <c r="E16" i="26"/>
  <c r="F16" i="26" s="1"/>
  <c r="O32" i="20"/>
  <c r="P32" i="20" s="1"/>
  <c r="O10" i="10"/>
  <c r="I80" i="1" s="1"/>
  <c r="O39" i="10"/>
  <c r="O36" i="10" s="1"/>
  <c r="I90" i="1"/>
  <c r="O17" i="10"/>
  <c r="O14" i="10" s="1"/>
  <c r="O30" i="10" s="1"/>
  <c r="G96" i="15"/>
  <c r="H96" i="15" s="1"/>
  <c r="G110" i="15"/>
  <c r="I45" i="3"/>
  <c r="E17" i="26"/>
  <c r="F17" i="26" s="1"/>
  <c r="B64" i="26"/>
  <c r="K45" i="3"/>
  <c r="K47" i="3" s="1"/>
  <c r="D59" i="26"/>
  <c r="D77" i="26"/>
  <c r="C50" i="15"/>
  <c r="E50" i="15" s="1"/>
  <c r="P9" i="20"/>
  <c r="F44" i="20"/>
  <c r="F49" i="20"/>
  <c r="O24" i="20"/>
  <c r="P24" i="20" s="1"/>
  <c r="L24" i="20"/>
  <c r="O25" i="20"/>
  <c r="P25" i="20" s="1"/>
  <c r="I79" i="1" l="1"/>
  <c r="O6" i="10"/>
  <c r="O12" i="10"/>
  <c r="E34" i="2"/>
  <c r="C78" i="1"/>
  <c r="C76" i="1" s="1"/>
  <c r="C114" i="1" s="1"/>
  <c r="O8" i="5"/>
  <c r="E63" i="26"/>
  <c r="F63" i="26" s="1"/>
  <c r="C104" i="1"/>
  <c r="G94" i="1"/>
  <c r="C95" i="1"/>
  <c r="C88" i="1"/>
  <c r="I88" i="1" s="1"/>
  <c r="G76" i="1"/>
  <c r="G82" i="1"/>
  <c r="O46" i="10"/>
  <c r="I89" i="1"/>
  <c r="E20" i="2"/>
  <c r="F20" i="2" s="1"/>
  <c r="E22" i="2"/>
  <c r="F22" i="2" s="1"/>
  <c r="H22" i="2"/>
  <c r="I22" i="2" s="1"/>
  <c r="H11" i="2"/>
  <c r="I11" i="2" s="1"/>
  <c r="E11" i="2"/>
  <c r="H27" i="2"/>
  <c r="I78" i="1"/>
  <c r="H37" i="2"/>
  <c r="I37" i="2" s="1"/>
  <c r="N31" i="5"/>
  <c r="N46" i="5"/>
  <c r="N48" i="5" s="1"/>
  <c r="I106" i="1"/>
  <c r="J34" i="2"/>
  <c r="B14" i="17" s="1"/>
  <c r="G14" i="17" s="1"/>
  <c r="I85" i="1"/>
  <c r="B23" i="15"/>
  <c r="G23" i="15" s="1"/>
  <c r="I20" i="2"/>
  <c r="E10" i="17"/>
  <c r="G134" i="15"/>
  <c r="H134" i="15" s="1"/>
  <c r="E140" i="15"/>
  <c r="F140" i="15" s="1"/>
  <c r="E17" i="28"/>
  <c r="F17" i="28" s="1"/>
  <c r="G17" i="28"/>
  <c r="H17" i="28" s="1"/>
  <c r="F16" i="28"/>
  <c r="B60" i="26"/>
  <c r="B78" i="26"/>
  <c r="G29" i="20"/>
  <c r="J101" i="8"/>
  <c r="D37" i="20"/>
  <c r="Q22" i="26"/>
  <c r="J37" i="2"/>
  <c r="L37" i="2" s="1"/>
  <c r="M37" i="2" s="1"/>
  <c r="E14" i="15"/>
  <c r="G14" i="15"/>
  <c r="E22" i="15"/>
  <c r="F22" i="15" s="1"/>
  <c r="G22" i="15"/>
  <c r="H22" i="15" s="1"/>
  <c r="B11" i="15"/>
  <c r="B18" i="15" s="1"/>
  <c r="E37" i="2"/>
  <c r="F37" i="2" s="1"/>
  <c r="E25" i="15"/>
  <c r="F25" i="15" s="1"/>
  <c r="G25" i="15"/>
  <c r="H25" i="15" s="1"/>
  <c r="E24" i="15"/>
  <c r="G24" i="15"/>
  <c r="L101" i="8"/>
  <c r="B59" i="26"/>
  <c r="G59" i="26" s="1"/>
  <c r="H59" i="26" s="1"/>
  <c r="B57" i="26"/>
  <c r="C71" i="26"/>
  <c r="B69" i="26"/>
  <c r="E56" i="20"/>
  <c r="P10" i="20"/>
  <c r="L9" i="3"/>
  <c r="M9" i="3" s="1"/>
  <c r="N11" i="20"/>
  <c r="I87" i="1"/>
  <c r="D6" i="1"/>
  <c r="G12" i="26"/>
  <c r="H12" i="26" s="1"/>
  <c r="I77" i="1"/>
  <c r="D90" i="15"/>
  <c r="D133" i="15" s="1"/>
  <c r="C91" i="15"/>
  <c r="C134" i="15" s="1"/>
  <c r="F134" i="15" s="1"/>
  <c r="B97" i="15"/>
  <c r="N25" i="20"/>
  <c r="D16" i="1"/>
  <c r="D26" i="17"/>
  <c r="D29" i="17" s="1"/>
  <c r="D31" i="17" s="1"/>
  <c r="P13" i="20"/>
  <c r="I102" i="1"/>
  <c r="H20" i="15"/>
  <c r="C58" i="26"/>
  <c r="D101" i="15"/>
  <c r="D145" i="15" s="1"/>
  <c r="C24" i="17"/>
  <c r="E24" i="17" s="1"/>
  <c r="M101" i="8"/>
  <c r="D20" i="26"/>
  <c r="J38" i="2"/>
  <c r="D111" i="15"/>
  <c r="D155" i="15" s="1"/>
  <c r="D92" i="15"/>
  <c r="G92" i="15" s="1"/>
  <c r="J18" i="2"/>
  <c r="L18" i="2" s="1"/>
  <c r="M18" i="2" s="1"/>
  <c r="C13" i="17"/>
  <c r="E13" i="17" s="1"/>
  <c r="L13" i="2"/>
  <c r="C26" i="17"/>
  <c r="C32" i="26" s="1"/>
  <c r="C31" i="28" s="1"/>
  <c r="L39" i="2"/>
  <c r="M39" i="2" s="1"/>
  <c r="D65" i="26"/>
  <c r="F76" i="1"/>
  <c r="C51" i="15"/>
  <c r="J11" i="2"/>
  <c r="G101" i="8"/>
  <c r="H24" i="17"/>
  <c r="D22" i="26"/>
  <c r="D22" i="28" s="1"/>
  <c r="H10" i="17"/>
  <c r="D10" i="26"/>
  <c r="D10" i="28" s="1"/>
  <c r="D95" i="15"/>
  <c r="D139" i="15" s="1"/>
  <c r="H56" i="15"/>
  <c r="F34" i="2"/>
  <c r="D58" i="15"/>
  <c r="G58" i="15" s="1"/>
  <c r="D24" i="26"/>
  <c r="J21" i="2"/>
  <c r="L21" i="2" s="1"/>
  <c r="M21" i="2" s="1"/>
  <c r="C21" i="17"/>
  <c r="C19" i="26" s="1"/>
  <c r="C19" i="28" s="1"/>
  <c r="K9" i="2"/>
  <c r="K46" i="2" s="1"/>
  <c r="K49" i="2" s="1"/>
  <c r="K51" i="2" s="1"/>
  <c r="L12" i="2"/>
  <c r="M12" i="2" s="1"/>
  <c r="C12" i="17"/>
  <c r="E12" i="17" s="1"/>
  <c r="L10" i="2"/>
  <c r="M10" i="2" s="1"/>
  <c r="F26" i="15"/>
  <c r="D66" i="26"/>
  <c r="F18" i="2"/>
  <c r="H10" i="15"/>
  <c r="D50" i="15"/>
  <c r="G50" i="15" s="1"/>
  <c r="F21" i="2"/>
  <c r="J20" i="2"/>
  <c r="E53" i="15"/>
  <c r="B61" i="15"/>
  <c r="C58" i="15"/>
  <c r="C65" i="15" s="1"/>
  <c r="N17" i="20"/>
  <c r="N10" i="20"/>
  <c r="N12" i="20"/>
  <c r="N16" i="20"/>
  <c r="E64" i="26"/>
  <c r="F64" i="26" s="1"/>
  <c r="G64" i="26"/>
  <c r="H64" i="26" s="1"/>
  <c r="C89" i="15"/>
  <c r="C132" i="15" s="1"/>
  <c r="C18" i="26"/>
  <c r="C18" i="28" s="1"/>
  <c r="C101" i="15"/>
  <c r="C145" i="15" s="1"/>
  <c r="F62" i="15"/>
  <c r="J22" i="2"/>
  <c r="C10" i="26"/>
  <c r="C10" i="28" s="1"/>
  <c r="N9" i="20"/>
  <c r="O47" i="10" l="1"/>
  <c r="O48" i="10" s="1"/>
  <c r="O32" i="10"/>
  <c r="B141" i="15"/>
  <c r="O45" i="5"/>
  <c r="C82" i="1"/>
  <c r="N19" i="20"/>
  <c r="E15" i="2"/>
  <c r="F15" i="2" s="1"/>
  <c r="H15" i="2"/>
  <c r="I15" i="2" s="1"/>
  <c r="H9" i="2"/>
  <c r="I9" i="2" s="1"/>
  <c r="E132" i="15"/>
  <c r="F132" i="15" s="1"/>
  <c r="E9" i="2"/>
  <c r="E46" i="2" s="1"/>
  <c r="E101" i="15"/>
  <c r="F101" i="15" s="1"/>
  <c r="I107" i="1"/>
  <c r="G145" i="15"/>
  <c r="G114" i="1"/>
  <c r="G95" i="15"/>
  <c r="H95" i="15" s="1"/>
  <c r="H36" i="2"/>
  <c r="I36" i="2" s="1"/>
  <c r="I105" i="1"/>
  <c r="L34" i="2"/>
  <c r="M34" i="2" s="1"/>
  <c r="E23" i="15"/>
  <c r="F23" i="15" s="1"/>
  <c r="E10" i="28"/>
  <c r="F10" i="28" s="1"/>
  <c r="C29" i="17"/>
  <c r="C16" i="17"/>
  <c r="G10" i="28"/>
  <c r="L18" i="20"/>
  <c r="L16" i="20"/>
  <c r="L17" i="20"/>
  <c r="L9" i="20"/>
  <c r="J9" i="2"/>
  <c r="J46" i="2" s="1"/>
  <c r="B11" i="17"/>
  <c r="E36" i="2"/>
  <c r="J36" i="2"/>
  <c r="D67" i="26"/>
  <c r="G12" i="28"/>
  <c r="H12" i="28" s="1"/>
  <c r="K101" i="8"/>
  <c r="E101" i="8"/>
  <c r="H101" i="8"/>
  <c r="I101" i="8"/>
  <c r="B51" i="15"/>
  <c r="B54" i="15" s="1"/>
  <c r="N101" i="8"/>
  <c r="E91" i="15"/>
  <c r="F11" i="2"/>
  <c r="G11" i="15"/>
  <c r="H11" i="15" s="1"/>
  <c r="E11" i="15"/>
  <c r="F11" i="15" s="1"/>
  <c r="B28" i="15"/>
  <c r="E58" i="15"/>
  <c r="G61" i="15"/>
  <c r="H61" i="15" s="1"/>
  <c r="E61" i="15"/>
  <c r="F61" i="15" s="1"/>
  <c r="C90" i="15"/>
  <c r="C133" i="15" s="1"/>
  <c r="H14" i="17"/>
  <c r="E14" i="17"/>
  <c r="F14" i="17" s="1"/>
  <c r="F10" i="17"/>
  <c r="E89" i="15"/>
  <c r="F89" i="15" s="1"/>
  <c r="L45" i="3"/>
  <c r="L47" i="3" s="1"/>
  <c r="I76" i="1"/>
  <c r="L12" i="20"/>
  <c r="G101" i="15"/>
  <c r="H101" i="15" s="1"/>
  <c r="C22" i="26"/>
  <c r="C22" i="28" s="1"/>
  <c r="F24" i="17"/>
  <c r="C66" i="26"/>
  <c r="C12" i="26"/>
  <c r="C54" i="15"/>
  <c r="C67" i="15" s="1"/>
  <c r="N36" i="20"/>
  <c r="B20" i="17"/>
  <c r="C13" i="26"/>
  <c r="C13" i="28" s="1"/>
  <c r="D69" i="26"/>
  <c r="G69" i="26" s="1"/>
  <c r="H69" i="26" s="1"/>
  <c r="D135" i="15"/>
  <c r="G135" i="15" s="1"/>
  <c r="F12" i="17"/>
  <c r="H23" i="15"/>
  <c r="G10" i="26"/>
  <c r="H10" i="26" s="1"/>
  <c r="B30" i="26"/>
  <c r="B30" i="28" s="1"/>
  <c r="G139" i="15"/>
  <c r="L38" i="2"/>
  <c r="D57" i="26"/>
  <c r="G57" i="26" s="1"/>
  <c r="G22" i="26"/>
  <c r="H22" i="26" s="1"/>
  <c r="B22" i="17"/>
  <c r="L11" i="2"/>
  <c r="M11" i="2" s="1"/>
  <c r="N13" i="20"/>
  <c r="H58" i="15"/>
  <c r="D97" i="15"/>
  <c r="D71" i="26"/>
  <c r="F14" i="15"/>
  <c r="H14" i="15"/>
  <c r="K32" i="2"/>
  <c r="L11" i="20"/>
  <c r="L10" i="20"/>
  <c r="D13" i="26"/>
  <c r="D13" i="28" s="1"/>
  <c r="D98" i="15"/>
  <c r="D142" i="15" s="1"/>
  <c r="D65" i="15"/>
  <c r="C97" i="15"/>
  <c r="C141" i="15" s="1"/>
  <c r="E135" i="15"/>
  <c r="B60" i="15"/>
  <c r="F24" i="15"/>
  <c r="H24" i="15"/>
  <c r="D89" i="15"/>
  <c r="D132" i="15" s="1"/>
  <c r="H50" i="15"/>
  <c r="D54" i="15"/>
  <c r="D11" i="26"/>
  <c r="B100" i="15"/>
  <c r="B144" i="15" s="1"/>
  <c r="B59" i="15"/>
  <c r="B21" i="17"/>
  <c r="L20" i="2"/>
  <c r="M20" i="2" s="1"/>
  <c r="D16" i="26"/>
  <c r="D16" i="28" s="1"/>
  <c r="H18" i="17"/>
  <c r="C79" i="26"/>
  <c r="C57" i="26"/>
  <c r="E10" i="26"/>
  <c r="E145" i="15"/>
  <c r="F145" i="15" s="1"/>
  <c r="F50" i="15"/>
  <c r="C111" i="15"/>
  <c r="C155" i="15" s="1"/>
  <c r="L22" i="2"/>
  <c r="M22" i="2" s="1"/>
  <c r="B23" i="17"/>
  <c r="F102" i="1"/>
  <c r="F114" i="1" s="1"/>
  <c r="D32" i="26"/>
  <c r="D31" i="28" s="1"/>
  <c r="C65" i="26"/>
  <c r="J15" i="2"/>
  <c r="C25" i="28" l="1"/>
  <c r="E97" i="15"/>
  <c r="F97" i="15" s="1"/>
  <c r="H46" i="2"/>
  <c r="F46" i="2"/>
  <c r="C93" i="15"/>
  <c r="L19" i="20"/>
  <c r="D136" i="15"/>
  <c r="F9" i="2"/>
  <c r="G100" i="1"/>
  <c r="G132" i="15"/>
  <c r="D102" i="1"/>
  <c r="D76" i="1"/>
  <c r="B74" i="15"/>
  <c r="E30" i="28"/>
  <c r="F30" i="28" s="1"/>
  <c r="C136" i="15"/>
  <c r="I82" i="1"/>
  <c r="B16" i="17"/>
  <c r="G11" i="17"/>
  <c r="G16" i="17" s="1"/>
  <c r="G23" i="17"/>
  <c r="H23" i="17" s="1"/>
  <c r="E23" i="17"/>
  <c r="F23" i="17" s="1"/>
  <c r="E100" i="15"/>
  <c r="F100" i="15" s="1"/>
  <c r="C31" i="17"/>
  <c r="C33" i="17" s="1"/>
  <c r="F36" i="2"/>
  <c r="L9" i="2"/>
  <c r="M9" i="2" s="1"/>
  <c r="H139" i="15"/>
  <c r="E51" i="15"/>
  <c r="E54" i="15" s="1"/>
  <c r="G22" i="28"/>
  <c r="H22" i="28" s="1"/>
  <c r="D25" i="26"/>
  <c r="G16" i="28"/>
  <c r="C60" i="26"/>
  <c r="E60" i="26" s="1"/>
  <c r="E30" i="26"/>
  <c r="F30" i="26" s="1"/>
  <c r="E18" i="15"/>
  <c r="F18" i="15" s="1"/>
  <c r="G18" i="15"/>
  <c r="H18" i="15" s="1"/>
  <c r="E28" i="15"/>
  <c r="F28" i="15" s="1"/>
  <c r="G28" i="15"/>
  <c r="H28" i="15" s="1"/>
  <c r="H10" i="28"/>
  <c r="C59" i="26"/>
  <c r="E59" i="26" s="1"/>
  <c r="F59" i="26" s="1"/>
  <c r="C25" i="26"/>
  <c r="E22" i="26"/>
  <c r="F22" i="26" s="1"/>
  <c r="G21" i="17"/>
  <c r="H21" i="17" s="1"/>
  <c r="E21" i="17"/>
  <c r="F21" i="17" s="1"/>
  <c r="G20" i="17"/>
  <c r="E20" i="17"/>
  <c r="F20" i="17" s="1"/>
  <c r="G59" i="15"/>
  <c r="H59" i="15" s="1"/>
  <c r="E59" i="15"/>
  <c r="F59" i="15" s="1"/>
  <c r="E92" i="15"/>
  <c r="G71" i="15"/>
  <c r="H71" i="15" s="1"/>
  <c r="E71" i="15"/>
  <c r="F71" i="15" s="1"/>
  <c r="E11" i="17"/>
  <c r="E16" i="17" s="1"/>
  <c r="G60" i="15"/>
  <c r="H60" i="15" s="1"/>
  <c r="E60" i="15"/>
  <c r="F60" i="15" s="1"/>
  <c r="G22" i="17"/>
  <c r="H22" i="17" s="1"/>
  <c r="E22" i="17"/>
  <c r="F22" i="17" s="1"/>
  <c r="M45" i="3"/>
  <c r="C69" i="26"/>
  <c r="E69" i="26" s="1"/>
  <c r="F69" i="26" s="1"/>
  <c r="I114" i="1"/>
  <c r="E12" i="26"/>
  <c r="F12" i="26" s="1"/>
  <c r="B18" i="26"/>
  <c r="B18" i="28" s="1"/>
  <c r="G51" i="15"/>
  <c r="G54" i="15" s="1"/>
  <c r="B77" i="26"/>
  <c r="G77" i="26" s="1"/>
  <c r="H77" i="26" s="1"/>
  <c r="K12" i="26"/>
  <c r="E13" i="26"/>
  <c r="C14" i="26"/>
  <c r="B11" i="26"/>
  <c r="B11" i="28" s="1"/>
  <c r="C77" i="15"/>
  <c r="G30" i="26"/>
  <c r="H30" i="26" s="1"/>
  <c r="B26" i="17"/>
  <c r="L36" i="2"/>
  <c r="M36" i="2" s="1"/>
  <c r="B20" i="26"/>
  <c r="B20" i="28" s="1"/>
  <c r="B109" i="15"/>
  <c r="B153" i="15" s="1"/>
  <c r="G97" i="15"/>
  <c r="H97" i="15" s="1"/>
  <c r="G141" i="15"/>
  <c r="L13" i="20"/>
  <c r="D67" i="15"/>
  <c r="B19" i="26"/>
  <c r="B19" i="28" s="1"/>
  <c r="B98" i="15"/>
  <c r="G89" i="15"/>
  <c r="H89" i="15" s="1"/>
  <c r="D93" i="15"/>
  <c r="D60" i="26"/>
  <c r="G60" i="26" s="1"/>
  <c r="G13" i="28"/>
  <c r="G13" i="26"/>
  <c r="B99" i="15"/>
  <c r="B143" i="15" s="1"/>
  <c r="G16" i="26"/>
  <c r="H16" i="26" s="1"/>
  <c r="D63" i="26"/>
  <c r="C148" i="15"/>
  <c r="C104" i="15"/>
  <c r="G100" i="15"/>
  <c r="H100" i="15" s="1"/>
  <c r="D58" i="26"/>
  <c r="D14" i="26"/>
  <c r="F58" i="15"/>
  <c r="B90" i="15"/>
  <c r="B133" i="15" s="1"/>
  <c r="B21" i="26"/>
  <c r="B21" i="28" s="1"/>
  <c r="D79" i="26"/>
  <c r="E57" i="26"/>
  <c r="F10" i="26"/>
  <c r="L15" i="2"/>
  <c r="H57" i="26"/>
  <c r="C72" i="26" l="1"/>
  <c r="B142" i="15"/>
  <c r="B14" i="28"/>
  <c r="D27" i="26"/>
  <c r="D35" i="26" s="1"/>
  <c r="D114" i="1"/>
  <c r="C150" i="15"/>
  <c r="E90" i="15"/>
  <c r="F90" i="15" s="1"/>
  <c r="G19" i="28"/>
  <c r="B32" i="26"/>
  <c r="B14" i="26"/>
  <c r="C78" i="15"/>
  <c r="C80" i="15" s="1"/>
  <c r="G144" i="15"/>
  <c r="H144" i="15" s="1"/>
  <c r="E144" i="15"/>
  <c r="F144" i="15" s="1"/>
  <c r="G153" i="15"/>
  <c r="E99" i="15"/>
  <c r="F99" i="15" s="1"/>
  <c r="G143" i="15"/>
  <c r="E98" i="15"/>
  <c r="F98" i="15" s="1"/>
  <c r="G142" i="15"/>
  <c r="L46" i="2"/>
  <c r="M46" i="2" s="1"/>
  <c r="H141" i="15"/>
  <c r="E141" i="15"/>
  <c r="F141" i="15" s="1"/>
  <c r="D25" i="28"/>
  <c r="G20" i="28"/>
  <c r="E20" i="28"/>
  <c r="E22" i="28"/>
  <c r="F22" i="28" s="1"/>
  <c r="E21" i="28"/>
  <c r="G21" i="28"/>
  <c r="E13" i="28"/>
  <c r="E12" i="28"/>
  <c r="F12" i="28" s="1"/>
  <c r="B65" i="26"/>
  <c r="G65" i="26" s="1"/>
  <c r="H65" i="26" s="1"/>
  <c r="E109" i="15"/>
  <c r="F109" i="15" s="1"/>
  <c r="E74" i="15"/>
  <c r="F74" i="15" s="1"/>
  <c r="B111" i="15"/>
  <c r="B155" i="15" s="1"/>
  <c r="G74" i="15"/>
  <c r="H74" i="15" s="1"/>
  <c r="H102" i="1"/>
  <c r="D14" i="28"/>
  <c r="H11" i="17"/>
  <c r="C61" i="26"/>
  <c r="G26" i="17"/>
  <c r="H26" i="17" s="1"/>
  <c r="E26" i="17"/>
  <c r="E18" i="26"/>
  <c r="F18" i="26" s="1"/>
  <c r="C27" i="26"/>
  <c r="P15" i="26" s="1"/>
  <c r="P16" i="26" s="1"/>
  <c r="L13" i="26"/>
  <c r="P12" i="26" s="1"/>
  <c r="F11" i="17"/>
  <c r="I46" i="2"/>
  <c r="H110" i="1"/>
  <c r="H20" i="17"/>
  <c r="G18" i="26"/>
  <c r="H18" i="26" s="1"/>
  <c r="M15" i="2"/>
  <c r="H76" i="1"/>
  <c r="E77" i="26"/>
  <c r="F77" i="26" s="1"/>
  <c r="G30" i="28"/>
  <c r="H30" i="28" s="1"/>
  <c r="F16" i="17"/>
  <c r="H16" i="17"/>
  <c r="D77" i="15"/>
  <c r="C14" i="28"/>
  <c r="B58" i="26"/>
  <c r="B61" i="26" s="1"/>
  <c r="G11" i="26"/>
  <c r="H11" i="26" s="1"/>
  <c r="E11" i="26"/>
  <c r="F11" i="26" s="1"/>
  <c r="D50" i="10"/>
  <c r="E50" i="10" s="1"/>
  <c r="D61" i="26"/>
  <c r="D101" i="8"/>
  <c r="B67" i="26"/>
  <c r="G20" i="26"/>
  <c r="H20" i="26" s="1"/>
  <c r="E20" i="26"/>
  <c r="F20" i="26" s="1"/>
  <c r="G109" i="15"/>
  <c r="H109" i="15" s="1"/>
  <c r="G99" i="15"/>
  <c r="H99" i="15" s="1"/>
  <c r="H16" i="28"/>
  <c r="G19" i="26"/>
  <c r="H19" i="26" s="1"/>
  <c r="E19" i="26"/>
  <c r="F19" i="26" s="1"/>
  <c r="B66" i="26"/>
  <c r="D72" i="26"/>
  <c r="G63" i="26"/>
  <c r="H63" i="26" s="1"/>
  <c r="H132" i="15"/>
  <c r="G98" i="15"/>
  <c r="H98" i="15" s="1"/>
  <c r="C106" i="15"/>
  <c r="C114" i="15" s="1"/>
  <c r="C159" i="15" s="1"/>
  <c r="H54" i="15"/>
  <c r="H51" i="15"/>
  <c r="B93" i="15"/>
  <c r="G90" i="15"/>
  <c r="H90" i="15" s="1"/>
  <c r="F51" i="15"/>
  <c r="F54" i="15"/>
  <c r="B68" i="26"/>
  <c r="E21" i="26"/>
  <c r="F21" i="26" s="1"/>
  <c r="G21" i="26"/>
  <c r="H21" i="26" s="1"/>
  <c r="F57" i="26"/>
  <c r="C157" i="15" l="1"/>
  <c r="D27" i="28"/>
  <c r="D33" i="28" s="1"/>
  <c r="C115" i="15"/>
  <c r="C165" i="15" s="1"/>
  <c r="D78" i="15"/>
  <c r="D80" i="15" s="1"/>
  <c r="C27" i="28"/>
  <c r="C33" i="28" s="1"/>
  <c r="E153" i="15"/>
  <c r="F153" i="15" s="1"/>
  <c r="E133" i="15"/>
  <c r="E136" i="15" s="1"/>
  <c r="F136" i="15" s="1"/>
  <c r="E65" i="26"/>
  <c r="F65" i="26" s="1"/>
  <c r="E143" i="15"/>
  <c r="F143" i="15" s="1"/>
  <c r="G133" i="15"/>
  <c r="G136" i="15" s="1"/>
  <c r="E93" i="15"/>
  <c r="F93" i="15" s="1"/>
  <c r="B136" i="15"/>
  <c r="G155" i="15"/>
  <c r="H155" i="15" s="1"/>
  <c r="E155" i="15"/>
  <c r="F155" i="15" s="1"/>
  <c r="E142" i="15"/>
  <c r="F142" i="15" s="1"/>
  <c r="G18" i="28"/>
  <c r="H18" i="28" s="1"/>
  <c r="E18" i="28"/>
  <c r="F18" i="28" s="1"/>
  <c r="G11" i="28"/>
  <c r="H11" i="28" s="1"/>
  <c r="K13" i="26"/>
  <c r="D39" i="26"/>
  <c r="D40" i="28" s="1"/>
  <c r="D43" i="26"/>
  <c r="D44" i="28" s="1"/>
  <c r="G111" i="15"/>
  <c r="H111" i="15" s="1"/>
  <c r="E111" i="15"/>
  <c r="F111" i="15" s="1"/>
  <c r="F26" i="17"/>
  <c r="H114" i="1"/>
  <c r="C74" i="26"/>
  <c r="C35" i="26"/>
  <c r="C39" i="26" s="1"/>
  <c r="L9" i="26" s="1"/>
  <c r="L11" i="26"/>
  <c r="P13" i="26" s="1"/>
  <c r="E11" i="28"/>
  <c r="F11" i="28" s="1"/>
  <c r="G14" i="26"/>
  <c r="H14" i="26" s="1"/>
  <c r="E58" i="26"/>
  <c r="F58" i="26" s="1"/>
  <c r="E14" i="28"/>
  <c r="G58" i="26"/>
  <c r="G61" i="26" s="1"/>
  <c r="H61" i="26" s="1"/>
  <c r="E14" i="26"/>
  <c r="F14" i="26" s="1"/>
  <c r="E32" i="26"/>
  <c r="F32" i="26" s="1"/>
  <c r="B79" i="26"/>
  <c r="G32" i="26"/>
  <c r="H32" i="26" s="1"/>
  <c r="D74" i="26"/>
  <c r="G67" i="26"/>
  <c r="H67" i="26" s="1"/>
  <c r="E67" i="26"/>
  <c r="F67" i="26" s="1"/>
  <c r="F20" i="28"/>
  <c r="H20" i="28"/>
  <c r="H153" i="15"/>
  <c r="D82" i="26"/>
  <c r="D90" i="26" s="1"/>
  <c r="G66" i="26"/>
  <c r="H66" i="26" s="1"/>
  <c r="E66" i="26"/>
  <c r="F66" i="26" s="1"/>
  <c r="H19" i="28"/>
  <c r="E19" i="28"/>
  <c r="F19" i="28" s="1"/>
  <c r="D103" i="15"/>
  <c r="G93" i="15"/>
  <c r="H93" i="15" s="1"/>
  <c r="H21" i="28"/>
  <c r="F21" i="28"/>
  <c r="F36" i="1"/>
  <c r="F34" i="1"/>
  <c r="E68" i="26"/>
  <c r="F68" i="26" s="1"/>
  <c r="G68" i="26"/>
  <c r="H68" i="26" s="1"/>
  <c r="F41" i="1"/>
  <c r="O23" i="26" l="1"/>
  <c r="Q23" i="26" s="1"/>
  <c r="O12" i="26"/>
  <c r="Q12" i="26" s="1"/>
  <c r="D115" i="15"/>
  <c r="D165" i="15" s="1"/>
  <c r="H133" i="15"/>
  <c r="F14" i="28"/>
  <c r="G14" i="28"/>
  <c r="H14" i="28" s="1"/>
  <c r="C43" i="26"/>
  <c r="C41" i="26"/>
  <c r="D42" i="28"/>
  <c r="D45" i="28" s="1"/>
  <c r="H136" i="15"/>
  <c r="D46" i="26"/>
  <c r="D86" i="26"/>
  <c r="D93" i="26" s="1"/>
  <c r="C168" i="15"/>
  <c r="D41" i="26"/>
  <c r="D44" i="26" s="1"/>
  <c r="C117" i="15"/>
  <c r="L8" i="26"/>
  <c r="C82" i="26"/>
  <c r="C90" i="26" s="1"/>
  <c r="E61" i="26"/>
  <c r="F61" i="26" s="1"/>
  <c r="H58" i="26"/>
  <c r="G79" i="26"/>
  <c r="H79" i="26" s="1"/>
  <c r="E79" i="26"/>
  <c r="F79" i="26" s="1"/>
  <c r="D104" i="15"/>
  <c r="K35" i="20"/>
  <c r="F33" i="1"/>
  <c r="C49" i="20" l="1"/>
  <c r="C41" i="20" s="1"/>
  <c r="C53" i="20" s="1"/>
  <c r="C44" i="26"/>
  <c r="C40" i="28"/>
  <c r="C42" i="28" s="1"/>
  <c r="C44" i="28"/>
  <c r="D88" i="26"/>
  <c r="D91" i="26" s="1"/>
  <c r="C166" i="15"/>
  <c r="C169" i="15" s="1"/>
  <c r="L10" i="26"/>
  <c r="P11" i="26" s="1"/>
  <c r="L14" i="26"/>
  <c r="C86" i="26"/>
  <c r="C88" i="26" s="1"/>
  <c r="D106" i="15"/>
  <c r="D114" i="15" s="1"/>
  <c r="D159" i="15" s="1"/>
  <c r="D148" i="15"/>
  <c r="K36" i="20"/>
  <c r="G51" i="20"/>
  <c r="C45" i="28" l="1"/>
  <c r="K37" i="20"/>
  <c r="K39" i="20" s="1"/>
  <c r="I33" i="1"/>
  <c r="K20" i="26"/>
  <c r="K22" i="26" s="1"/>
  <c r="C91" i="26"/>
  <c r="D41" i="1"/>
  <c r="D150" i="15"/>
  <c r="D36" i="1"/>
  <c r="D34" i="1"/>
  <c r="O35" i="20"/>
  <c r="P35" i="20" s="1"/>
  <c r="G49" i="20"/>
  <c r="D157" i="15" l="1"/>
  <c r="O26" i="26"/>
  <c r="Q26" i="26" s="1"/>
  <c r="O21" i="26"/>
  <c r="Q21" i="26" s="1"/>
  <c r="O14" i="26"/>
  <c r="Q14" i="26" s="1"/>
  <c r="C56" i="20"/>
  <c r="C54" i="20"/>
  <c r="D168" i="15"/>
  <c r="D117" i="15"/>
  <c r="D33" i="1"/>
  <c r="O36" i="20"/>
  <c r="P36" i="20" s="1"/>
  <c r="L31" i="20"/>
  <c r="N33" i="20"/>
  <c r="L34" i="20"/>
  <c r="N34" i="20"/>
  <c r="N35" i="20"/>
  <c r="L32" i="20"/>
  <c r="L33" i="20"/>
  <c r="N32" i="20"/>
  <c r="N31" i="20"/>
  <c r="D49" i="20"/>
  <c r="G41" i="20"/>
  <c r="D47" i="20"/>
  <c r="D42" i="20"/>
  <c r="D44" i="20"/>
  <c r="C48" i="1"/>
  <c r="L35" i="20"/>
  <c r="D166" i="15" l="1"/>
  <c r="D169" i="15" s="1"/>
  <c r="L36" i="20"/>
  <c r="G53" i="20"/>
  <c r="G56" i="20" s="1"/>
  <c r="F45" i="6" l="1"/>
  <c r="G45" i="6" l="1"/>
  <c r="H45" i="6" s="1"/>
  <c r="I45" i="6" l="1"/>
  <c r="J45" i="6" s="1"/>
  <c r="K45" i="6" l="1"/>
  <c r="L45" i="6" s="1"/>
  <c r="M45" i="6" s="1"/>
  <c r="N45" i="6" s="1"/>
  <c r="O45" i="6" s="1"/>
  <c r="P45" i="6" s="1"/>
  <c r="J30" i="4"/>
  <c r="J29" i="4"/>
  <c r="L30" i="4" l="1"/>
  <c r="M30" i="4" s="1"/>
  <c r="L29" i="4"/>
  <c r="M29" i="4" s="1"/>
  <c r="J53" i="4" l="1"/>
  <c r="L53" i="4" s="1"/>
  <c r="M53" i="4" s="1"/>
  <c r="J54" i="4" l="1"/>
  <c r="L54" i="4" s="1"/>
  <c r="M54" i="4" s="1"/>
  <c r="J43" i="4" l="1"/>
  <c r="L43" i="4"/>
  <c r="M43" i="4" l="1"/>
  <c r="J62" i="4"/>
  <c r="J69" i="4"/>
  <c r="J67" i="4" s="1"/>
  <c r="J64" i="4"/>
  <c r="J63" i="4"/>
  <c r="L69" i="4" l="1"/>
  <c r="M69" i="4" s="1"/>
  <c r="L64" i="4"/>
  <c r="M64" i="4" s="1"/>
  <c r="L63" i="4"/>
  <c r="M63" i="4" s="1"/>
  <c r="L67" i="4" l="1"/>
  <c r="M67" i="4" s="1"/>
  <c r="L62" i="4"/>
  <c r="M62" i="4" s="1"/>
  <c r="L80" i="4" l="1"/>
  <c r="K79" i="4" l="1"/>
  <c r="K72" i="4" l="1"/>
  <c r="K102" i="4" s="1"/>
  <c r="K104" i="4" s="1"/>
  <c r="L79" i="4"/>
  <c r="L72" i="4" l="1"/>
  <c r="M72" i="4" s="1"/>
  <c r="J27" i="4" l="1"/>
  <c r="J23" i="4" s="1"/>
  <c r="J9" i="4" s="1"/>
  <c r="L27" i="4" l="1"/>
  <c r="L23" i="4" l="1"/>
  <c r="M23" i="4" s="1"/>
  <c r="M27" i="4"/>
  <c r="L9" i="4" l="1"/>
  <c r="M9" i="4" s="1"/>
  <c r="G22" i="1"/>
  <c r="I22" i="1" s="1"/>
  <c r="F22" i="1"/>
  <c r="D22" i="1"/>
  <c r="G45" i="1" l="1"/>
  <c r="I45" i="1" s="1"/>
  <c r="I47" i="1" s="1"/>
  <c r="H23" i="1"/>
  <c r="H29" i="1"/>
  <c r="G47" i="1" l="1"/>
  <c r="G48" i="1"/>
  <c r="E103" i="8"/>
  <c r="F103" i="8" s="1"/>
  <c r="G103" i="8" s="1"/>
  <c r="H103" i="8" s="1"/>
  <c r="I103" i="8" s="1"/>
  <c r="F101" i="8"/>
  <c r="Q101" i="8" l="1"/>
  <c r="J103" i="8"/>
  <c r="K103" i="8" s="1"/>
  <c r="L103" i="8" s="1"/>
  <c r="M103" i="8" s="1"/>
  <c r="N103" i="8" s="1"/>
  <c r="O103" i="8" s="1"/>
  <c r="I104" i="1"/>
  <c r="F50" i="10"/>
  <c r="G50" i="10" s="1"/>
  <c r="H50" i="10" s="1"/>
  <c r="I50" i="10" s="1"/>
  <c r="J50" i="10" s="1"/>
  <c r="K50" i="10" s="1"/>
  <c r="L50" i="10" s="1"/>
  <c r="M50" i="10" s="1"/>
  <c r="N50" i="10" s="1"/>
  <c r="O101" i="8" l="1"/>
  <c r="F43" i="9"/>
  <c r="G43" i="9" s="1"/>
  <c r="H43" i="9" s="1"/>
  <c r="I43" i="9" l="1"/>
  <c r="J43" i="9" s="1"/>
  <c r="K43" i="9" l="1"/>
  <c r="L43" i="9" s="1"/>
  <c r="M43" i="9" s="1"/>
  <c r="N43" i="9" s="1"/>
  <c r="O43" i="9" s="1"/>
  <c r="E98" i="4" l="1"/>
  <c r="E95" i="4" s="1"/>
  <c r="H100" i="4"/>
  <c r="I100" i="4" s="1"/>
  <c r="L94" i="4"/>
  <c r="J93" i="4"/>
  <c r="L93" i="4" s="1"/>
  <c r="M93" i="4" s="1"/>
  <c r="J100" i="4"/>
  <c r="L100" i="4" s="1"/>
  <c r="M100" i="4" s="1"/>
  <c r="E92" i="4"/>
  <c r="F92" i="4" s="1"/>
  <c r="H102" i="4" l="1"/>
  <c r="H104" i="4" s="1"/>
  <c r="G115" i="1"/>
  <c r="C111" i="1"/>
  <c r="I111" i="1" s="1"/>
  <c r="G117" i="1"/>
  <c r="H82" i="1"/>
  <c r="H94" i="1"/>
  <c r="H104" i="1"/>
  <c r="H44" i="2"/>
  <c r="I44" i="2" s="1"/>
  <c r="C25" i="5"/>
  <c r="I95" i="4"/>
  <c r="J92" i="4"/>
  <c r="E100" i="4"/>
  <c r="E93" i="4"/>
  <c r="F93" i="4" s="1"/>
  <c r="L92" i="4" l="1"/>
  <c r="J91" i="4"/>
  <c r="C98" i="1"/>
  <c r="H115" i="1"/>
  <c r="L30" i="2"/>
  <c r="J44" i="2"/>
  <c r="L44" i="2" s="1"/>
  <c r="M44" i="2" s="1"/>
  <c r="B30" i="15"/>
  <c r="B75" i="15" s="1"/>
  <c r="H30" i="2"/>
  <c r="E44" i="2"/>
  <c r="E91" i="4"/>
  <c r="F91" i="4" s="1"/>
  <c r="I92" i="4"/>
  <c r="C31" i="5"/>
  <c r="C46" i="5"/>
  <c r="F95" i="4"/>
  <c r="F97" i="4"/>
  <c r="I27" i="2"/>
  <c r="E27" i="2"/>
  <c r="F27" i="2" s="1"/>
  <c r="E30" i="2"/>
  <c r="M92" i="4" l="1"/>
  <c r="L91" i="4"/>
  <c r="M91" i="4" s="1"/>
  <c r="B28" i="17"/>
  <c r="G28" i="17" s="1"/>
  <c r="E30" i="15"/>
  <c r="G30" i="15"/>
  <c r="C11" i="34"/>
  <c r="C15" i="34" s="1"/>
  <c r="D100" i="7"/>
  <c r="J27" i="2"/>
  <c r="L27" i="2" s="1"/>
  <c r="M27" i="2" s="1"/>
  <c r="E102" i="4"/>
  <c r="E104" i="4" s="1"/>
  <c r="B112" i="15"/>
  <c r="G75" i="15"/>
  <c r="E75" i="15"/>
  <c r="C48" i="5"/>
  <c r="I91" i="4"/>
  <c r="E100" i="7" l="1"/>
  <c r="F100" i="7" s="1"/>
  <c r="B33" i="26"/>
  <c r="B31" i="28" s="1"/>
  <c r="E28" i="17"/>
  <c r="I95" i="1"/>
  <c r="F102" i="4"/>
  <c r="B156" i="15"/>
  <c r="E112" i="15"/>
  <c r="G112" i="15"/>
  <c r="I102" i="4"/>
  <c r="C50" i="5"/>
  <c r="G100" i="7" l="1"/>
  <c r="H100" i="7" s="1"/>
  <c r="I100" i="7" s="1"/>
  <c r="J100" i="7" s="1"/>
  <c r="B80" i="26"/>
  <c r="G80" i="26" s="1"/>
  <c r="G33" i="26"/>
  <c r="E33" i="26"/>
  <c r="G156" i="15"/>
  <c r="H156" i="15" s="1"/>
  <c r="E156" i="15"/>
  <c r="F156" i="15" s="1"/>
  <c r="C52" i="5"/>
  <c r="D50" i="5"/>
  <c r="G31" i="28"/>
  <c r="H31" i="28" s="1"/>
  <c r="E31" i="28"/>
  <c r="F31" i="28" s="1"/>
  <c r="J105" i="7" l="1"/>
  <c r="K100" i="7"/>
  <c r="L100" i="7" s="1"/>
  <c r="E80" i="26"/>
  <c r="E50" i="5"/>
  <c r="F50" i="5" s="1"/>
  <c r="D52" i="5"/>
  <c r="E52" i="5" l="1"/>
  <c r="G50" i="5" l="1"/>
  <c r="G52" i="5" s="1"/>
  <c r="F52" i="5"/>
  <c r="H50" i="5" l="1"/>
  <c r="H52" i="5" l="1"/>
  <c r="I50" i="5"/>
  <c r="I52" i="5" l="1"/>
  <c r="J50" i="5"/>
  <c r="J52" i="5" l="1"/>
  <c r="K50" i="5"/>
  <c r="K52" i="5" l="1"/>
  <c r="F94" i="1" l="1"/>
  <c r="F104" i="1"/>
  <c r="F82" i="1"/>
  <c r="F115" i="1" l="1"/>
  <c r="L28" i="5" l="1"/>
  <c r="H29" i="2" l="1"/>
  <c r="I29" i="2" s="1"/>
  <c r="E29" i="2"/>
  <c r="L25" i="5"/>
  <c r="J97" i="4"/>
  <c r="M86" i="7"/>
  <c r="M98" i="7" s="1"/>
  <c r="F29" i="2" l="1"/>
  <c r="E26" i="2"/>
  <c r="H32" i="2"/>
  <c r="I32" i="2" s="1"/>
  <c r="H26" i="2"/>
  <c r="I26" i="2" s="1"/>
  <c r="B29" i="15"/>
  <c r="M100" i="7"/>
  <c r="L11" i="34"/>
  <c r="L15" i="34" s="1"/>
  <c r="L97" i="4"/>
  <c r="L46" i="5"/>
  <c r="L48" i="5" s="1"/>
  <c r="L31" i="5"/>
  <c r="B31" i="15" l="1"/>
  <c r="B64" i="15"/>
  <c r="E29" i="15"/>
  <c r="F29" i="15" s="1"/>
  <c r="G29" i="15"/>
  <c r="H29" i="15" s="1"/>
  <c r="H47" i="2"/>
  <c r="F26" i="2"/>
  <c r="E32" i="2"/>
  <c r="F32" i="2" s="1"/>
  <c r="E47" i="2"/>
  <c r="L50" i="5"/>
  <c r="M97" i="4"/>
  <c r="H49" i="2" l="1"/>
  <c r="I49" i="2" s="1"/>
  <c r="I47" i="2"/>
  <c r="F47" i="2"/>
  <c r="E49" i="2"/>
  <c r="F49" i="2" s="1"/>
  <c r="E64" i="15"/>
  <c r="G64" i="15"/>
  <c r="H64" i="15" s="1"/>
  <c r="B103" i="15"/>
  <c r="B147" i="15" s="1"/>
  <c r="B65" i="15"/>
  <c r="B33" i="15"/>
  <c r="G31" i="15"/>
  <c r="H31" i="15" s="1"/>
  <c r="E31" i="15"/>
  <c r="F31" i="15" s="1"/>
  <c r="L52" i="5"/>
  <c r="H51" i="2" l="1"/>
  <c r="F64" i="15"/>
  <c r="E65" i="15"/>
  <c r="F65" i="15" s="1"/>
  <c r="E51" i="2"/>
  <c r="B35" i="15"/>
  <c r="E33" i="15"/>
  <c r="G33" i="15"/>
  <c r="G65" i="15"/>
  <c r="H65" i="15" s="1"/>
  <c r="B67" i="15"/>
  <c r="B104" i="15"/>
  <c r="G103" i="15"/>
  <c r="H103" i="15" s="1"/>
  <c r="E103" i="15"/>
  <c r="F103" i="15" s="1"/>
  <c r="G67" i="15" l="1"/>
  <c r="H67" i="15" s="1"/>
  <c r="E67" i="15"/>
  <c r="F67" i="15" s="1"/>
  <c r="B77" i="15"/>
  <c r="E35" i="15"/>
  <c r="F33" i="15"/>
  <c r="H33" i="15"/>
  <c r="G35" i="15"/>
  <c r="G147" i="15"/>
  <c r="H147" i="15" s="1"/>
  <c r="E147" i="15"/>
  <c r="B148" i="15"/>
  <c r="E104" i="15"/>
  <c r="F104" i="15" s="1"/>
  <c r="B106" i="15"/>
  <c r="G104" i="15"/>
  <c r="H104" i="15" s="1"/>
  <c r="E106" i="15" l="1"/>
  <c r="F106" i="15" s="1"/>
  <c r="G106" i="15"/>
  <c r="H106" i="15" s="1"/>
  <c r="B114" i="15"/>
  <c r="B78" i="15"/>
  <c r="G77" i="15"/>
  <c r="H77" i="15" s="1"/>
  <c r="E77" i="15"/>
  <c r="F77" i="15" s="1"/>
  <c r="G148" i="15"/>
  <c r="H148" i="15" s="1"/>
  <c r="B150" i="15"/>
  <c r="F147" i="15"/>
  <c r="E148" i="15"/>
  <c r="F148" i="15" s="1"/>
  <c r="B157" i="15" l="1"/>
  <c r="G157" i="15" s="1"/>
  <c r="H157" i="15" s="1"/>
  <c r="G150" i="15"/>
  <c r="H150" i="15" s="1"/>
  <c r="E150" i="15"/>
  <c r="B80" i="15"/>
  <c r="G78" i="15"/>
  <c r="B115" i="15"/>
  <c r="E78" i="15"/>
  <c r="B159" i="15"/>
  <c r="E114" i="15"/>
  <c r="F114" i="15" s="1"/>
  <c r="G114" i="15"/>
  <c r="H114" i="15" s="1"/>
  <c r="G159" i="15" l="1"/>
  <c r="H159" i="15" s="1"/>
  <c r="B168" i="15"/>
  <c r="E159" i="15"/>
  <c r="F159" i="15" s="1"/>
  <c r="G115" i="15"/>
  <c r="E115" i="15"/>
  <c r="B165" i="15"/>
  <c r="G80" i="15"/>
  <c r="H80" i="15" s="1"/>
  <c r="E80" i="15"/>
  <c r="F80" i="15" s="1"/>
  <c r="B117" i="15"/>
  <c r="E157" i="15"/>
  <c r="F157" i="15" s="1"/>
  <c r="F150" i="15"/>
  <c r="B166" i="15" l="1"/>
  <c r="G165" i="15"/>
  <c r="H165" i="15" s="1"/>
  <c r="E165" i="15"/>
  <c r="F165" i="15" s="1"/>
  <c r="E168" i="15"/>
  <c r="G168" i="15"/>
  <c r="E117" i="15"/>
  <c r="F117" i="15" s="1"/>
  <c r="G117" i="15"/>
  <c r="H117" i="15" s="1"/>
  <c r="B169" i="15" l="1"/>
  <c r="G166" i="15"/>
  <c r="H166" i="15" s="1"/>
  <c r="E166" i="15"/>
  <c r="F166" i="15" s="1"/>
  <c r="G169" i="15" l="1"/>
  <c r="H169" i="15" s="1"/>
  <c r="E169" i="15"/>
  <c r="F169" i="15" s="1"/>
  <c r="J96" i="4" l="1"/>
  <c r="N91" i="7"/>
  <c r="N86" i="7" s="1"/>
  <c r="N98" i="7" s="1"/>
  <c r="M28" i="5" l="1"/>
  <c r="O28" i="5" s="1"/>
  <c r="C97" i="1" s="1"/>
  <c r="N104" i="7"/>
  <c r="N100" i="7"/>
  <c r="M11" i="34"/>
  <c r="M15" i="34" s="1"/>
  <c r="J95" i="4"/>
  <c r="J102" i="4" s="1"/>
  <c r="L96" i="4"/>
  <c r="P91" i="7"/>
  <c r="P86" i="7" s="1"/>
  <c r="O25" i="5" l="1"/>
  <c r="O31" i="5" s="1"/>
  <c r="J32" i="2" s="1"/>
  <c r="L32" i="2" s="1"/>
  <c r="M32" i="2" s="1"/>
  <c r="J29" i="2"/>
  <c r="L29" i="2" s="1"/>
  <c r="M29" i="2" s="1"/>
  <c r="M25" i="5"/>
  <c r="P98" i="7"/>
  <c r="J104" i="4" s="1"/>
  <c r="O100" i="7"/>
  <c r="N105" i="7"/>
  <c r="M46" i="5"/>
  <c r="M48" i="5" s="1"/>
  <c r="M31" i="5"/>
  <c r="M96" i="4"/>
  <c r="L95" i="4"/>
  <c r="I97" i="1"/>
  <c r="C94" i="1"/>
  <c r="J26" i="2"/>
  <c r="O46" i="5" l="1"/>
  <c r="P100" i="7"/>
  <c r="C115" i="1"/>
  <c r="C100" i="1"/>
  <c r="I100" i="1" s="1"/>
  <c r="I94" i="1"/>
  <c r="M95" i="4"/>
  <c r="L102" i="4"/>
  <c r="L26" i="2"/>
  <c r="J47" i="2"/>
  <c r="J49" i="2" s="1"/>
  <c r="B27" i="17"/>
  <c r="O48" i="5"/>
  <c r="M50" i="5"/>
  <c r="J51" i="2" l="1"/>
  <c r="M102" i="4"/>
  <c r="L104" i="4"/>
  <c r="M52" i="5"/>
  <c r="N50" i="5"/>
  <c r="M26" i="2"/>
  <c r="L47" i="2"/>
  <c r="C117" i="1"/>
  <c r="D104" i="1"/>
  <c r="I115" i="1"/>
  <c r="D82" i="1"/>
  <c r="B29" i="17"/>
  <c r="B31" i="17" s="1"/>
  <c r="B33" i="17" s="1"/>
  <c r="E27" i="17"/>
  <c r="G27" i="17"/>
  <c r="B24" i="26"/>
  <c r="B24" i="28" s="1"/>
  <c r="D94" i="1"/>
  <c r="I117" i="1" l="1"/>
  <c r="D115" i="1"/>
  <c r="L49" i="2"/>
  <c r="M47" i="2"/>
  <c r="F27" i="17"/>
  <c r="E29" i="17"/>
  <c r="O50" i="5"/>
  <c r="N52" i="5"/>
  <c r="H27" i="17"/>
  <c r="G29" i="17"/>
  <c r="G24" i="26"/>
  <c r="H24" i="26" s="1"/>
  <c r="E24" i="26"/>
  <c r="B71" i="26"/>
  <c r="B25" i="26"/>
  <c r="H29" i="17" l="1"/>
  <c r="G31" i="17"/>
  <c r="H31" i="17" s="1"/>
  <c r="G24" i="28"/>
  <c r="H24" i="28" s="1"/>
  <c r="B25" i="28"/>
  <c r="E24" i="28"/>
  <c r="F24" i="28" s="1"/>
  <c r="B27" i="26"/>
  <c r="G25" i="26"/>
  <c r="H25" i="26" s="1"/>
  <c r="F29" i="17"/>
  <c r="E31" i="17"/>
  <c r="F31" i="17" s="1"/>
  <c r="E71" i="26"/>
  <c r="G71" i="26"/>
  <c r="H71" i="26" s="1"/>
  <c r="B72" i="26"/>
  <c r="F24" i="26"/>
  <c r="E25" i="26"/>
  <c r="F25" i="26" s="1"/>
  <c r="M49" i="2"/>
  <c r="L51" i="2"/>
  <c r="B35" i="26" l="1"/>
  <c r="G27" i="26"/>
  <c r="H27" i="26" s="1"/>
  <c r="E27" i="26"/>
  <c r="F27" i="26" s="1"/>
  <c r="O15" i="26"/>
  <c r="K11" i="26"/>
  <c r="O13" i="26" s="1"/>
  <c r="Q13" i="26" s="1"/>
  <c r="E72" i="26"/>
  <c r="F72" i="26" s="1"/>
  <c r="F71" i="26"/>
  <c r="B74" i="26"/>
  <c r="G72" i="26"/>
  <c r="H72" i="26" s="1"/>
  <c r="G25" i="28"/>
  <c r="H25" i="28" s="1"/>
  <c r="B27" i="28"/>
  <c r="B33" i="28" s="1"/>
  <c r="E25" i="28"/>
  <c r="F25" i="28" s="1"/>
  <c r="G27" i="28" l="1"/>
  <c r="H27" i="28" s="1"/>
  <c r="E27" i="28"/>
  <c r="F27" i="28" s="1"/>
  <c r="O16" i="26"/>
  <c r="Q16" i="26" s="1"/>
  <c r="Q15" i="26"/>
  <c r="E74" i="26"/>
  <c r="F74" i="26" s="1"/>
  <c r="G74" i="26"/>
  <c r="H74" i="26" s="1"/>
  <c r="G35" i="26"/>
  <c r="H35" i="26" s="1"/>
  <c r="B82" i="26"/>
  <c r="B39" i="26"/>
  <c r="B43" i="26"/>
  <c r="E35" i="26"/>
  <c r="F35" i="26" s="1"/>
  <c r="K8" i="26"/>
  <c r="G43" i="26" l="1"/>
  <c r="E43" i="26"/>
  <c r="B44" i="28"/>
  <c r="B90" i="26"/>
  <c r="E39" i="26"/>
  <c r="F39" i="26" s="1"/>
  <c r="B40" i="28"/>
  <c r="G39" i="26"/>
  <c r="H39" i="26" s="1"/>
  <c r="K9" i="26"/>
  <c r="K10" i="26" s="1"/>
  <c r="B86" i="26"/>
  <c r="K14" i="26"/>
  <c r="O24" i="26" s="1"/>
  <c r="Q24" i="26" s="1"/>
  <c r="B46" i="26"/>
  <c r="E46" i="26" s="1"/>
  <c r="B41" i="26"/>
  <c r="B44" i="26" s="1"/>
  <c r="E33" i="28"/>
  <c r="F33" i="28" s="1"/>
  <c r="G33" i="28"/>
  <c r="H33" i="28" s="1"/>
  <c r="G82" i="26"/>
  <c r="H82" i="26" s="1"/>
  <c r="E82" i="26"/>
  <c r="F82" i="26" s="1"/>
  <c r="O25" i="26" l="1"/>
  <c r="Q25" i="26" s="1"/>
  <c r="O11" i="26"/>
  <c r="Q11" i="26" s="1"/>
  <c r="G44" i="26"/>
  <c r="H44" i="26" s="1"/>
  <c r="E44" i="26"/>
  <c r="F44" i="26" s="1"/>
  <c r="E40" i="28"/>
  <c r="F40" i="28" s="1"/>
  <c r="G40" i="28"/>
  <c r="H40" i="28" s="1"/>
  <c r="G90" i="26"/>
  <c r="E90" i="26"/>
  <c r="E44" i="28"/>
  <c r="G44" i="28"/>
  <c r="G86" i="26"/>
  <c r="H86" i="26" s="1"/>
  <c r="E86" i="26"/>
  <c r="F86" i="26" s="1"/>
  <c r="B93" i="26"/>
  <c r="E93" i="26" s="1"/>
  <c r="B42" i="28"/>
  <c r="E41" i="26"/>
  <c r="F41" i="26" s="1"/>
  <c r="G41" i="26"/>
  <c r="H41" i="26" s="1"/>
  <c r="B88" i="26"/>
  <c r="B91" i="26" s="1"/>
  <c r="G42" i="28" l="1"/>
  <c r="H42" i="28" s="1"/>
  <c r="E42" i="28"/>
  <c r="F42" i="28" s="1"/>
  <c r="G91" i="26"/>
  <c r="H91" i="26" s="1"/>
  <c r="E91" i="26"/>
  <c r="F91" i="26" s="1"/>
  <c r="B119" i="15"/>
  <c r="E88" i="26"/>
  <c r="F88" i="26" s="1"/>
  <c r="G88" i="26"/>
  <c r="H88" i="26" s="1"/>
  <c r="B45" i="28"/>
  <c r="E45" i="28" l="1"/>
  <c r="F45" i="28" s="1"/>
  <c r="G45" i="28"/>
  <c r="H45" i="28" s="1"/>
</calcChain>
</file>

<file path=xl/comments1.xml><?xml version="1.0" encoding="utf-8"?>
<comments xmlns="http://schemas.openxmlformats.org/spreadsheetml/2006/main">
  <authors>
    <author>Delmy Lopez</author>
  </authors>
  <commentList>
    <comment ref="B18" authorId="0" shapeId="0">
      <text>
        <r>
          <rPr>
            <b/>
            <sz val="11"/>
            <color indexed="81"/>
            <rFont val="Tahoma"/>
            <family val="2"/>
          </rPr>
          <t>Delmy Lopez:</t>
        </r>
        <r>
          <rPr>
            <sz val="11"/>
            <color indexed="81"/>
            <rFont val="Tahoma"/>
            <family val="2"/>
          </rPr>
          <t xml:space="preserve">
Licencias Oracles y Certificados Digitales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>Delmy Lopez:</t>
        </r>
        <r>
          <rPr>
            <sz val="11"/>
            <color indexed="81"/>
            <rFont val="Tahoma"/>
            <family val="2"/>
          </rPr>
          <t xml:space="preserve">
Respaldo Remoto DATAGUARD</t>
        </r>
      </text>
    </comment>
  </commentList>
</comments>
</file>

<file path=xl/comments2.xml><?xml version="1.0" encoding="utf-8"?>
<comments xmlns="http://schemas.openxmlformats.org/spreadsheetml/2006/main">
  <authors>
    <author>Delmy Lopez</author>
  </authors>
  <commentList>
    <comment ref="E50" authorId="0" shapeId="0">
      <text>
        <r>
          <rPr>
            <b/>
            <sz val="11"/>
            <color indexed="81"/>
            <rFont val="Tahoma"/>
            <family val="2"/>
          </rPr>
          <t>Delmy Lopez:</t>
        </r>
        <r>
          <rPr>
            <sz val="11"/>
            <color indexed="81"/>
            <rFont val="Tahoma"/>
            <family val="2"/>
          </rPr>
          <t xml:space="preserve">
incremento por Pago de serv. Profesionales Joaquin Rivas $800 enero y febrero c/u   y anticipo por PT´s</t>
        </r>
      </text>
    </comment>
    <comment ref="E51" authorId="0" shapeId="0">
      <text>
        <r>
          <rPr>
            <b/>
            <sz val="11"/>
            <color indexed="81"/>
            <rFont val="Tahoma"/>
            <family val="2"/>
          </rPr>
          <t>Delmy Lopez:</t>
        </r>
        <r>
          <rPr>
            <sz val="11"/>
            <color indexed="81"/>
            <rFont val="Tahoma"/>
            <family val="2"/>
          </rPr>
          <t xml:space="preserve">
Incremento por elaboracion de calendarios institucionales y Memoria de Labores</t>
        </r>
      </text>
    </comment>
    <comment ref="E56" authorId="0" shapeId="0">
      <text>
        <r>
          <rPr>
            <b/>
            <sz val="11"/>
            <color indexed="81"/>
            <rFont val="Tahoma"/>
            <family val="2"/>
          </rPr>
          <t xml:space="preserve">Delmy Lopez:
</t>
        </r>
        <r>
          <rPr>
            <sz val="11"/>
            <color indexed="81"/>
            <rFont val="Tahoma"/>
            <family val="2"/>
          </rPr>
          <t>incremento $90.00 y $90.00 por suscripcion anual LPG y EDH</t>
        </r>
      </text>
    </comment>
    <comment ref="E63" authorId="0" shapeId="0">
      <text>
        <r>
          <rPr>
            <b/>
            <sz val="11"/>
            <color indexed="81"/>
            <rFont val="Tahoma"/>
            <family val="2"/>
          </rPr>
          <t>Delmy Lopez:</t>
        </r>
        <r>
          <rPr>
            <sz val="11"/>
            <color indexed="81"/>
            <rFont val="Tahoma"/>
            <family val="2"/>
          </rPr>
          <t xml:space="preserve">
Incremento en $560.04 por pago de matricula de comercio CEDEVAL </t>
        </r>
      </text>
    </comment>
  </commentList>
</comments>
</file>

<file path=xl/comments3.xml><?xml version="1.0" encoding="utf-8"?>
<comments xmlns="http://schemas.openxmlformats.org/spreadsheetml/2006/main">
  <authors>
    <author>Jorge Moreno</author>
    <author>jmoreno</author>
  </authors>
  <commentList>
    <comment ref="B25" authorId="0" shapeId="0">
      <text>
        <r>
          <rPr>
            <sz val="12"/>
            <color indexed="81"/>
            <rFont val="Tahoma"/>
            <family val="2"/>
          </rPr>
          <t xml:space="preserve">cobro usuarios del SECAV US$1,250.00 + Respaldo de informacion BVES US$1,900 mensuales
</t>
        </r>
      </text>
    </comment>
    <comment ref="B33" authorId="1" shapeId="0">
      <text>
        <r>
          <rPr>
            <b/>
            <sz val="10"/>
            <color indexed="81"/>
            <rFont val="Tahoma"/>
            <family val="2"/>
          </rPr>
          <t>jmoreno:</t>
        </r>
        <r>
          <rPr>
            <sz val="10"/>
            <color indexed="81"/>
            <rFont val="Tahoma"/>
            <family val="2"/>
          </rPr>
          <t xml:space="preserve">
Incluye cobro a BVES por Verizon US$424.83+US$371.88 poliza de directores
+ US$200
</t>
        </r>
      </text>
    </comment>
  </commentList>
</comments>
</file>

<file path=xl/comments4.xml><?xml version="1.0" encoding="utf-8"?>
<comments xmlns="http://schemas.openxmlformats.org/spreadsheetml/2006/main">
  <authors>
    <author>Delmy Lopez</author>
    <author>Jorge Moreno</author>
    <author>jmoreno</author>
  </authors>
  <commentList>
    <comment ref="B17" authorId="0" shapeId="0">
      <text>
        <r>
          <rPr>
            <b/>
            <sz val="11"/>
            <color indexed="81"/>
            <rFont val="Tahoma"/>
            <family val="2"/>
          </rPr>
          <t>Delmy Lopez:</t>
        </r>
        <r>
          <rPr>
            <sz val="11"/>
            <color indexed="81"/>
            <rFont val="Tahoma"/>
            <family val="2"/>
          </rPr>
          <t xml:space="preserve">
Licencias oracles y certificados digitales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</rPr>
          <t>Delmy Lopez:</t>
        </r>
        <r>
          <rPr>
            <sz val="11"/>
            <color indexed="81"/>
            <rFont val="Tahoma"/>
            <family val="2"/>
          </rPr>
          <t xml:space="preserve">
Respaldo Remoto Dataguard</t>
        </r>
      </text>
    </comment>
    <comment ref="B42" authorId="1" shapeId="0">
      <text>
        <r>
          <rPr>
            <b/>
            <sz val="12"/>
            <color indexed="81"/>
            <rFont val="Tahoma"/>
            <family val="2"/>
          </rPr>
          <t>Jorge Moreno:</t>
        </r>
        <r>
          <rPr>
            <sz val="12"/>
            <color indexed="81"/>
            <rFont val="Tahoma"/>
            <family val="2"/>
          </rPr>
          <t xml:space="preserve">
Gestion TI ofrecidos por BVES. Es variable se estima en promedio $4,500 mensual
</t>
        </r>
      </text>
    </comment>
    <comment ref="B43" authorId="1" shapeId="0">
      <text>
        <r>
          <rPr>
            <b/>
            <sz val="12"/>
            <color indexed="81"/>
            <rFont val="Tahoma"/>
            <family val="2"/>
          </rPr>
          <t>Jorge Moreno:</t>
        </r>
        <r>
          <rPr>
            <sz val="12"/>
            <color indexed="81"/>
            <rFont val="Tahoma"/>
            <family val="2"/>
          </rPr>
          <t xml:space="preserve">
Gestion TI ofrecidos por BVES. Es variable se estima en promedio $4,500 mensual
</t>
        </r>
      </text>
    </comment>
    <comment ref="B45" authorId="1" shapeId="0">
      <text>
        <r>
          <rPr>
            <b/>
            <sz val="12"/>
            <color indexed="81"/>
            <rFont val="Tahoma"/>
            <family val="2"/>
          </rPr>
          <t>Jorge Moreno:</t>
        </r>
        <r>
          <rPr>
            <sz val="12"/>
            <color indexed="81"/>
            <rFont val="Tahoma"/>
            <family val="2"/>
          </rPr>
          <t xml:space="preserve">
Verizon $1000 + Fitch $762.29+ (Contabilidad+Auditoria de Sistemas+Auditoria Financiera+Gerencia de Proyectos+mensajero)</t>
        </r>
      </text>
    </comment>
    <comment ref="B49" authorId="2" shapeId="0">
      <text>
        <r>
          <rPr>
            <b/>
            <sz val="10"/>
            <color indexed="81"/>
            <rFont val="Tahoma"/>
            <family val="2"/>
          </rPr>
          <t>jmoreno:</t>
        </r>
        <r>
          <rPr>
            <sz val="10"/>
            <color indexed="81"/>
            <rFont val="Tahoma"/>
            <family val="2"/>
          </rPr>
          <t xml:space="preserve">
Incluye Mantenimiento de Fotocopiadora US$175 
</t>
        </r>
      </text>
    </comment>
    <comment ref="B50" authorId="1" shapeId="0">
      <text>
        <r>
          <rPr>
            <b/>
            <sz val="12"/>
            <color indexed="81"/>
            <rFont val="Tahoma"/>
            <family val="2"/>
          </rPr>
          <t>Jorge Moreno:</t>
        </r>
        <r>
          <rPr>
            <sz val="12"/>
            <color indexed="81"/>
            <rFont val="Tahoma"/>
            <family val="2"/>
          </rPr>
          <t xml:space="preserve">
ACSDA $4000+ Inscripcion BVES $575.0+ Periodicos y otros $25</t>
        </r>
      </text>
    </comment>
    <comment ref="B55" authorId="1" shapeId="0">
      <text>
        <r>
          <rPr>
            <b/>
            <sz val="14"/>
            <color indexed="81"/>
            <rFont val="Tahoma"/>
            <family val="2"/>
          </rPr>
          <t>Jorge Moreno:</t>
        </r>
        <r>
          <rPr>
            <sz val="14"/>
            <color indexed="81"/>
            <rFont val="Tahoma"/>
            <family val="2"/>
          </rPr>
          <t xml:space="preserve">
Incluye costos fiscalizacion SSF $750+ Contribuciones BCR $960</t>
        </r>
      </text>
    </comment>
  </commentList>
</comments>
</file>

<file path=xl/comments5.xml><?xml version="1.0" encoding="utf-8"?>
<comments xmlns="http://schemas.openxmlformats.org/spreadsheetml/2006/main">
  <authors>
    <author>Oscar Miranda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</rPr>
          <t>Oscar Miranda:</t>
        </r>
        <r>
          <rPr>
            <sz val="9"/>
            <color indexed="81"/>
            <rFont val="Tahoma"/>
            <family val="2"/>
          </rPr>
          <t xml:space="preserve">
Se reclasificó por cobrar a j.cabrera</t>
        </r>
      </text>
    </comment>
  </commentList>
</comments>
</file>

<file path=xl/comments6.xml><?xml version="1.0" encoding="utf-8"?>
<comments xmlns="http://schemas.openxmlformats.org/spreadsheetml/2006/main">
  <authors>
    <author>mmolina</author>
  </authors>
  <commentList>
    <comment ref="B39" authorId="0" shapeId="0">
      <text>
        <r>
          <rPr>
            <b/>
            <sz val="8"/>
            <color indexed="81"/>
            <rFont val="Tahoma"/>
            <family val="2"/>
          </rPr>
          <t>dlópez:</t>
        </r>
        <r>
          <rPr>
            <sz val="8"/>
            <color indexed="81"/>
            <rFont val="Tahoma"/>
            <family val="2"/>
          </rPr>
          <t xml:space="preserve">
ISR CONCILIADO CON INGRESOS EXENTOS Y GASTOS NO DEDUCIBLES
</t>
        </r>
      </text>
    </comment>
  </commentList>
</comments>
</file>

<file path=xl/sharedStrings.xml><?xml version="1.0" encoding="utf-8"?>
<sst xmlns="http://schemas.openxmlformats.org/spreadsheetml/2006/main" count="2012" uniqueCount="816">
  <si>
    <t>A</t>
  </si>
  <si>
    <t xml:space="preserve">INGRESOS DE OPERACIÓN </t>
  </si>
  <si>
    <t>I</t>
  </si>
  <si>
    <t>II</t>
  </si>
  <si>
    <t>III</t>
  </si>
  <si>
    <t>IV</t>
  </si>
  <si>
    <t>INGRESOS DIVERSOS</t>
  </si>
  <si>
    <t>B</t>
  </si>
  <si>
    <t xml:space="preserve">INGRESOS FINANCIEROS </t>
  </si>
  <si>
    <t>C</t>
  </si>
  <si>
    <t xml:space="preserve">INGRESOS EXTRAORDINARIOS </t>
  </si>
  <si>
    <t>TOTAL INGRESOS</t>
  </si>
  <si>
    <t>CENTRAL DE DEPOSITO DE VALORES, S.A. DE C.V.</t>
  </si>
  <si>
    <t xml:space="preserve">GASTOS DE OPERACIÓN </t>
  </si>
  <si>
    <t>GASTOS POR SERVICIOS DE CUSTODIA</t>
  </si>
  <si>
    <t xml:space="preserve">GASTOS DE PERSONAL </t>
  </si>
  <si>
    <t>V</t>
  </si>
  <si>
    <t xml:space="preserve">GASTOS DE DIRECTORIO </t>
  </si>
  <si>
    <t>VI</t>
  </si>
  <si>
    <t>VII</t>
  </si>
  <si>
    <t xml:space="preserve">IMPUESTOS Y CONTRIBUCIONES </t>
  </si>
  <si>
    <t>VIII</t>
  </si>
  <si>
    <t xml:space="preserve">GASTOS DIVERSOS </t>
  </si>
  <si>
    <t xml:space="preserve">GASTOS FINANCIEROS </t>
  </si>
  <si>
    <t xml:space="preserve">GASTOS POR INVERS EN ADMON DE CARTERA </t>
  </si>
  <si>
    <t>DEPRECIACION Y AMORTIZACION</t>
  </si>
  <si>
    <t>DEPRECIACION DE BIENES MUEBLES</t>
  </si>
  <si>
    <t xml:space="preserve">AMORTIZACIÓN DE GASTOS </t>
  </si>
  <si>
    <t>D</t>
  </si>
  <si>
    <t xml:space="preserve">GASTOS EXTRAORDINARIOS </t>
  </si>
  <si>
    <t>TOTAL GASTOS</t>
  </si>
  <si>
    <t>GASTOS POR SEGUROS POR SERV. DE CUSTODIA</t>
  </si>
  <si>
    <t xml:space="preserve">GASTOS POR SERVICIOS RECIBIDOS DE TERCEROS </t>
  </si>
  <si>
    <t>ENERO</t>
  </si>
  <si>
    <t>TOTAL</t>
  </si>
  <si>
    <t xml:space="preserve"> </t>
  </si>
  <si>
    <t>TOTAL GASTOS DEL MES</t>
  </si>
  <si>
    <t>TOTAL INGRESOS DEL MES</t>
  </si>
  <si>
    <t>UTILIDAD (PERDIDA) DE OPERACIÓN (A-A)</t>
  </si>
  <si>
    <t>GASTOS POR INVERSIONES EN VALORES</t>
  </si>
  <si>
    <t>En US$</t>
  </si>
  <si>
    <t>UTILIDAD (PERDIDA) DEL MES</t>
  </si>
  <si>
    <t>OTROS GTOS. DE OPER. POR SERV. DE CUSTODIA Y ADMON.</t>
  </si>
  <si>
    <t>IX</t>
  </si>
  <si>
    <t>INGRESOS POR DERECHOS DE INSCRIPCION</t>
  </si>
  <si>
    <t>INGRESOS POR SERV. DE DEPOSITO, CUSTODIA Y ADMON.</t>
  </si>
  <si>
    <t>INGRESOS POR SERV. ELECTRONICOS DE CUSTODIA Y ADMON.</t>
  </si>
  <si>
    <t>GASTOS POR INVERSIONES EN ADMON. DE CARTERA</t>
  </si>
  <si>
    <t>GASTOS POR SERVICIOS BANCARIOS</t>
  </si>
  <si>
    <t>GASTOS POR SEGUROS POR SERVICIOS DE CUSTODIA</t>
  </si>
  <si>
    <t>(Compañía salvadoreña, subsidiaria de Bolsa de Valores de El Salvador, S.A. de C.V.)</t>
  </si>
  <si>
    <t>FEBRERO</t>
  </si>
  <si>
    <t>GASTOS POR INVERSIONES EN REPORTOS</t>
  </si>
  <si>
    <t>OTROS INGRESOS FINANCIEROS</t>
  </si>
  <si>
    <t>GASTOS DE OPER. DE CAMBIO DE MONEDA EXTRANJERA</t>
  </si>
  <si>
    <t>DIFERENCIA DE CAMBIO</t>
  </si>
  <si>
    <t>GASTOS POR CREDITOS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</si>
  <si>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</si>
  <si>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</si>
  <si>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</si>
  <si>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</si>
  <si>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</si>
  <si>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</si>
  <si>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</si>
  <si>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</si>
  <si>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</si>
  <si>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</si>
  <si>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</t>
  </si>
  <si>
    <t>CONCEPTO</t>
  </si>
  <si>
    <t>POR SERV. ELECTR DE CUSTODIA Y ADMON.</t>
  </si>
  <si>
    <t>POR DERECHOS DE INSCRIPCION</t>
  </si>
  <si>
    <t>POR SERV. DEPOSITO, CUSTODIA Y ADMON.</t>
  </si>
  <si>
    <t>Serv. Custodia Local</t>
  </si>
  <si>
    <t>Serv. Custodia Internacional</t>
  </si>
  <si>
    <t>Transf Valores Bursátil</t>
  </si>
  <si>
    <t>Transf Operaciones Internacionales</t>
  </si>
  <si>
    <t>Ejerc. Derech Econom. Y de Valores</t>
  </si>
  <si>
    <t>Comisión Depósito Inicial de Valores</t>
  </si>
  <si>
    <t>Comisión Depósito de Valores</t>
  </si>
  <si>
    <t>Comisión Retiro de Valores</t>
  </si>
  <si>
    <t>Certificación y Constancia de Valores</t>
  </si>
  <si>
    <t>Canje de Valores</t>
  </si>
  <si>
    <t>Otros Ingresos</t>
  </si>
  <si>
    <t>Ingresos por servicio de Computo</t>
  </si>
  <si>
    <t>Comunicaciones Electrónicas</t>
  </si>
  <si>
    <t>Ingresos por Serv. Depósito, Custodia y Admón.</t>
  </si>
  <si>
    <t>Ingresos por Serv. Electrónicos de Custodia y Admón.</t>
  </si>
  <si>
    <t>Ingresos por Derechos de Inscripción</t>
  </si>
  <si>
    <t>Ingresos Diversos</t>
  </si>
  <si>
    <t>Gastos por Servicios de Custodia</t>
  </si>
  <si>
    <t>Gastos por Seguros por Servicios de Custodia</t>
  </si>
  <si>
    <t>Gastos de Personal</t>
  </si>
  <si>
    <t>Gastos de Directorio</t>
  </si>
  <si>
    <t xml:space="preserve">Gastos por Servicios Recibidos de Terceros </t>
  </si>
  <si>
    <t>Impuestos y Contibuciones</t>
  </si>
  <si>
    <t>Gastos Diversos</t>
  </si>
  <si>
    <t>Gastos por Inversiones en Valores</t>
  </si>
  <si>
    <t>Gastos por Inversiones en Reportos</t>
  </si>
  <si>
    <t xml:space="preserve">Gastos por Invers. en Admón de Cartera </t>
  </si>
  <si>
    <t>Amortización de Gastos</t>
  </si>
  <si>
    <t>Servicios de Custodia Local</t>
  </si>
  <si>
    <t>Servicios de Custodia Internacional</t>
  </si>
  <si>
    <t>Otros Costos por Servicios de Custodia</t>
  </si>
  <si>
    <t>Sueldos y Salarios de Personal</t>
  </si>
  <si>
    <t>Aguinaldos y Bonificaciones</t>
  </si>
  <si>
    <t>Vacaciones</t>
  </si>
  <si>
    <t>Uniformes</t>
  </si>
  <si>
    <t>Capacitación</t>
  </si>
  <si>
    <t>Seguros para el Personal</t>
  </si>
  <si>
    <t>Indemnizaciones</t>
  </si>
  <si>
    <t>Obligaciones Laborales</t>
  </si>
  <si>
    <t>Otras Prestaciones al Personal</t>
  </si>
  <si>
    <t>Dietas</t>
  </si>
  <si>
    <t>Atenciones y Representaciones</t>
  </si>
  <si>
    <t>Servicios de Transporte</t>
  </si>
  <si>
    <t>Honorarios Profesionales</t>
  </si>
  <si>
    <t>Servicios de Impresiones y Reproducciones</t>
  </si>
  <si>
    <t>Auditoria Externa</t>
  </si>
  <si>
    <t>Suscripciones</t>
  </si>
  <si>
    <t>Gastos por Servicios Recibidos de la Bolsa de Valores</t>
  </si>
  <si>
    <t>Impuestos Municipales</t>
  </si>
  <si>
    <t>Contribuciones por Fiscalización</t>
  </si>
  <si>
    <t>Otros Impuestos y Contribuciones</t>
  </si>
  <si>
    <t>Papelería y Utiles de Escritorio</t>
  </si>
  <si>
    <t>Otros Gastos Diversos</t>
  </si>
  <si>
    <t>Diferencia de Cambio</t>
  </si>
  <si>
    <t>Inversiones en Reporto</t>
  </si>
  <si>
    <t>Comisiones</t>
  </si>
  <si>
    <t>Otros</t>
  </si>
  <si>
    <t>Gastos por Garantías Contratadas</t>
  </si>
  <si>
    <t>Mobiliario y Equipo</t>
  </si>
  <si>
    <t>Transferencia por Operaciones Internacionales</t>
  </si>
  <si>
    <t>Ejercicio de Derechos Económicos y  de Valores</t>
  </si>
  <si>
    <t>Transferencia de Valores Bursátil</t>
  </si>
  <si>
    <t>Comisiones por Depósito Inicial de Valores</t>
  </si>
  <si>
    <t>Comisiones por Depósito de Valores</t>
  </si>
  <si>
    <t>Comisiones por Retiro de Valores</t>
  </si>
  <si>
    <t>Certificaciones y Constancias de Valores</t>
  </si>
  <si>
    <t>Otros Ingresos por Cuenta de Valores</t>
  </si>
  <si>
    <t>Ingresos por Servicios de Computo</t>
  </si>
  <si>
    <t>Seguros para El Personal</t>
  </si>
  <si>
    <t>Obligaciones laborales</t>
  </si>
  <si>
    <t>Otras Prestaciones al Personal (Navidad y aliment.)</t>
  </si>
  <si>
    <t>Servicios de Publidad</t>
  </si>
  <si>
    <t>Gastos de Operación de Cambio de Moneda Extranjera</t>
  </si>
  <si>
    <t>Inversiones en Reportos</t>
  </si>
  <si>
    <t>ABSOLUTA</t>
  </si>
  <si>
    <t>PRESUP.</t>
  </si>
  <si>
    <t>VARIACIONES</t>
  </si>
  <si>
    <t>VARIACION</t>
  </si>
  <si>
    <t>INGRESOS DE OPERACIÓN</t>
  </si>
  <si>
    <t>FEBR</t>
  </si>
  <si>
    <t>SEPTBRE</t>
  </si>
  <si>
    <t>OCTBR</t>
  </si>
  <si>
    <t>NOVBRE</t>
  </si>
  <si>
    <t>DICBRE</t>
  </si>
  <si>
    <t>SERVICIOS DE CUSTODIA LOCAL</t>
  </si>
  <si>
    <t>GASTOS X SERVS DE SOFTW Y ELECTR</t>
  </si>
  <si>
    <t>INDEMNIZACIONES</t>
  </si>
  <si>
    <t>ATENCIONES Y REPRESENTACIONES</t>
  </si>
  <si>
    <t xml:space="preserve">GTOS X SERVS RECIB DE TERCEROS </t>
  </si>
  <si>
    <t>HONORARIOS PROFESIONALES</t>
  </si>
  <si>
    <t>SUSCRIPCIONES</t>
  </si>
  <si>
    <t>GASTOS POR INVERS EN VALORES</t>
  </si>
  <si>
    <t>GTOS POR INVERS EN ADMON DE CART</t>
  </si>
  <si>
    <t>COMISIONES</t>
  </si>
  <si>
    <t>GSTOS POR INVER REPORTOS</t>
  </si>
  <si>
    <t>III.</t>
  </si>
  <si>
    <t>GTOS. X SERV. BANCARIOS</t>
  </si>
  <si>
    <t>SERV DE DEPTO CUSTOD Y ADMON</t>
  </si>
  <si>
    <t>SERVICIOS DE CUSTODIA INTERNAC</t>
  </si>
  <si>
    <t>TRANF. X OPERACIONES INTERNAC</t>
  </si>
  <si>
    <t xml:space="preserve">EJERC DE DEREC ECONOMIC </t>
  </si>
  <si>
    <t>TRANSF DE VALORES BURSÁTIL</t>
  </si>
  <si>
    <t>DEPÓSITO INICIAL DE VALORES</t>
  </si>
  <si>
    <t>DEPTO VALORES EN CIRCULACION</t>
  </si>
  <si>
    <t>RETIRO DE VALORES</t>
  </si>
  <si>
    <t>CERTIFIC Y CONST DE VALORES</t>
  </si>
  <si>
    <t>CANJE DE VALORES</t>
  </si>
  <si>
    <t>SERV ELECT DE CUSTD Y ADMON</t>
  </si>
  <si>
    <t>SERVICIOS DE COMPUTO</t>
  </si>
  <si>
    <t>DERECHOS DE INSCRIPCION.</t>
  </si>
  <si>
    <t>OTROS INGRESOS</t>
  </si>
  <si>
    <t>INVERSIONES TEMPORALES</t>
  </si>
  <si>
    <t>INVERS EN BANCOS Y FINANC</t>
  </si>
  <si>
    <t>SEPTB</t>
  </si>
  <si>
    <t>SERV DE DEPTO CUSTODIA Y ADMON</t>
  </si>
  <si>
    <t>SERV ELECT DE CUSTODIA Y ADMON</t>
  </si>
  <si>
    <t>OTROS GTOS X SERV. DE CUSTD Y ADMON.</t>
  </si>
  <si>
    <t xml:space="preserve">GTOS POR SERS RECIBIDOS DE TERCEROS </t>
  </si>
  <si>
    <t>UTILIDAD DE OPERACION</t>
  </si>
  <si>
    <t>GTOS X INV EN VALORES</t>
  </si>
  <si>
    <t>GTOS X INV EN REPORTOS</t>
  </si>
  <si>
    <t xml:space="preserve">GTOS X INVERS EN ADMON DE CARTERA </t>
  </si>
  <si>
    <t xml:space="preserve">RESULTADO MENSUAL </t>
  </si>
  <si>
    <t>RESULTADO ACUMULADO</t>
  </si>
  <si>
    <t>REAL /PRESUPUESTO</t>
  </si>
  <si>
    <t>CUADRO No.   1</t>
  </si>
  <si>
    <t>CUADRO No.  2</t>
  </si>
  <si>
    <t>CUADRO No. 3</t>
  </si>
  <si>
    <t>(Cifras en US$)</t>
  </si>
  <si>
    <t>ACTIVO</t>
  </si>
  <si>
    <t>CIRCULANTE</t>
  </si>
  <si>
    <t>Caja</t>
  </si>
  <si>
    <t>Bancos y financieras del exterior</t>
  </si>
  <si>
    <t>Inversiones temporales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</si>
  <si>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</si>
  <si>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</si>
  <si>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</si>
  <si>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</si>
  <si>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</si>
  <si>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</si>
  <si>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>Muebles (neto)</t>
  </si>
  <si>
    <t>Cuentas por cobrar a largo plazo</t>
  </si>
  <si>
    <t>Activos intangibles</t>
  </si>
  <si>
    <t>TOTAL DEL ACTIVO</t>
  </si>
  <si>
    <t>PASIVO</t>
  </si>
  <si>
    <t>CIRCULANTES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</si>
  <si>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</si>
  <si>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</si>
  <si>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</si>
  <si>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</si>
  <si>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</si>
  <si>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</si>
  <si>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</si>
  <si>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</si>
  <si>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</si>
  <si>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</si>
  <si>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</si>
  <si>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RESULTADOS</t>
  </si>
  <si>
    <t>Resultados acumulados</t>
  </si>
  <si>
    <t>Resultados del período</t>
  </si>
  <si>
    <t>TOTAL PASIVO Y PATRIMONIO</t>
  </si>
  <si>
    <t>Serv de comunicación Telefono, Fax y otros</t>
  </si>
  <si>
    <t>Servicios de Seguridad por traslados de Valores</t>
  </si>
  <si>
    <t>Ingresos</t>
  </si>
  <si>
    <t>Gastos</t>
  </si>
  <si>
    <t>Utilidad</t>
  </si>
  <si>
    <t>E</t>
  </si>
  <si>
    <t>F</t>
  </si>
  <si>
    <t>M</t>
  </si>
  <si>
    <t>J</t>
  </si>
  <si>
    <t>S</t>
  </si>
  <si>
    <t>O</t>
  </si>
  <si>
    <t>N</t>
  </si>
  <si>
    <t>CUADRO 3</t>
  </si>
  <si>
    <t>POLIZA SEGURO SERVICIOS/CUSTODIA</t>
  </si>
  <si>
    <t>CUADRO 1</t>
  </si>
  <si>
    <t>UTILIDAD (PERDIDA) DE OPERACIÓN</t>
  </si>
  <si>
    <t>Variación</t>
  </si>
  <si>
    <t>Variación Real</t>
  </si>
  <si>
    <t>Presupuesto</t>
  </si>
  <si>
    <t>Custodia y Administración</t>
  </si>
  <si>
    <t>Electrónicos</t>
  </si>
  <si>
    <t>Inscripción</t>
  </si>
  <si>
    <t>Diversos</t>
  </si>
  <si>
    <t>Ingresos financieros</t>
  </si>
  <si>
    <t>Gastos operativos</t>
  </si>
  <si>
    <t>Custodia</t>
  </si>
  <si>
    <t>Seguros</t>
  </si>
  <si>
    <t>Personal</t>
  </si>
  <si>
    <t>Directorio</t>
  </si>
  <si>
    <t>Servicios</t>
  </si>
  <si>
    <t>Materiales y otros</t>
  </si>
  <si>
    <t>Financieros</t>
  </si>
  <si>
    <t>Depreciaciones</t>
  </si>
  <si>
    <t>Extraordinarios</t>
  </si>
  <si>
    <t>Utilidad total antes de impuestos</t>
  </si>
  <si>
    <t>ISR</t>
  </si>
  <si>
    <t>Utilidad neta</t>
  </si>
  <si>
    <t>Utilidad operativa</t>
  </si>
  <si>
    <t>otros ingre</t>
  </si>
  <si>
    <t>Activos</t>
  </si>
  <si>
    <t>Pasivos</t>
  </si>
  <si>
    <t>Patrimonio</t>
  </si>
  <si>
    <t>CEDEVAL, S.A. DE C.V.</t>
  </si>
  <si>
    <t>Rentabilidad Sobre Patrimonio</t>
  </si>
  <si>
    <t>Ingresos Comision / Ing. Totales</t>
  </si>
  <si>
    <t>Pasivo Total / Patrimonio</t>
  </si>
  <si>
    <t>Crecimiento de Patrimonio</t>
  </si>
  <si>
    <t>Crecimiento de Activos</t>
  </si>
  <si>
    <t>Crecimiento Ingresos Totales</t>
  </si>
  <si>
    <t>Crecimiento Gastos Totales</t>
  </si>
  <si>
    <t>Ingresos Extraordinarios</t>
  </si>
  <si>
    <t>(Expresados en Miles de Dólares de los Estados Unidos de América)</t>
  </si>
  <si>
    <t>Seguro de Directores y Funcionarios</t>
  </si>
  <si>
    <t>Seguros de Directores y Funcionarios</t>
  </si>
  <si>
    <t>Inversiones en Valores de Renta Fija y variable</t>
  </si>
  <si>
    <t>Cuadro N° 4</t>
  </si>
  <si>
    <t>Cuadro N°5</t>
  </si>
  <si>
    <t>Valor Contable de la acción</t>
  </si>
  <si>
    <t>GASTOS CON INSTITUCIONES FINANCIERAS</t>
  </si>
  <si>
    <t>Gastos con Instituciones Financieras</t>
  </si>
  <si>
    <t>Depreciación de Bienes Muebles</t>
  </si>
  <si>
    <t>Disponible restringido</t>
  </si>
  <si>
    <t>Disponible Restringido</t>
  </si>
  <si>
    <t>Cuadro N°6</t>
  </si>
  <si>
    <t xml:space="preserve">INGRESOS POR INVERSIONES </t>
  </si>
  <si>
    <t>TOTAL INGRESOS DE OPERACIÓN</t>
  </si>
  <si>
    <t>TOTAL GASTOS DE OPERACIÓN</t>
  </si>
  <si>
    <t>CUADRO 2</t>
  </si>
  <si>
    <t>DESMATERIALIZACION DE ACCIONES</t>
  </si>
  <si>
    <t>OTROS GTOS X SERV. CUSTD/ADMON.</t>
  </si>
  <si>
    <t>AGUINALDOS Y BONIFICACIONES</t>
  </si>
  <si>
    <t>GTOS POR SERV. DE SOFTWARE Y ELECTRONICOS</t>
  </si>
  <si>
    <t xml:space="preserve">GTOS POR SERVICIOS RECIBIDOS DE TERCEROS </t>
  </si>
  <si>
    <t>GTOS POR SEGUROS POR SERV. DE CUSTODIA</t>
  </si>
  <si>
    <t>Otros Gtos. por Serv. de Custodia y Admón.</t>
  </si>
  <si>
    <t>Gastos por Servicios de Software y Electrónicos</t>
  </si>
  <si>
    <t>Desmaterializacion de Acciones</t>
  </si>
  <si>
    <t>Invers. en Valores de Renta Fija y variable</t>
  </si>
  <si>
    <t>Servicios de mantenimiento de oficina</t>
  </si>
  <si>
    <t>Servicio de Vigilancia y Proteccion</t>
  </si>
  <si>
    <t>Instalaciones</t>
  </si>
  <si>
    <t>Inmuebles</t>
  </si>
  <si>
    <t>(Expresados en Dólares de los Estados Unidos de América)</t>
  </si>
  <si>
    <t>Var.</t>
  </si>
  <si>
    <t>-</t>
  </si>
  <si>
    <t>ING. POR SERV. ELECTRONICOS DE CUSTODIA Y ADMON.</t>
  </si>
  <si>
    <t>ING. POR SERV. DE DEPOSITO, CUSTODIA Y ADMON.</t>
  </si>
  <si>
    <t>GTOS POR SERVICIOS DE SOFTWARE Y ELECTRONICOS</t>
  </si>
  <si>
    <t>Prestamos y sobregiros</t>
  </si>
  <si>
    <t>Prestamos y Sobregiros</t>
  </si>
  <si>
    <t>Soporte Tecnico</t>
  </si>
  <si>
    <t>Ingresos Operativos</t>
  </si>
  <si>
    <t>Utilidad Operativa</t>
  </si>
  <si>
    <t>Otros Ingresos y Otros Gastos</t>
  </si>
  <si>
    <t>Utilidad Antes de Impuestos</t>
  </si>
  <si>
    <t>Impuesto sobre la Renta</t>
  </si>
  <si>
    <t>UTILIDAD NETA</t>
  </si>
  <si>
    <t>CEDEVAL,S.A. DE C.V.</t>
  </si>
  <si>
    <t>Otros ingresos operativos</t>
  </si>
  <si>
    <t>ingresos totales</t>
  </si>
  <si>
    <t>Utilidad operativa/Ingresos operativos</t>
  </si>
  <si>
    <t>gastos totales</t>
  </si>
  <si>
    <t>EBITDA</t>
  </si>
  <si>
    <t>Productividad (Custodia/EBITDA)</t>
  </si>
  <si>
    <t>Var,</t>
  </si>
  <si>
    <t>Equivalente acciones</t>
  </si>
  <si>
    <t>Crecimiento Utilidad Neta</t>
  </si>
  <si>
    <t>Mantenimiento de Software</t>
  </si>
  <si>
    <t>ESTADO DE RESULTADOS ACUMULADOS</t>
  </si>
  <si>
    <t>Verificación</t>
  </si>
  <si>
    <t>CUENTAS DE ORDEN</t>
  </si>
  <si>
    <t>CONTINGENTES DE COMPROMISOS Y CONTROL PROPIAS</t>
  </si>
  <si>
    <t>CUENTAS CONTINGENTES DE COMPROMISOS DEUDORAS</t>
  </si>
  <si>
    <t>Garantías, Avales y Fianzas otorgadas</t>
  </si>
  <si>
    <t>CUENTAS CONTINGENTES DE COMPROMISOS ACREEDORAS</t>
  </si>
  <si>
    <t>Oblicaciones por Excedentes de efectivo recibido en prestación de Servicios</t>
  </si>
  <si>
    <t>Excedentes de Efectivo recibido en prestación de Servicios</t>
  </si>
  <si>
    <t>Utilidad antes de Reserva Legal</t>
  </si>
  <si>
    <t>Reserva Legal</t>
  </si>
  <si>
    <t>CONTINGENTES DE COMPROMISOS Y CONTROL</t>
  </si>
  <si>
    <t>Factura BVES x Servicios</t>
  </si>
  <si>
    <t>INSTALACIONES</t>
  </si>
  <si>
    <t>Pre-</t>
  </si>
  <si>
    <t>Utilidad Neta</t>
  </si>
  <si>
    <t>Variac</t>
  </si>
  <si>
    <t>ESTADO DE RESULTADOS ACUMULADOS MILES</t>
  </si>
  <si>
    <t>Valor contable</t>
  </si>
  <si>
    <t>CIFRAS EN US$</t>
  </si>
  <si>
    <t>COMPROBACION</t>
  </si>
  <si>
    <t>√</t>
  </si>
  <si>
    <t>√ = VERIFICADO</t>
  </si>
  <si>
    <t>REVALUACIONES</t>
  </si>
  <si>
    <t>Revaluacion de Inversiones</t>
  </si>
  <si>
    <t>REVALUCIONES</t>
  </si>
  <si>
    <t>RENOV  ANUAL DERECH X SERVS</t>
  </si>
  <si>
    <t>OTROS GASTOS DIVERSOS</t>
  </si>
  <si>
    <t>Renovacion Derechos por servicios</t>
  </si>
  <si>
    <t>Inversiones Financieras</t>
  </si>
  <si>
    <t>Dividendos por pagar</t>
  </si>
  <si>
    <t xml:space="preserve">Servicio por Derechos de Inscripcion en Bolsa </t>
  </si>
  <si>
    <t>Servicios de Informatica</t>
  </si>
  <si>
    <t>Gtos. Financieros</t>
  </si>
  <si>
    <t>Gtos. Extraordinarios</t>
  </si>
  <si>
    <t>BASE DE PRODUCTIVIDAD</t>
  </si>
  <si>
    <t xml:space="preserve">Muebles </t>
  </si>
  <si>
    <t>PRODUCTIVIDAD</t>
  </si>
  <si>
    <t>Gastos Financieros</t>
  </si>
  <si>
    <t>Gastos Extraordinarios</t>
  </si>
  <si>
    <t>TOTAL INGRESOS ACUMULADOS DEL EJERCICIO</t>
  </si>
  <si>
    <t>TOTAL GASTOS ACUMULADOS DEL EJERCICIO</t>
  </si>
  <si>
    <t>UTILIDAD (PERDIDA) ACUMULADOS DEL EJERCICIO</t>
  </si>
  <si>
    <t>Verificados dato Mcerros</t>
  </si>
  <si>
    <t>Efectivo y Equivalentes</t>
  </si>
  <si>
    <t>Inversiones</t>
  </si>
  <si>
    <t>Cuentas por cobrar</t>
  </si>
  <si>
    <t>Diferidos</t>
  </si>
  <si>
    <t>Mubles</t>
  </si>
  <si>
    <t>Total activos corrientes</t>
  </si>
  <si>
    <t>Activos totales</t>
  </si>
  <si>
    <t>Impuestos por pagar</t>
  </si>
  <si>
    <t>Capital</t>
  </si>
  <si>
    <t>Reservas</t>
  </si>
  <si>
    <t>Variacion en Inversiones</t>
  </si>
  <si>
    <t>Resultados Acumulados</t>
  </si>
  <si>
    <t>Resultados del Ejercicio</t>
  </si>
  <si>
    <t>Total Patrimonio</t>
  </si>
  <si>
    <t>Total pasivo mas Patrimonio</t>
  </si>
  <si>
    <t>Gastos financieros y Extraordinarios</t>
  </si>
  <si>
    <t>Sistema de Liquidación</t>
  </si>
  <si>
    <t>Equipo de vigilancia y accesos</t>
  </si>
  <si>
    <t>Utilidad antes de impuestos</t>
  </si>
  <si>
    <t>VAR.</t>
  </si>
  <si>
    <t>Bancos</t>
  </si>
  <si>
    <t>.</t>
  </si>
  <si>
    <t>Viáticos</t>
  </si>
  <si>
    <t>NOVMBRE</t>
  </si>
  <si>
    <t>DICMBRE</t>
  </si>
  <si>
    <t>GASTOS POLIZA POR SERVS DE CUSTOD</t>
  </si>
  <si>
    <t>HORAS EXTRAS</t>
  </si>
  <si>
    <t>INVERSIONES EN VALORES</t>
  </si>
  <si>
    <t>OTROS INGRS POR CTA. DE VALORES</t>
  </si>
  <si>
    <t>Derechos de Inscripción</t>
  </si>
  <si>
    <t xml:space="preserve">                                                                        CIFRAS EN US$</t>
  </si>
  <si>
    <t>OTROS INGRESOS POR CUENTA DE VALORES</t>
  </si>
  <si>
    <t>COMISIONES POR DEPÓSITO DE VALORES</t>
  </si>
  <si>
    <t>COMISIONES POR RETIRO DE VALORES</t>
  </si>
  <si>
    <t>INTERESES</t>
  </si>
  <si>
    <t>MANTENIMIENTO DE SOFTWARE</t>
  </si>
  <si>
    <t>PRESTACIONES SOCIALES</t>
  </si>
  <si>
    <t>DIETAS</t>
  </si>
  <si>
    <t>SERVICIOS DE TRANSPORTE</t>
  </si>
  <si>
    <t>SERVICIOS DE MANTENIMIENTO DE OFICINA</t>
  </si>
  <si>
    <t>SERVICIOS DE MANTENIMIENTO DE MUEBLES Y EQUIPO</t>
  </si>
  <si>
    <t>IMPUESTOS MUNICIPALES</t>
  </si>
  <si>
    <t>OTROS IMPUESTOS Y CONTRIBUCIONES</t>
  </si>
  <si>
    <t>ACUMULADO</t>
  </si>
  <si>
    <t xml:space="preserve">OTROS  </t>
  </si>
  <si>
    <t>Ingresos extraordinarios</t>
  </si>
  <si>
    <t>5210020, 5211020, 5211010, 5212000</t>
  </si>
  <si>
    <t>Inscripción para Derechos por servicios</t>
  </si>
  <si>
    <t>RETIRO VOLUNTARIO DE EMPLEADOS</t>
  </si>
  <si>
    <t>Retiro voluntario de empleados</t>
  </si>
  <si>
    <t>GASTOS DE OPERACIÓN DE CAMBIO DE MONEDA EXTRANJERA</t>
  </si>
  <si>
    <t>Gasto por operación de cambio en moneda extranjera</t>
  </si>
  <si>
    <t>Ingresos financieros y extraordinarios</t>
  </si>
  <si>
    <t xml:space="preserve">GASTOS DE OPERACIÓN DE CAMBIO DE MONEDA EXTRABJERA </t>
  </si>
  <si>
    <t>SERVICIOS DE CUSTODIA DOCUMENTOS</t>
  </si>
  <si>
    <t>Servicios de custodia de documentos</t>
  </si>
  <si>
    <t>Total activos no corrientes</t>
  </si>
  <si>
    <t>Pasivo corriente</t>
  </si>
  <si>
    <t>Psivo no corriente</t>
  </si>
  <si>
    <t>Pasivos totales</t>
  </si>
  <si>
    <t>Amortización de software</t>
  </si>
  <si>
    <t>AMORTIZACION DE SOFTWARE</t>
  </si>
  <si>
    <t>Horas extras</t>
  </si>
  <si>
    <t>Gasto Financieros</t>
  </si>
  <si>
    <t>Gastos financieros</t>
  </si>
  <si>
    <t>Gastos extraordinarios</t>
  </si>
  <si>
    <t>UTILIDAD (PERDIDA) BRUTA</t>
  </si>
  <si>
    <t xml:space="preserve">Otros Ingresos Diferidos </t>
  </si>
  <si>
    <t>Prestaciones sociales</t>
  </si>
  <si>
    <t>Reserva voluntaria de liquidez</t>
  </si>
  <si>
    <t>Depreciaciones y amortizaciones</t>
  </si>
  <si>
    <t>AMORTIZACIÓN DE SOFTWARE</t>
  </si>
  <si>
    <t>DETALLE</t>
  </si>
  <si>
    <t>Pagina Web</t>
  </si>
  <si>
    <t>Por inversiones temporales</t>
  </si>
  <si>
    <t xml:space="preserve">Por inversiones en bancos </t>
  </si>
  <si>
    <t>Diferencia de cambio</t>
  </si>
  <si>
    <t>Otros ingresos financieros</t>
  </si>
  <si>
    <t>Intereses</t>
  </si>
  <si>
    <t>Amortización de software, licencias y Conceciones</t>
  </si>
  <si>
    <t>Datos 2017</t>
  </si>
  <si>
    <t>BALANCE GENERAL AL 30 DE JUNIO DE 2017</t>
  </si>
  <si>
    <t xml:space="preserve">PASIVO   </t>
  </si>
  <si>
    <t>ESTADO DE RESULTADO ACUMULADO  ENERO - JUNIO  2017</t>
  </si>
  <si>
    <t>Servicios administrativos</t>
  </si>
  <si>
    <t>Data Center y otros servicios</t>
  </si>
  <si>
    <t>Servicios profesionales administrativos</t>
  </si>
  <si>
    <t>REAL 2018</t>
  </si>
  <si>
    <t>XX Aniversario de CEDEVAL</t>
  </si>
  <si>
    <t>CUADRO DE INGRESOS MENSUALES-2018</t>
  </si>
  <si>
    <t>CUADRO DE GASTOS MENSUALES-2018</t>
  </si>
  <si>
    <t>ESTADOS DE RESULTADOS MENSUALES-2018</t>
  </si>
  <si>
    <t>TOTAL 2018</t>
  </si>
  <si>
    <t xml:space="preserve">Bancos y financieras </t>
  </si>
  <si>
    <t>TOTAL REAL  2018</t>
  </si>
  <si>
    <t>GASTO POR IMPUESTO SOBRE LA RENTA</t>
  </si>
  <si>
    <t>Otros gastos del directorio</t>
  </si>
  <si>
    <t>Datos 2018</t>
  </si>
  <si>
    <t>Otros Ingresos por Cta. De valores</t>
  </si>
  <si>
    <t xml:space="preserve">AMORTIZACIÓN DE SOFTWARE </t>
  </si>
  <si>
    <t>Bolsa de Valores de El Salvador</t>
  </si>
  <si>
    <t>Saldos de Cuentas Contables</t>
  </si>
  <si>
    <t>Cuenta</t>
  </si>
  <si>
    <t>Descripcion</t>
  </si>
  <si>
    <t>Cargos Año</t>
  </si>
  <si>
    <t>Abonos Año</t>
  </si>
  <si>
    <t>Cargos Mes</t>
  </si>
  <si>
    <t>Abonos Mes</t>
  </si>
  <si>
    <t>Saldo Actual</t>
  </si>
  <si>
    <t>GASTOS</t>
  </si>
  <si>
    <t>GASTOS DE OPERACIÓN</t>
  </si>
  <si>
    <t>GASTOS DE OPERACIÓN POR SERVICIOS DE CUSTODIA Y DEPOSITO</t>
  </si>
  <si>
    <t>GASTOS POR SERVICIOS DE CUSTODIA LOCAL</t>
  </si>
  <si>
    <t>GASTOS POR SERVICIOS DE CUSTODIA  INTERNACIONAL</t>
  </si>
  <si>
    <t>OTROS COSTOS POR SERVICIOS DE CUSTODIA.</t>
  </si>
  <si>
    <t>ALQUILER DE CAJAS DE SEGURIDAD</t>
  </si>
  <si>
    <t>ALQUILER DE SERVICIOS DE SEGURIDAD POR TRASLADOS</t>
  </si>
  <si>
    <t>GASTOS DE OPERACIÓN POR SERVICIOS DE DEPOSITO.</t>
  </si>
  <si>
    <t>GASTOS POR SERVICIOS DE DEPOSITO</t>
  </si>
  <si>
    <t>OTROS GASTOS POR SERVICIOS DE DEPOSITO</t>
  </si>
  <si>
    <t>GASTOS DE OPERACIÓN POR SERVICIOS DE COBRANZA</t>
  </si>
  <si>
    <t>GASTOS POR SERVICIOS DE COBRANZA DE RENDIMIENTOS</t>
  </si>
  <si>
    <t>OTROS GASTOS POR SERVICIOS DE COBRANZA</t>
  </si>
  <si>
    <t>GASTOS POR SEGUROS POR SERVICIOS DE CUSTODIA.</t>
  </si>
  <si>
    <t>SEGUROS SOBRE DINERO Y VALORES</t>
  </si>
  <si>
    <t>SEGUROS PARA BIENES DE PROPIEDAD PLANTA Y EQUIPO</t>
  </si>
  <si>
    <t>SEGUROS PARA DESHONESTIDAD</t>
  </si>
  <si>
    <t>OTROS SEGUROS</t>
  </si>
  <si>
    <t>GASTOS POR SERVICIOS DE SOFTWARE Y ELECTRONICOS</t>
  </si>
  <si>
    <t>DESARROLLO DE APLICACIONES</t>
  </si>
  <si>
    <t>PATENTES</t>
  </si>
  <si>
    <t>SOPORTE TECNICO.</t>
  </si>
  <si>
    <t>SERVICIOS DE COMUNICACIÓN</t>
  </si>
  <si>
    <t>OTROS GASTOS POR SERVICIOS ELECTRONICOS</t>
  </si>
  <si>
    <t>OTROS GASTOS DE OPERACIÓN POR SERVICIOS DE CUSTODIA Y ADMINISTRACIÓN.</t>
  </si>
  <si>
    <t>GASTOS POR COMISIONES DE CORRESPONSALÍA.</t>
  </si>
  <si>
    <t>GASTOS POR COMISIONES DE TRANSFERENCIAS</t>
  </si>
  <si>
    <t>GASTOS POR OTROS SERVICIOS</t>
  </si>
  <si>
    <t>GASTOS DE OPERACIÓN VARIOS POR SERVICIOS DE CUSTODIA Y ADMINISTRACIÓN.</t>
  </si>
  <si>
    <t>GASTOS GENERALES DE ADMINISTRACIÓN Y DE PERSONAL POR SERVICIOS DE DEPOSITO Y CUSTODIA DE VALORES</t>
  </si>
  <si>
    <t>GASTOS DE PERSONAL</t>
  </si>
  <si>
    <t>SUELDOS Y SALARIOS DE PERSONAL</t>
  </si>
  <si>
    <t>VACACIONES</t>
  </si>
  <si>
    <t>UNIFORMES</t>
  </si>
  <si>
    <t>CAPACITACIÓN</t>
  </si>
  <si>
    <t>SEGUROS PARA EL PERSONAL</t>
  </si>
  <si>
    <t>BENEFICIOS SOCIALES</t>
  </si>
  <si>
    <t>OBLIGACIONES LABORALES</t>
  </si>
  <si>
    <t>OTRAS PRESTACIONES AL PERSONAL</t>
  </si>
  <si>
    <t>GASTOS DE DIRECTORIO Y DE ALTA GERENCIA</t>
  </si>
  <si>
    <t>REMUNERACIONES  Y SUELDOS</t>
  </si>
  <si>
    <t>OTROS GASTOS DE DIRECTORIO</t>
  </si>
  <si>
    <t>SEGUROS DE VIDA</t>
  </si>
  <si>
    <t>GASTOS POR SERVICIOS RECIBIDOS DE TERCEROS</t>
  </si>
  <si>
    <t>SERVICIOS DE CUSTODIA DE VALORES</t>
  </si>
  <si>
    <t>SERVICIOS POR DERECHOS DE INSCRIPCION EN BOLSA</t>
  </si>
  <si>
    <t>SERVICIOS DE VIGILANCIA Y PROTECCIÓN</t>
  </si>
  <si>
    <t>SERVICIOS DE INFORMÁTICA</t>
  </si>
  <si>
    <t>SERVICIOS DE IMPRENTA</t>
  </si>
  <si>
    <t>SERVICIOS DE ELECTRICIDAD Y AGUA</t>
  </si>
  <si>
    <t>AUDITORÍA EXTERNA</t>
  </si>
  <si>
    <t>SERVICIOS DE PUBLICIDAD</t>
  </si>
  <si>
    <t>SERVICIOS DE LIMPIEZA Y FUMIGACIÓN</t>
  </si>
  <si>
    <t>SERVICIOS DE MANTENIMIENTO DE VEHÍCULOS</t>
  </si>
  <si>
    <t>VIATICOS</t>
  </si>
  <si>
    <t>COMBUSTIBLES Y LUBRICANTES</t>
  </si>
  <si>
    <t>CERTIFICACIONES</t>
  </si>
  <si>
    <t>OTROS GASTOS POR SERVICIOS</t>
  </si>
  <si>
    <t>SERVICIOS RECIBIDOS DE LA BOLSA DE VALORES DE EL SALVADOR</t>
  </si>
  <si>
    <t>GASTOS POR SEGUROS</t>
  </si>
  <si>
    <t>IMPUESTOS Y CONTRIBUCIONES</t>
  </si>
  <si>
    <t>CONTRIBUCIONES POR FISCALIZACIÓN A LA SUPERINTENDENCIA DE VALORES</t>
  </si>
  <si>
    <t>GASTOS DIVERSOS</t>
  </si>
  <si>
    <t>ALQUILERES DE BIENES</t>
  </si>
  <si>
    <t>ARRENDAMIENTO DE BIENES DE USO</t>
  </si>
  <si>
    <t>PAPELERÍA Y ÚTILES DE ESCRITORIO</t>
  </si>
  <si>
    <t>MATERIALES Y ÚTILES DE LIMPIEZA</t>
  </si>
  <si>
    <t>MULTAS Y SANCIONES</t>
  </si>
  <si>
    <t>GASTOS  POR DEPRECIACION, AMORTIZACION Y DETERIORO  POR OPERACIONES CORRIENTES</t>
  </si>
  <si>
    <t>DEPRECIACION DE BIENES INMUEBLES</t>
  </si>
  <si>
    <t>DEPRECIACION DE EDIFICIOS</t>
  </si>
  <si>
    <t>DEPRECIACION DE INSTALACIONES</t>
  </si>
  <si>
    <t>DEPRECIACION DE OTROS INMUEBLES</t>
  </si>
  <si>
    <t>DEPRECIACION DE BIENES TOMADOS EN ARRENDAMIENTO FINANCIERO</t>
  </si>
  <si>
    <t>DEPRECIACION DE PROPIEDADES DE INVERSION</t>
  </si>
  <si>
    <t>DEPRECIACION DE MEJORAS EN BIENES INMUEBLES</t>
  </si>
  <si>
    <t>DEPRECIACIÓN DE MOBILIARIO Y EQUIPO</t>
  </si>
  <si>
    <t>DEPRECIACIÓN DE VEHICULOS</t>
  </si>
  <si>
    <t>DEPRECIACIÓN DE OTROS BIENES DE USO DIVERSO</t>
  </si>
  <si>
    <t>DEPRECIACIÓN DE BIENES TOMADOS EN ARRENDAMIENTO FINANCIERO</t>
  </si>
  <si>
    <t>DEPRECIACION DE EQUIPO DE SEGURIDAD</t>
  </si>
  <si>
    <t>DEPRECIACION DE EQUIPO DE COMUNICACIONES</t>
  </si>
  <si>
    <t>DEPRECIACION DE MEJORAS EN BIENES MUEBLES</t>
  </si>
  <si>
    <t>AMORTIZACIÓN DE ACTIVOS INTANGIBLES</t>
  </si>
  <si>
    <t>AMORTIZACIÓN DE LICENCIAS Y CONCESIONES</t>
  </si>
  <si>
    <t>AMORTIZACIÓN DE PROGRAMAS INFORMATICOS</t>
  </si>
  <si>
    <t>AMORTIZACIÓN DE FRANQUICIAS</t>
  </si>
  <si>
    <t>AMORTIZACIÓN DE SITIOS WEB</t>
  </si>
  <si>
    <t>AMORTIZACIÓN DE OTROS INTANGIBLES</t>
  </si>
  <si>
    <t>PERDIDAS  POR DETERIORO DE VALOR DE ACTIVOS</t>
  </si>
  <si>
    <t>DETERIORO DE EDIFICIOS</t>
  </si>
  <si>
    <t>DETERIORO DE INSTALACIONES</t>
  </si>
  <si>
    <t>DETERIORO DE OTROS INMUEBLES</t>
  </si>
  <si>
    <t>DETERIORO DE MOBILIARIO Y EQUIPO</t>
  </si>
  <si>
    <t>DETERIORO DE VEHICULOS</t>
  </si>
  <si>
    <t>DETERIORO DE OTROS BIENES DE USO DIVERSO</t>
  </si>
  <si>
    <t>DETERIORO DE BIENES TOMADOS EN ARRENDAMIENTO FINANCIERO</t>
  </si>
  <si>
    <t>DETERIORO DE LICENCIAS Y CONCESIONES</t>
  </si>
  <si>
    <t>DETERIORO DE PROGRAMAS INFORMATICOS</t>
  </si>
  <si>
    <t>DETERIORO DE FRANQUICIAS</t>
  </si>
  <si>
    <t>DETERIORO DE SITIOS WEB</t>
  </si>
  <si>
    <t>DETERIORO DE OTROS INTANGIBLES</t>
  </si>
  <si>
    <t>DETERIORO DE PROPIEDADES DE INVERSION</t>
  </si>
  <si>
    <t>DESVALORIZACIÓN DE ACTIVOS DE LARGO PLAZO POSEÍDOS PARA LA VENTA</t>
  </si>
  <si>
    <t>INVERSIONES EN SUBSIDIARIAS</t>
  </si>
  <si>
    <t>INVERSIONES EN ASOCIADAS</t>
  </si>
  <si>
    <t>INVERSIONES EN NEGOCIOS CONJUNTOS</t>
  </si>
  <si>
    <t>ACTIVOS EN DISCONTINUACIÓN</t>
  </si>
  <si>
    <t>PROPIEDAD, PLANTA Y EQUIPO</t>
  </si>
  <si>
    <t>ACTIVOS INTANGIBLES</t>
  </si>
  <si>
    <t>ACTIVOS RECIBIDOS EN ARRENDAMIENTO FINANCIERO</t>
  </si>
  <si>
    <t>BIENES RECIBIDOS EN PAGO O ADJUDICADOS</t>
  </si>
  <si>
    <t>GASTOS FINANCIEROS</t>
  </si>
  <si>
    <t>GASTOS DE OPERACIONES POR CAMBIO DE MONEDA EXTRANJERA</t>
  </si>
  <si>
    <t>GASTOS DE OPERACIONES DE CAMBIO DE MONEDA EXTRANJERA.</t>
  </si>
  <si>
    <t>DIFERENCIA EN LA COMPRAVENTA DE MONEDA EXTRANJERA</t>
  </si>
  <si>
    <t>GASTOS DE OPERACIÓN POR INVERSIONES PROPIAS</t>
  </si>
  <si>
    <t>GASTOS POR INVERSIONES CONSERVADAS PARA NEGOCIACION</t>
  </si>
  <si>
    <t>GASTOS POR  INVERSIONES CONSERVADAS HASTA EL VENCIMIENTO</t>
  </si>
  <si>
    <t>GASTOS POR  INVERSIONES DISPONIBLES PARA LA VENTA</t>
  </si>
  <si>
    <t>GASTOS POR INVERSIONES EN ADMINISTRACION DE CARTERA</t>
  </si>
  <si>
    <t>OTROS</t>
  </si>
  <si>
    <t>GASTOS POR OBLIGACIONES CON INSTITUCIONES FINANCIERAS</t>
  </si>
  <si>
    <t>GASTOS POR INTERESES</t>
  </si>
  <si>
    <t>GASTOS POR OBLIGACIONES CON BANCOS Y OTRAS INSTITUCIONES FINANCIERAS   LOCALES</t>
  </si>
  <si>
    <t>GASTOS POR SOBREGIROS CON BANCOS Y OTRAS INSTITUCIONES FINANCIERAS LOCALES</t>
  </si>
  <si>
    <t>GASTOS POR ADEUDOS POR PRÉSTAMOS CON BANCOS  Y OTRAS INSTITUCIONES FINANCIERAS LOCALES</t>
  </si>
  <si>
    <t>GASTOS POR OTRAS OBLIGACIONES CON BANCOS Y OTRAS INSTITUCIONES FINANCIERAS LOCALES</t>
  </si>
  <si>
    <t>GASTOS POR OBLIGACIONES CON BANCOS Y FINANCIERAS DEL EXTERIOR</t>
  </si>
  <si>
    <t>GASTOS POR SOBREGIROS CON BANCOS Y FINANCIERAS DEL EXTERIOR</t>
  </si>
  <si>
    <t>GASTOS POR ADEUDOS POR PRÉSTAMOS CON BANCOS Y FINANCIERAS DEL EXTERIOR</t>
  </si>
  <si>
    <t>GASTOS POR OTRAS OBLIGACIONES CON BANCOS Y FINANCIERAS DEL EXTERIOR</t>
  </si>
  <si>
    <t>GASTOS POR INTERESES POR PRESTAMOS CON ENTIDADES NO FINANCIERAS</t>
  </si>
  <si>
    <t>OTROS GASTOS CON INSTITUCIONES FINANCIERAS</t>
  </si>
  <si>
    <t>GASTOS POR TRANSFERENCIA DE FONDOS</t>
  </si>
  <si>
    <t>GASTOS POR CERTIFICACION DE CHEQUES</t>
  </si>
  <si>
    <t>GASTOS POR COMISIONES</t>
  </si>
  <si>
    <t>OTROS GASTOS</t>
  </si>
  <si>
    <t>GASTOS POR CUENTAS Y DOCUMENTOS POR PAGAR</t>
  </si>
  <si>
    <t>GASTOS FINANCIEROS POR OPERACIONES</t>
  </si>
  <si>
    <t>GASTOS POR OBLIGACIONES POR OPERACIONES</t>
  </si>
  <si>
    <t>GASTOS POR OBLIGACIONES POR SERVICIOS</t>
  </si>
  <si>
    <t>GASTOS POR OBLIGACIONES POR IMPUESTOS Y CONTRIBUCIONES</t>
  </si>
  <si>
    <t>GASTOS POR DIVIDENDOS Y PARTICIPACIONES</t>
  </si>
  <si>
    <t>GASTOS POR OTRAS CUENTAS Y DOCUMENTOS POR PAGAR</t>
  </si>
  <si>
    <t>GASTOS POR CUENTAS Y DOCUMENTOS POR PAGAR RELACIONADAS</t>
  </si>
  <si>
    <t>GASTOS POR BIENES RECIBIDOS EN ARRENDAMIENTO FINANCIERO</t>
  </si>
  <si>
    <t>OTROS GASTOS FINANCIEROS</t>
  </si>
  <si>
    <t>GASTOS POR LÍNEAS DE CRÉDITO</t>
  </si>
  <si>
    <t>GASTOS POR GARANTÍAS CONTRATADAS</t>
  </si>
  <si>
    <t>GASTOS POR CONTINGENCIAS, COMPROMISOS Y OTROS</t>
  </si>
  <si>
    <t>PROVISIÓN POR CONTINGENCIAS</t>
  </si>
  <si>
    <t>PROVISIÓN POR COMPROMISOS</t>
  </si>
  <si>
    <t>PROVISIONES PARA INCOBRABILIDAD Y DESVALORIZACION DE INVERSIONES</t>
  </si>
  <si>
    <t>PROVISIÓN PARA INCOBRABILIDAD DE CUENTAS Y DOCUMENTOS POR COBRAR</t>
  </si>
  <si>
    <t xml:space="preserve"> PROVISIÓN PARA CUENTAS Y DOCUMENTOS POR COBRAR</t>
  </si>
  <si>
    <t>PROVISION PARA DESVALORIZACION DE INVERSIONES FINANCIERAS</t>
  </si>
  <si>
    <t>CONSERVADAS PARA NEGOCIACIÓN</t>
  </si>
  <si>
    <t>DISPONIBLES PARA LA VENTA</t>
  </si>
  <si>
    <t>PROVISION PARA OTROS ACTIVOS.</t>
  </si>
  <si>
    <t>PROVISIÓN PARA OTROS ACTIVOS.</t>
  </si>
  <si>
    <t>CASTIGO DE RENDIMIENTOS DE ACTIVO</t>
  </si>
  <si>
    <t>CASTIGO DE RENDIMIENTOS DE DISPONIBLES</t>
  </si>
  <si>
    <t>CASTIGO DE RENDIMIENTOS DE CUENTAS Y DOCUMENTOS POR COBRAR</t>
  </si>
  <si>
    <t>CASTIGO DE RENDIMIENTOS DE INVERSIONES FINANCIERAS</t>
  </si>
  <si>
    <t>SANEAMIENTO DE ACTIVOS FINANCIEROS</t>
  </si>
  <si>
    <t>ACTIVOS FINANCIEROS DISPONIBLES PARA LA VENTA</t>
  </si>
  <si>
    <t>ACTIVOS FINANCIEROS CONSERVADOS AL VENCIMIENTO</t>
  </si>
  <si>
    <t>ACTIVOS FINANCIEROS CONSERVADOS PARA NEGOCIACION</t>
  </si>
  <si>
    <t>PERDIDAS EN VENTA DE ACTIVOS</t>
  </si>
  <si>
    <t>ACTIVOS Y PASIVOS FINANCIEROS NEGOCIABLES</t>
  </si>
  <si>
    <t>ACTIVOS FINANCIEROS A SU VALOR RAZONABLE CON EFECTO EN LOS RESULTADOS</t>
  </si>
  <si>
    <t>BIENES INMUEBLES Y PROPIEDADES DE INVERSION</t>
  </si>
  <si>
    <t>GASTOS EXTRAORDINARIOS</t>
  </si>
  <si>
    <t>PERDIDAS POR SINIESTROS</t>
  </si>
  <si>
    <t>PERDIDAS POR ROBOS, ASALTOS  Y FRAUDES</t>
  </si>
  <si>
    <t>PERDIDAS EN VENTA DE BIENES</t>
  </si>
  <si>
    <t>OTROS GASTOS EXTRAORDINARIOS</t>
  </si>
  <si>
    <t>IMPUESTO SOBRE LA RENTA</t>
  </si>
  <si>
    <t>INGRESOS</t>
  </si>
  <si>
    <t>INGRESOS POR SERVICIOS DE COMPENSACION Y LIQUIDACIÓN.</t>
  </si>
  <si>
    <t>INGRESOS POR SERVICIOS DE LIQUIDACIÓN FINANCIERA DE OPERACIONES</t>
  </si>
  <si>
    <t>COMISIONES POR LIQUIDACIÓN DE OPERACIONES</t>
  </si>
  <si>
    <t>SOBREGIROS</t>
  </si>
  <si>
    <t>MULTAS</t>
  </si>
  <si>
    <t>INGRESOS POR SERVICIOS DE COMPENSACION DE VALORES EN OPERACIONES BURSATILES.</t>
  </si>
  <si>
    <t>COMISIONES POR COMPENSACION DE VALORES</t>
  </si>
  <si>
    <t>SOBREGIROS EN VALORES.</t>
  </si>
  <si>
    <t>OTROS INGRESOS POR SERVICIOS DE COMPENSACION DE VALORES</t>
  </si>
  <si>
    <t>INGRESOS POR SERVICIOS DE DEPOSITO CUSTODIA Y ADMINISTRACIÓN A NO EMISORES.</t>
  </si>
  <si>
    <t>INGRESOS POR SERVICIOS DE CUENTAS DE VALORES</t>
  </si>
  <si>
    <t>COMISIONES POR EJERCICIO DE DERECHOS ECONOMICOS Y  DE VALORES.</t>
  </si>
  <si>
    <t>COMISIONES POR SERVICIOS DE REPRESENTACION DE DERECHOS SOCIALES</t>
  </si>
  <si>
    <t>DERECHOS POR APERTURA Y MANTENIMIENTO DE CUENTAS</t>
  </si>
  <si>
    <t>COMISIONES POR SERVICIOS DE TRANSFERENCIA ENTRE CUENTAS DE VALORES</t>
  </si>
  <si>
    <t>COMISIONES POR INSTRUCCIONES EN MERCADO INTERNACIONAL</t>
  </si>
  <si>
    <t>INGRESOS POR SERVICIOS DE INFORMACION SOBRE MOVIMIENTO DE VALORES</t>
  </si>
  <si>
    <t>INGRESOS POR INTERMEDIACION  EN PRESTAMO DE VALORES</t>
  </si>
  <si>
    <t>INGRESOS POR INTERMEDIACION EN GARANTIAS CON VALORES Y OTROS.</t>
  </si>
  <si>
    <t>INGRESOS POR INMOVILIZACION DE VALORES.</t>
  </si>
  <si>
    <t>INGRESOS POR CERTIFICACIONES Y CONSTANCIAS DE VALORES.</t>
  </si>
  <si>
    <t>INGRESOS POR SERVICIOS DE CUSTODIA Y DEPOSITO  DE VALORES</t>
  </si>
  <si>
    <t>CUSTODIA LOCAL DESMATERIALIZADA</t>
  </si>
  <si>
    <t>CUSTODIA LOCAL FISICA</t>
  </si>
  <si>
    <t>CUSTODIA INTERNACIONAL</t>
  </si>
  <si>
    <t>CUSTODIA DE MACROTITULOS</t>
  </si>
  <si>
    <t>OTROS INGRESOS POR SERVICIOS DE CUSTODIA Y DEPOSITO</t>
  </si>
  <si>
    <t>INGRESOS POR SERVICIOS ELECTRONICOS DE CUSTODIA Y ADMINISTRACIÓN.</t>
  </si>
  <si>
    <t>INGRESOS POR SERVICIOS DE COMPUTO.</t>
  </si>
  <si>
    <t>COMUNICACIONES ELECTRONICAS.</t>
  </si>
  <si>
    <t>DERECHOS ANUALES DE SERVICIO.</t>
  </si>
  <si>
    <t>OTROS INGRESOS POR SERVICIOS ELECTRONICOS.</t>
  </si>
  <si>
    <t>INGRESOS POR DERECHOS DE INSCRIPCION.</t>
  </si>
  <si>
    <t>INSCRIPCION PARA DERECHO POR SERVICIOS</t>
  </si>
  <si>
    <t>RENOVACION PARA DERECHO POR SERVICIOS</t>
  </si>
  <si>
    <t>OTROS INGRESOS POR PARTICIPANTES NO EMISORES.</t>
  </si>
  <si>
    <t>INGRESOS POR SERVICIOS DE ADMINISTRACIÓN DE VALORES A NO EMISORES</t>
  </si>
  <si>
    <t>COMISIÓN POR CANJE DE VALORES DE RENTA FIJA</t>
  </si>
  <si>
    <t>COMISIÓN POR CANJE DE VALORES DE RENTA VARIABLE</t>
  </si>
  <si>
    <t>COMISIÓN POR SERVICIOS DE PAGO DE DIVIDENDOS</t>
  </si>
  <si>
    <t>OTROS INGRESOS POR SERVICIOS DE ADMINISTRACIÓN DE VALORES A NO EMISORES</t>
  </si>
  <si>
    <t>OTROS INGRESOS POR SERVICIOS A NO EMISORES DE VALORES</t>
  </si>
  <si>
    <t>INGRESOS POR SERVICIOS DE DEPOSITO CUSTODIA Y ADMINISTRACIÓN A EMISORES.</t>
  </si>
  <si>
    <t>INGRESOS POR SERVICIOS DE CUENTAS DE VALORES A EMISORES</t>
  </si>
  <si>
    <t>COMISIONES POR DEPOSITO INICIAL DE VALORES</t>
  </si>
  <si>
    <t>OTROS INGRESOS POR CUENTA DE VALORES.</t>
  </si>
  <si>
    <t>INGRESOS POR SERVICIOS DE CUSTODIA Y DEPOSITO DE VALORES A EMISORES</t>
  </si>
  <si>
    <t>OTROS INGRESOS POR DERECHOS DE INSCRIPCION</t>
  </si>
  <si>
    <t>INGRESOS POR SERVICIOS DE ADMINISTRACIÓN DE VALORES A EMISORES</t>
  </si>
  <si>
    <t>COMISIÓN POR SERVICIOS DE PAGO DE TITULOS DE RENTA FIJA</t>
  </si>
  <si>
    <t>OTROS INGRESOS POR SERVICIOS DE ADMINISTRACIÓN DE VALORES A EMISORES</t>
  </si>
  <si>
    <t>OTROS INGRESOS POR SERVICIOS A EMISORES DE VALORES</t>
  </si>
  <si>
    <t>INGRESOS POR SERVICIOS DE CUSTODIA DE INSTRUMENTOS Y DOCUMENTOS</t>
  </si>
  <si>
    <t>INGRESOS POR SERVICIOS DE CUSTODIA DE INSTRUMENTOS Y DOCUMENTOS QUE GARANTIZAN EMISIONES</t>
  </si>
  <si>
    <t>INGRESOS POR CUSTODIA DE FIANZAS</t>
  </si>
  <si>
    <t>INGRESOS POR CUSTODIA DE CARTAS DE CREDITO</t>
  </si>
  <si>
    <t>INGRESOS POR CUSTODIA DE AVALES</t>
  </si>
  <si>
    <t>OTROS INGRESOS POR CUSTODIA DE DOCUMENTOS QUE GARANTIZAN EMISIONES</t>
  </si>
  <si>
    <t>INGRESOS POR SERVICIOS DE CUSTODIA DE DOCUMENTOS RELACIONADOS A PROCESOS DE TITULARIZACION</t>
  </si>
  <si>
    <t>INGRESOS POR CUSTODIA DE CONTRATOS DE TITULARIZACION</t>
  </si>
  <si>
    <t>INGRESOS POR CUSTODIA DE DOCUMENTOS DE CESION DE BENEFICIOS Y/O DERECHOS</t>
  </si>
  <si>
    <t>OTROS DOCUMENTOS RELACIONADOS A PROCESOS DE TITULARIZACION</t>
  </si>
  <si>
    <t>INGRESOS POR SERVICIOS POR DESMATERIALIZACION Y ADMINISTRACION DE ACCIONES</t>
  </si>
  <si>
    <t>INGRESOS POR SERVICIOS DE DESMATERIALIZACION DE ACCIONES</t>
  </si>
  <si>
    <t>INGRESOS POR ADMINISTRACION DEL REGISTRO ELECTRONICO DE ACCIONISTAS</t>
  </si>
  <si>
    <t>INGRESOS POR CAPACITACIÓN</t>
  </si>
  <si>
    <t>INGRESOS POR RECUPERACIÓN DE GASTOS</t>
  </si>
  <si>
    <t>INGRESOS FINANCIEROS</t>
  </si>
  <si>
    <t>OPERACIONES DE COMPRAVENTA DE MONEDA EXTRANJERA</t>
  </si>
  <si>
    <t>INGRESOS POR OPERACIONES DE CAMBIO DE MONEDA EXTRANJERA</t>
  </si>
  <si>
    <t>INGRESOS POR INVERSIONES FINANCIERAS</t>
  </si>
  <si>
    <t>INGRESOS GRAVADOS POR IMPUESTO SOBRE LA RENTA.</t>
  </si>
  <si>
    <t>INVERSIÓNES CONSERVADAS PARA NEGOCIACION</t>
  </si>
  <si>
    <t>INVERSIONES CONSERVADAS HASTA EL VENCIMIENTO</t>
  </si>
  <si>
    <t>INVERSIONES DISPONIBLES PARA LA VENTA</t>
  </si>
  <si>
    <t>INGRESOS EXENTOS DE IMPUESTO SOBRE LA RENTA</t>
  </si>
  <si>
    <t>INGRESOS POR INTERESES</t>
  </si>
  <si>
    <t>INTERESES Y DIVIDENDOS DE LA CARTERA DE INVERSIONES FINANCIERAS</t>
  </si>
  <si>
    <t>INVERSIONES BURSATILES CREDOMATIC</t>
  </si>
  <si>
    <t>SERVICIOS GENERALES BURSATILES</t>
  </si>
  <si>
    <t>INGRESOS POR CUENTAS Y DOCUMENTOS POR COBRAR</t>
  </si>
  <si>
    <t>RENDIMIENTOS POR CUENTAS Y DOCUMENTOS POR COBRAR</t>
  </si>
  <si>
    <t>MORA</t>
  </si>
  <si>
    <t>RECUPERACIÓN DE ACTIVOS FINANCIEROS</t>
  </si>
  <si>
    <t>DISMINUCIÓN DE PROVISIONES PARA CUENTAS Y DOCUMENTOS POR COBRAR E INVERSIONES</t>
  </si>
  <si>
    <t>DISMINUCIÓN DE PROVISIONES PARA CUENTAS Y DOCUMENTOS POR COBRAR</t>
  </si>
  <si>
    <t>DISMINUCIÓN DE PROVISIONES PARA INVERSIONES CONSERVADAS PARA NEGOCIACION</t>
  </si>
  <si>
    <t>DISMINUCIÓN DE PROVISIONES PARA INVERSIONES  DISPONIBLES PARA LA VENTA</t>
  </si>
  <si>
    <t>LIBRETAS DE AHORRO</t>
  </si>
  <si>
    <t>INVERSIONES EN DEPOSITOS A PLAZO</t>
  </si>
  <si>
    <t>INGRESOS EXTRAORDINARIOS</t>
  </si>
  <si>
    <t>UTILIDAD EN VENTA DE ACTIVOS</t>
  </si>
  <si>
    <t>Linea de sobregiro</t>
  </si>
  <si>
    <t>Data center y otros servicios recibidos BVES</t>
  </si>
  <si>
    <t>ISR JUNIO-18</t>
  </si>
  <si>
    <t>Servicios de mantenimiento de Muebles y Equipo (Servidores)</t>
  </si>
  <si>
    <t>GTOS POR INVERSIONES DISPONIBLE PARA LA VENTA</t>
  </si>
  <si>
    <t>PRESUPUESTO DE INGRESOS PARA 2019</t>
  </si>
  <si>
    <t>Licencias Oracle y Certificados Digitales</t>
  </si>
  <si>
    <t>Sitio Alterno de Respaldo (Data Red)</t>
  </si>
  <si>
    <t>Auguinaldos y Bonificaciones</t>
  </si>
  <si>
    <t>Seguros de Personal</t>
  </si>
  <si>
    <t>Retiro Voluntario</t>
  </si>
  <si>
    <t>Seguros para Directores y Funcionarios</t>
  </si>
  <si>
    <t xml:space="preserve">Derechos de Inscripcion en Bolsa </t>
  </si>
  <si>
    <t>Comunicación Telefono, Fax y otros</t>
  </si>
  <si>
    <t>Servicios de Informatica (BVES)</t>
  </si>
  <si>
    <t>Servicios Administrativos (BVES)</t>
  </si>
  <si>
    <t>Data Center y Otros Servicios (BVES)</t>
  </si>
  <si>
    <t>Impresiones y Reproducciones</t>
  </si>
  <si>
    <t>Servicios de Publicidad</t>
  </si>
  <si>
    <t>Servs de Mtto. Servidores (SSA Sistemas)</t>
  </si>
  <si>
    <t>Linea de sobregiro (liquidación monetaria)</t>
  </si>
  <si>
    <t>Papeleria y Utiles de Oficina</t>
  </si>
  <si>
    <t>Gastos por inversiones en reportos</t>
  </si>
  <si>
    <t>Inversiones en valores disponibles para la venta</t>
  </si>
  <si>
    <t>CUADRO DE INGRESOS MENSUALES-2019</t>
  </si>
  <si>
    <t>CUADRO DE GASTOS MENSUALES-2019</t>
  </si>
  <si>
    <t>ESTADOS DE RESULTADOS MENSUALES-2019</t>
  </si>
  <si>
    <t>PRESUPUESTO DE GASTOS PARA 2019</t>
  </si>
  <si>
    <t>ESTADO DE RESULTADOS PROYECTADO PARA 2019</t>
  </si>
  <si>
    <t>2018 DIC</t>
  </si>
  <si>
    <t>ESTADO DE RESULTADO ACUMULADO  ENERO - DICIEMBRE 2019</t>
  </si>
  <si>
    <t>REAL 2019</t>
  </si>
  <si>
    <t>CIFRAS MENSUALES 2019</t>
  </si>
  <si>
    <t>PRESUPUESTO 2019</t>
  </si>
  <si>
    <t>REAL 2019/REAL 2018</t>
  </si>
  <si>
    <t>REAL ACUM. 2019</t>
  </si>
  <si>
    <t>VARIACION 2019</t>
  </si>
  <si>
    <t>PRE-2019</t>
  </si>
  <si>
    <t>PRE-19</t>
  </si>
  <si>
    <t>GTOS POR INVERSION EN ADMINISTRACION DE CARTERA</t>
  </si>
  <si>
    <t>ISR - FEB-19</t>
  </si>
  <si>
    <t>BALANCE GENERAL AL 28 DE FEBRERO DE 2019</t>
  </si>
  <si>
    <t>2019 FEBRERO</t>
  </si>
  <si>
    <t>2018 FEBRERO</t>
  </si>
  <si>
    <t>CUADRO COMPARATIVO DE INGRESOS FEBRERO 2019</t>
  </si>
  <si>
    <t>CIFRAS ACUMULADAS FEBRERO 2019</t>
  </si>
  <si>
    <t>ESTADO DE RESULTADO COMPARATIVO FEBRERO 2019</t>
  </si>
  <si>
    <t>CUADRO COMPARATIVO DE GASTOS FEBRERO 2018</t>
  </si>
  <si>
    <t>ESTADO DE RESULTADOS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</si>
</sst>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¢&quot;* #,##0.00_);_(&quot;¢&quot;* \(#,##0.00\);_(&quot;¢&quot;* &quot;-&quot;??_);_(@_)"/>
    <numFmt numFmtId="168" formatCode="_(* #,##0_);_(* \(#,##0\);_(* &quot;-&quot;??_);_(@_)"/>
    <numFmt numFmtId="169" formatCode="_-* #,##0_-;\-* #,##0_-;_-* &quot;-&quot;??_-;_-@_-"/>
    <numFmt numFmtId="170" formatCode="0.0000%"/>
    <numFmt numFmtId="171" formatCode="_(* #,##0.0000000_);_(* \(#,##0.0000000\);_(* &quot;-&quot;??_);_(@_)"/>
    <numFmt numFmtId="172" formatCode="&quot;$&quot;#,##0.00"/>
    <numFmt numFmtId="173" formatCode="_(* #,##0.00_);_(* \(#,##0.00\);_(* &quot;-&quot;_);_(@_)"/>
    <numFmt numFmtId="174" formatCode="#,##0.0_);\(#,##0.0\)"/>
    <numFmt numFmtId="175" formatCode="_([$$-440A]* #,##0.00_);_([$$-440A]* \(#,##0.00\);_([$$-440A]* &quot;-&quot;??_);_(@_)"/>
    <numFmt numFmtId="176" formatCode="0_);\(0\)"/>
    <numFmt numFmtId="177" formatCode="_(* #,##0.0_);_(* \(#,##0.0\);_(* &quot;-&quot;??_);_(@_)"/>
    <numFmt numFmtId="178" formatCode="_-* #,##0.0_-;\-* #,##0.0_-;_-* &quot;-&quot;??_-;_-@_-"/>
    <numFmt numFmtId="179" formatCode="_(* #,##0.000_);_(* \(#,##0.000\);_(* &quot;-&quot;??_);_(@_)"/>
  </numFmts>
  <fonts count="149">
    <font>
      <sz val="12"/>
      <name val="Humanst521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umanst521 BT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Humanst521 BT"/>
    </font>
    <font>
      <sz val="9"/>
      <name val="Arial"/>
      <family val="2"/>
    </font>
    <font>
      <sz val="12"/>
      <name val="Humanst521 BT"/>
    </font>
    <font>
      <sz val="12"/>
      <color indexed="10"/>
      <name val="Arial"/>
      <family val="2"/>
    </font>
    <font>
      <sz val="8"/>
      <name val="Humanst521 BT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"/>
      <family val="1"/>
    </font>
    <font>
      <b/>
      <sz val="10"/>
      <color indexed="12"/>
      <name val="Times"/>
      <family val="1"/>
    </font>
    <font>
      <sz val="10"/>
      <color indexed="12"/>
      <name val="Times"/>
      <family val="1"/>
    </font>
    <font>
      <b/>
      <sz val="10"/>
      <name val="Times"/>
      <family val="1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2"/>
      <name val="Century Gothic"/>
      <family val="2"/>
    </font>
    <font>
      <sz val="10"/>
      <color indexed="62"/>
      <name val="Century Gothic"/>
      <family val="2"/>
    </font>
    <font>
      <sz val="12"/>
      <name val="Times"/>
      <family val="1"/>
    </font>
    <font>
      <b/>
      <sz val="12"/>
      <name val="Times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color indexed="12"/>
      <name val="Times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2"/>
      <name val="Times"/>
      <family val="1"/>
    </font>
    <font>
      <b/>
      <sz val="9"/>
      <color indexed="9"/>
      <name val="Arial"/>
      <family val="2"/>
    </font>
    <font>
      <b/>
      <sz val="16"/>
      <name val="Century Gothic"/>
      <family val="2"/>
    </font>
    <font>
      <b/>
      <u/>
      <sz val="10"/>
      <name val="Century Gothic"/>
      <family val="2"/>
    </font>
    <font>
      <b/>
      <u/>
      <sz val="10"/>
      <color indexed="18"/>
      <name val="Century Gothic"/>
      <family val="2"/>
    </font>
    <font>
      <b/>
      <u/>
      <sz val="10"/>
      <color indexed="62"/>
      <name val="Century Gothic"/>
      <family val="2"/>
    </font>
    <font>
      <b/>
      <u val="singleAccounting"/>
      <sz val="10"/>
      <name val="Century Gothic"/>
      <family val="2"/>
    </font>
    <font>
      <b/>
      <sz val="12"/>
      <name val="Gulim"/>
      <family val="2"/>
    </font>
    <font>
      <sz val="12"/>
      <name val="Gulim"/>
      <family val="2"/>
    </font>
    <font>
      <b/>
      <sz val="12"/>
      <color indexed="12"/>
      <name val="Gulim"/>
      <family val="2"/>
    </font>
    <font>
      <sz val="12"/>
      <color indexed="9"/>
      <name val="Gulim"/>
      <family val="2"/>
    </font>
    <font>
      <b/>
      <sz val="9"/>
      <color indexed="9"/>
      <name val="Gulim"/>
      <family val="2"/>
    </font>
    <font>
      <b/>
      <sz val="8"/>
      <color indexed="9"/>
      <name val="Gulim"/>
      <family val="2"/>
    </font>
    <font>
      <sz val="12"/>
      <color indexed="12"/>
      <name val="Gulim"/>
      <family val="2"/>
    </font>
    <font>
      <b/>
      <sz val="12"/>
      <color indexed="9"/>
      <name val="Gulim"/>
      <family val="2"/>
    </font>
    <font>
      <sz val="12"/>
      <color indexed="21"/>
      <name val="Gulim"/>
      <family val="2"/>
    </font>
    <font>
      <b/>
      <sz val="12"/>
      <color indexed="21"/>
      <name val="Gulim"/>
      <family val="2"/>
    </font>
    <font>
      <sz val="10"/>
      <name val="Gulim"/>
      <family val="2"/>
    </font>
    <font>
      <b/>
      <sz val="16"/>
      <name val="Gulim"/>
      <family val="2"/>
    </font>
    <font>
      <sz val="14"/>
      <name val="Gulim"/>
      <family val="2"/>
    </font>
    <font>
      <sz val="10"/>
      <color theme="4" tint="-0.249977111117893"/>
      <name val="Century Gothic"/>
      <family val="2"/>
    </font>
    <font>
      <sz val="10"/>
      <color theme="4" tint="-0.249977111117893"/>
      <name val="Arial"/>
      <family val="2"/>
    </font>
    <font>
      <b/>
      <u/>
      <sz val="10"/>
      <color theme="4" tint="-0.249977111117893"/>
      <name val="Century Gothic"/>
      <family val="2"/>
    </font>
    <font>
      <sz val="10"/>
      <color theme="4" tint="0.79998168889431442"/>
      <name val="Century Gothic"/>
      <family val="2"/>
    </font>
    <font>
      <b/>
      <u/>
      <sz val="10"/>
      <color theme="4" tint="0.79998168889431442"/>
      <name val="Century Gothic"/>
      <family val="2"/>
    </font>
    <font>
      <b/>
      <i/>
      <sz val="10"/>
      <name val="Century Gothic"/>
      <family val="2"/>
    </font>
    <font>
      <u val="singleAccounting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0"/>
      <name val="Century Gothic"/>
      <family val="2"/>
    </font>
    <font>
      <b/>
      <u/>
      <sz val="10"/>
      <color theme="0"/>
      <name val="Century Gothic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b/>
      <sz val="12"/>
      <color indexed="12"/>
      <name val="Lao UI"/>
      <family val="2"/>
    </font>
    <font>
      <sz val="12"/>
      <color indexed="9"/>
      <name val="Lao UI"/>
      <family val="2"/>
    </font>
    <font>
      <b/>
      <sz val="12"/>
      <color indexed="9"/>
      <name val="Lao UI"/>
      <family val="2"/>
    </font>
    <font>
      <sz val="12"/>
      <color indexed="12"/>
      <name val="Lao UI"/>
      <family val="2"/>
    </font>
    <font>
      <sz val="12"/>
      <name val="Lao UI"/>
      <family val="2"/>
    </font>
    <font>
      <b/>
      <sz val="12"/>
      <name val="Lao UI"/>
      <family val="2"/>
    </font>
    <font>
      <b/>
      <sz val="14"/>
      <name val="Lao UI"/>
      <family val="2"/>
    </font>
    <font>
      <sz val="14"/>
      <name val="Lao UI"/>
      <family val="2"/>
    </font>
    <font>
      <sz val="14"/>
      <color indexed="21"/>
      <name val="Lao UI"/>
      <family val="2"/>
    </font>
    <font>
      <b/>
      <sz val="14"/>
      <color indexed="21"/>
      <name val="Lao UI"/>
      <family val="2"/>
    </font>
    <font>
      <sz val="10"/>
      <name val="Lao UI"/>
      <family val="2"/>
    </font>
    <font>
      <sz val="14"/>
      <color theme="8" tint="-0.249977111117893"/>
      <name val="Lao UI"/>
      <family val="2"/>
    </font>
    <font>
      <b/>
      <sz val="14"/>
      <color theme="8" tint="-0.249977111117893"/>
      <name val="Lao UI"/>
      <family val="2"/>
    </font>
    <font>
      <sz val="10"/>
      <color theme="8" tint="-0.249977111117893"/>
      <name val="Lao UI"/>
      <family val="2"/>
    </font>
    <font>
      <b/>
      <i/>
      <sz val="14"/>
      <name val="Lao UI"/>
      <family val="2"/>
    </font>
    <font>
      <b/>
      <i/>
      <sz val="14"/>
      <color indexed="21"/>
      <name val="Lao UI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sz val="10"/>
      <color theme="0" tint="-0.34998626667073579"/>
      <name val="Century Gothic"/>
      <family val="2"/>
    </font>
    <font>
      <sz val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6" tint="0.3999755851924192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3"/>
      <name val="Humanst521 BT"/>
    </font>
    <font>
      <sz val="12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6" tint="0.59999389629810485"/>
        </stop>
        <stop position="1">
          <color theme="6" tint="-0.49803155613879818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17"/>
      </left>
      <right style="hair">
        <color indexed="17"/>
      </right>
      <top style="medium">
        <color indexed="64"/>
      </top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/>
      <right/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double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/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17"/>
      </left>
      <right style="hair">
        <color indexed="17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3" tint="0.39994506668294322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3" tint="0.39994506668294322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4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4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theme="4"/>
      </left>
      <right/>
      <top style="medium">
        <color indexed="6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9">
    <xf numFmtId="0" fontId="0" fillId="0" borderId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0" fontId="11" fillId="0" borderId="0"/>
    <xf numFmtId="166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06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</cellStyleXfs>
  <cellXfs count="1729">
    <xf numFmtId="0" fontId="0" fillId="0" borderId="0" xfId="0"/>
    <xf numFmtId="0" fontId="15" fillId="0" borderId="0" xfId="0" applyFont="1"/>
    <xf numFmtId="166" fontId="15" fillId="0" borderId="0" xfId="0" applyNumberFormat="1" applyFont="1"/>
    <xf numFmtId="0" fontId="15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5" fillId="0" borderId="0" xfId="0" applyFont="1" applyFill="1"/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0" fillId="0" borderId="0" xfId="0" applyFont="1"/>
    <xf numFmtId="0" fontId="14" fillId="0" borderId="0" xfId="0" applyFont="1"/>
    <xf numFmtId="0" fontId="16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7" xfId="0" applyFont="1" applyBorder="1"/>
    <xf numFmtId="166" fontId="15" fillId="0" borderId="7" xfId="0" applyNumberFormat="1" applyFont="1" applyFill="1" applyBorder="1" applyAlignment="1"/>
    <xf numFmtId="0" fontId="15" fillId="0" borderId="7" xfId="0" applyFont="1" applyFill="1" applyBorder="1" applyAlignment="1"/>
    <xf numFmtId="0" fontId="15" fillId="0" borderId="9" xfId="0" applyFont="1" applyFill="1" applyBorder="1" applyAlignment="1"/>
    <xf numFmtId="0" fontId="15" fillId="0" borderId="12" xfId="0" applyFont="1" applyBorder="1"/>
    <xf numFmtId="0" fontId="14" fillId="0" borderId="8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5" fillId="0" borderId="9" xfId="0" quotePrefix="1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5" fillId="0" borderId="11" xfId="0" applyFont="1" applyFill="1" applyBorder="1" applyAlignment="1"/>
    <xf numFmtId="0" fontId="23" fillId="0" borderId="0" xfId="0" applyFont="1"/>
    <xf numFmtId="0" fontId="15" fillId="0" borderId="10" xfId="0" applyFont="1" applyFill="1" applyBorder="1"/>
    <xf numFmtId="166" fontId="14" fillId="0" borderId="14" xfId="1" applyFont="1" applyFill="1" applyBorder="1" applyAlignment="1"/>
    <xf numFmtId="166" fontId="14" fillId="0" borderId="21" xfId="0" applyNumberFormat="1" applyFont="1" applyFill="1" applyBorder="1" applyAlignment="1"/>
    <xf numFmtId="166" fontId="15" fillId="0" borderId="14" xfId="0" applyNumberFormat="1" applyFont="1" applyFill="1" applyBorder="1" applyAlignment="1"/>
    <xf numFmtId="0" fontId="15" fillId="0" borderId="14" xfId="0" applyFont="1" applyFill="1" applyBorder="1" applyAlignment="1"/>
    <xf numFmtId="166" fontId="14" fillId="0" borderId="14" xfId="0" applyNumberFormat="1" applyFont="1" applyFill="1" applyBorder="1" applyAlignment="1"/>
    <xf numFmtId="166" fontId="15" fillId="0" borderId="7" xfId="0" applyNumberFormat="1" applyFont="1" applyBorder="1"/>
    <xf numFmtId="166" fontId="0" fillId="0" borderId="0" xfId="0" applyNumberFormat="1"/>
    <xf numFmtId="166" fontId="14" fillId="0" borderId="22" xfId="0" applyNumberFormat="1" applyFont="1" applyBorder="1"/>
    <xf numFmtId="9" fontId="15" fillId="0" borderId="12" xfId="6" applyFont="1" applyBorder="1"/>
    <xf numFmtId="9" fontId="14" fillId="0" borderId="23" xfId="6" applyFont="1" applyBorder="1"/>
    <xf numFmtId="9" fontId="15" fillId="0" borderId="11" xfId="6" applyFont="1" applyFill="1" applyBorder="1" applyAlignment="1"/>
    <xf numFmtId="0" fontId="14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/>
    <xf numFmtId="0" fontId="14" fillId="0" borderId="17" xfId="0" applyFont="1" applyFill="1" applyBorder="1" applyAlignment="1"/>
    <xf numFmtId="0" fontId="15" fillId="0" borderId="19" xfId="0" applyFont="1" applyBorder="1"/>
    <xf numFmtId="0" fontId="15" fillId="0" borderId="20" xfId="0" applyFont="1" applyBorder="1"/>
    <xf numFmtId="0" fontId="14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166" fontId="15" fillId="0" borderId="9" xfId="0" applyNumberFormat="1" applyFont="1" applyFill="1" applyBorder="1" applyAlignment="1"/>
    <xf numFmtId="166" fontId="14" fillId="0" borderId="9" xfId="0" applyNumberFormat="1" applyFont="1" applyFill="1" applyBorder="1" applyAlignment="1"/>
    <xf numFmtId="0" fontId="14" fillId="0" borderId="16" xfId="0" applyFont="1" applyFill="1" applyBorder="1" applyAlignment="1"/>
    <xf numFmtId="166" fontId="14" fillId="0" borderId="8" xfId="0" applyNumberFormat="1" applyFont="1" applyFill="1" applyBorder="1" applyAlignment="1"/>
    <xf numFmtId="166" fontId="15" fillId="0" borderId="10" xfId="0" applyNumberFormat="1" applyFont="1" applyFill="1" applyBorder="1"/>
    <xf numFmtId="0" fontId="15" fillId="0" borderId="34" xfId="0" applyFont="1" applyFill="1" applyBorder="1"/>
    <xf numFmtId="9" fontId="14" fillId="0" borderId="35" xfId="6" applyFont="1" applyFill="1" applyBorder="1" applyAlignment="1"/>
    <xf numFmtId="17" fontId="14" fillId="0" borderId="39" xfId="0" applyNumberFormat="1" applyFont="1" applyFill="1" applyBorder="1" applyAlignment="1">
      <alignment horizontal="center" vertical="center" wrapText="1"/>
    </xf>
    <xf numFmtId="17" fontId="14" fillId="0" borderId="33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/>
    <xf numFmtId="166" fontId="14" fillId="0" borderId="7" xfId="0" applyNumberFormat="1" applyFont="1" applyFill="1" applyBorder="1" applyAlignment="1"/>
    <xf numFmtId="0" fontId="14" fillId="0" borderId="19" xfId="0" applyFont="1" applyFill="1" applyBorder="1" applyAlignment="1"/>
    <xf numFmtId="166" fontId="14" fillId="0" borderId="50" xfId="0" applyNumberFormat="1" applyFont="1" applyFill="1" applyBorder="1" applyAlignment="1"/>
    <xf numFmtId="166" fontId="14" fillId="0" borderId="10" xfId="0" applyNumberFormat="1" applyFont="1" applyFill="1" applyBorder="1" applyAlignment="1"/>
    <xf numFmtId="166" fontId="14" fillId="0" borderId="10" xfId="0" applyNumberFormat="1" applyFont="1" applyFill="1" applyBorder="1"/>
    <xf numFmtId="9" fontId="14" fillId="0" borderId="11" xfId="6" applyFont="1" applyFill="1" applyBorder="1" applyAlignment="1"/>
    <xf numFmtId="166" fontId="14" fillId="0" borderId="7" xfId="0" applyNumberFormat="1" applyFont="1" applyBorder="1"/>
    <xf numFmtId="9" fontId="14" fillId="0" borderId="12" xfId="6" applyFont="1" applyBorder="1"/>
    <xf numFmtId="0" fontId="18" fillId="0" borderId="0" xfId="5" quotePrefix="1" applyFont="1" applyFill="1" applyAlignment="1">
      <alignment horizontal="left"/>
    </xf>
    <xf numFmtId="0" fontId="28" fillId="0" borderId="0" xfId="5" applyFont="1"/>
    <xf numFmtId="0" fontId="27" fillId="0" borderId="0" xfId="5"/>
    <xf numFmtId="0" fontId="18" fillId="0" borderId="0" xfId="5" applyFont="1" applyFill="1" applyAlignment="1">
      <alignment horizontal="left"/>
    </xf>
    <xf numFmtId="0" fontId="29" fillId="2" borderId="51" xfId="5" applyFont="1" applyFill="1" applyBorder="1"/>
    <xf numFmtId="0" fontId="30" fillId="2" borderId="54" xfId="5" applyFont="1" applyFill="1" applyBorder="1"/>
    <xf numFmtId="0" fontId="28" fillId="0" borderId="0" xfId="5" applyFont="1" applyFill="1"/>
    <xf numFmtId="0" fontId="28" fillId="0" borderId="56" xfId="5" applyFont="1" applyFill="1" applyBorder="1"/>
    <xf numFmtId="0" fontId="31" fillId="0" borderId="56" xfId="5" applyFont="1" applyFill="1" applyBorder="1"/>
    <xf numFmtId="0" fontId="14" fillId="0" borderId="0" xfId="5" applyFont="1" applyFill="1"/>
    <xf numFmtId="166" fontId="15" fillId="0" borderId="57" xfId="1" applyFont="1" applyFill="1" applyBorder="1"/>
    <xf numFmtId="0" fontId="15" fillId="0" borderId="57" xfId="5" applyFont="1" applyFill="1" applyBorder="1"/>
    <xf numFmtId="9" fontId="15" fillId="0" borderId="57" xfId="6" applyFont="1" applyFill="1" applyBorder="1" applyAlignment="1">
      <alignment horizontal="center"/>
    </xf>
    <xf numFmtId="0" fontId="15" fillId="0" borderId="0" xfId="5" applyFont="1" applyFill="1" applyAlignment="1">
      <alignment horizontal="left"/>
    </xf>
    <xf numFmtId="166" fontId="15" fillId="0" borderId="57" xfId="5" applyNumberFormat="1" applyFont="1" applyFill="1" applyBorder="1" applyAlignment="1"/>
    <xf numFmtId="166" fontId="15" fillId="0" borderId="57" xfId="5" applyNumberFormat="1" applyFont="1" applyFill="1" applyBorder="1"/>
    <xf numFmtId="9" fontId="32" fillId="0" borderId="57" xfId="6" applyFont="1" applyFill="1" applyBorder="1" applyAlignment="1">
      <alignment horizontal="center"/>
    </xf>
    <xf numFmtId="0" fontId="15" fillId="0" borderId="0" xfId="5" applyFont="1" applyFill="1" applyBorder="1"/>
    <xf numFmtId="0" fontId="15" fillId="0" borderId="58" xfId="5" applyFont="1" applyFill="1" applyBorder="1"/>
    <xf numFmtId="166" fontId="15" fillId="0" borderId="59" xfId="1" applyFont="1" applyFill="1" applyBorder="1"/>
    <xf numFmtId="166" fontId="15" fillId="0" borderId="59" xfId="5" applyNumberFormat="1" applyFont="1" applyFill="1" applyBorder="1"/>
    <xf numFmtId="9" fontId="32" fillId="0" borderId="59" xfId="6" applyFont="1" applyFill="1" applyBorder="1" applyAlignment="1">
      <alignment horizontal="center"/>
    </xf>
    <xf numFmtId="0" fontId="15" fillId="3" borderId="0" xfId="5" applyFont="1" applyFill="1"/>
    <xf numFmtId="166" fontId="14" fillId="3" borderId="57" xfId="1" applyFont="1" applyFill="1" applyBorder="1"/>
    <xf numFmtId="9" fontId="33" fillId="3" borderId="57" xfId="6" applyFont="1" applyFill="1" applyBorder="1" applyAlignment="1">
      <alignment horizontal="center"/>
    </xf>
    <xf numFmtId="0" fontId="15" fillId="0" borderId="0" xfId="5" applyFont="1" applyFill="1"/>
    <xf numFmtId="166" fontId="14" fillId="3" borderId="57" xfId="5" applyNumberFormat="1" applyFont="1" applyFill="1" applyBorder="1"/>
    <xf numFmtId="0" fontId="15" fillId="3" borderId="45" xfId="5" applyFont="1" applyFill="1" applyBorder="1"/>
    <xf numFmtId="166" fontId="14" fillId="3" borderId="60" xfId="1" applyFont="1" applyFill="1" applyBorder="1"/>
    <xf numFmtId="9" fontId="33" fillId="3" borderId="60" xfId="6" applyFont="1" applyFill="1" applyBorder="1" applyAlignment="1">
      <alignment horizontal="center"/>
    </xf>
    <xf numFmtId="166" fontId="14" fillId="3" borderId="60" xfId="5" applyNumberFormat="1" applyFont="1" applyFill="1" applyBorder="1"/>
    <xf numFmtId="166" fontId="27" fillId="0" borderId="0" xfId="5" applyNumberFormat="1"/>
    <xf numFmtId="0" fontId="34" fillId="0" borderId="0" xfId="5" applyFont="1"/>
    <xf numFmtId="166" fontId="34" fillId="0" borderId="0" xfId="5" applyNumberFormat="1" applyFont="1"/>
    <xf numFmtId="0" fontId="34" fillId="0" borderId="0" xfId="5" applyFont="1" applyFill="1"/>
    <xf numFmtId="166" fontId="34" fillId="0" borderId="0" xfId="5" applyNumberFormat="1" applyFont="1" applyFill="1"/>
    <xf numFmtId="166" fontId="34" fillId="0" borderId="0" xfId="5" applyNumberFormat="1" applyFont="1" applyFill="1" applyBorder="1"/>
    <xf numFmtId="166" fontId="35" fillId="0" borderId="0" xfId="5" applyNumberFormat="1" applyFont="1" applyFill="1"/>
    <xf numFmtId="171" fontId="35" fillId="0" borderId="0" xfId="5" applyNumberFormat="1" applyFont="1" applyFill="1"/>
    <xf numFmtId="0" fontId="36" fillId="0" borderId="0" xfId="5" applyFont="1"/>
    <xf numFmtId="9" fontId="34" fillId="0" borderId="0" xfId="6" applyFont="1"/>
    <xf numFmtId="0" fontId="34" fillId="0" borderId="0" xfId="5" applyFont="1" applyFill="1" applyBorder="1"/>
    <xf numFmtId="0" fontId="36" fillId="0" borderId="0" xfId="5" applyFont="1" applyFill="1" applyBorder="1"/>
    <xf numFmtId="0" fontId="34" fillId="0" borderId="0" xfId="5" applyFont="1" applyBorder="1"/>
    <xf numFmtId="0" fontId="14" fillId="0" borderId="0" xfId="5" quotePrefix="1" applyFont="1" applyFill="1" applyAlignment="1">
      <alignment horizontal="left"/>
    </xf>
    <xf numFmtId="0" fontId="38" fillId="0" borderId="0" xfId="5" applyFont="1" applyFill="1"/>
    <xf numFmtId="0" fontId="38" fillId="0" borderId="56" xfId="5" applyFont="1" applyFill="1" applyBorder="1"/>
    <xf numFmtId="0" fontId="39" fillId="0" borderId="56" xfId="5" applyFont="1" applyFill="1" applyBorder="1"/>
    <xf numFmtId="166" fontId="34" fillId="0" borderId="0" xfId="1" applyFont="1"/>
    <xf numFmtId="0" fontId="27" fillId="4" borderId="61" xfId="5" applyFill="1" applyBorder="1"/>
    <xf numFmtId="166" fontId="27" fillId="4" borderId="61" xfId="5" applyNumberFormat="1" applyFill="1" applyBorder="1"/>
    <xf numFmtId="17" fontId="1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8" fillId="0" borderId="0" xfId="1" applyFont="1"/>
    <xf numFmtId="0" fontId="19" fillId="0" borderId="0" xfId="0" applyFont="1"/>
    <xf numFmtId="0" fontId="38" fillId="0" borderId="0" xfId="5" applyFont="1"/>
    <xf numFmtId="0" fontId="14" fillId="0" borderId="0" xfId="5" applyFont="1" applyFill="1" applyAlignment="1">
      <alignment horizontal="left"/>
    </xf>
    <xf numFmtId="0" fontId="44" fillId="2" borderId="51" xfId="5" applyFont="1" applyFill="1" applyBorder="1"/>
    <xf numFmtId="0" fontId="45" fillId="2" borderId="4" xfId="5" applyFont="1" applyFill="1" applyBorder="1"/>
    <xf numFmtId="0" fontId="45" fillId="2" borderId="52" xfId="5" applyFont="1" applyFill="1" applyBorder="1"/>
    <xf numFmtId="0" fontId="46" fillId="2" borderId="52" xfId="5" applyFont="1" applyFill="1" applyBorder="1" applyAlignment="1">
      <alignment horizontal="center"/>
    </xf>
    <xf numFmtId="0" fontId="45" fillId="2" borderId="53" xfId="5" applyFont="1" applyFill="1" applyBorder="1"/>
    <xf numFmtId="0" fontId="46" fillId="2" borderId="52" xfId="5" quotePrefix="1" applyFont="1" applyFill="1" applyBorder="1" applyAlignment="1">
      <alignment horizontal="left"/>
    </xf>
    <xf numFmtId="0" fontId="47" fillId="2" borderId="54" xfId="5" applyFont="1" applyFill="1" applyBorder="1"/>
    <xf numFmtId="0" fontId="46" fillId="2" borderId="25" xfId="5" applyFont="1" applyFill="1" applyBorder="1" applyAlignment="1">
      <alignment horizontal="center"/>
    </xf>
    <xf numFmtId="0" fontId="46" fillId="2" borderId="55" xfId="5" quotePrefix="1" applyFont="1" applyFill="1" applyBorder="1" applyAlignment="1">
      <alignment horizontal="center"/>
    </xf>
    <xf numFmtId="0" fontId="46" fillId="2" borderId="1" xfId="5" applyFont="1" applyFill="1" applyBorder="1" applyAlignment="1">
      <alignment horizontal="center"/>
    </xf>
    <xf numFmtId="0" fontId="46" fillId="2" borderId="3" xfId="5" applyFont="1" applyFill="1" applyBorder="1" applyAlignment="1">
      <alignment horizontal="center"/>
    </xf>
    <xf numFmtId="0" fontId="14" fillId="0" borderId="0" xfId="5" applyFont="1" applyFill="1" applyBorder="1"/>
    <xf numFmtId="166" fontId="15" fillId="0" borderId="81" xfId="1" applyFont="1" applyFill="1" applyBorder="1"/>
    <xf numFmtId="0" fontId="15" fillId="0" borderId="81" xfId="5" applyFont="1" applyFill="1" applyBorder="1"/>
    <xf numFmtId="9" fontId="15" fillId="0" borderId="81" xfId="6" applyFont="1" applyFill="1" applyBorder="1" applyAlignment="1">
      <alignment horizontal="center"/>
    </xf>
    <xf numFmtId="0" fontId="15" fillId="0" borderId="0" xfId="5" applyFont="1" applyFill="1" applyBorder="1" applyAlignment="1">
      <alignment horizontal="left"/>
    </xf>
    <xf numFmtId="166" fontId="15" fillId="0" borderId="81" xfId="5" applyNumberFormat="1" applyFont="1" applyFill="1" applyBorder="1"/>
    <xf numFmtId="9" fontId="32" fillId="0" borderId="81" xfId="6" applyFont="1" applyFill="1" applyBorder="1" applyAlignment="1">
      <alignment horizontal="center"/>
    </xf>
    <xf numFmtId="0" fontId="15" fillId="0" borderId="44" xfId="5" applyFont="1" applyFill="1" applyBorder="1"/>
    <xf numFmtId="166" fontId="15" fillId="0" borderId="82" xfId="1" applyFont="1" applyFill="1" applyBorder="1"/>
    <xf numFmtId="166" fontId="15" fillId="0" borderId="83" xfId="1" applyFont="1" applyFill="1" applyBorder="1"/>
    <xf numFmtId="166" fontId="15" fillId="0" borderId="83" xfId="5" applyNumberFormat="1" applyFont="1" applyFill="1" applyBorder="1"/>
    <xf numFmtId="9" fontId="32" fillId="0" borderId="83" xfId="6" applyFont="1" applyFill="1" applyBorder="1" applyAlignment="1">
      <alignment horizontal="center"/>
    </xf>
    <xf numFmtId="166" fontId="14" fillId="0" borderId="81" xfId="1" applyFont="1" applyFill="1" applyBorder="1"/>
    <xf numFmtId="9" fontId="33" fillId="0" borderId="81" xfId="6" applyFont="1" applyFill="1" applyBorder="1" applyAlignment="1">
      <alignment horizontal="center"/>
    </xf>
    <xf numFmtId="166" fontId="14" fillId="0" borderId="81" xfId="5" applyNumberFormat="1" applyFont="1" applyFill="1" applyBorder="1"/>
    <xf numFmtId="0" fontId="15" fillId="0" borderId="80" xfId="5" applyFont="1" applyFill="1" applyBorder="1"/>
    <xf numFmtId="166" fontId="14" fillId="0" borderId="84" xfId="5" applyNumberFormat="1" applyFont="1" applyFill="1" applyBorder="1"/>
    <xf numFmtId="166" fontId="14" fillId="0" borderId="85" xfId="5" applyNumberFormat="1" applyFont="1" applyFill="1" applyBorder="1"/>
    <xf numFmtId="9" fontId="33" fillId="0" borderId="85" xfId="6" applyFont="1" applyFill="1" applyBorder="1" applyAlignment="1">
      <alignment horizontal="center"/>
    </xf>
    <xf numFmtId="0" fontId="19" fillId="0" borderId="0" xfId="5" applyFont="1"/>
    <xf numFmtId="166" fontId="19" fillId="0" borderId="0" xfId="5" applyNumberFormat="1" applyFont="1"/>
    <xf numFmtId="0" fontId="39" fillId="0" borderId="102" xfId="5" applyFont="1" applyFill="1" applyBorder="1"/>
    <xf numFmtId="166" fontId="15" fillId="0" borderId="103" xfId="1" applyFont="1" applyFill="1" applyBorder="1"/>
    <xf numFmtId="0" fontId="15" fillId="0" borderId="103" xfId="5" applyFont="1" applyFill="1" applyBorder="1"/>
    <xf numFmtId="9" fontId="15" fillId="0" borderId="103" xfId="6" applyFont="1" applyFill="1" applyBorder="1" applyAlignment="1">
      <alignment horizontal="center"/>
    </xf>
    <xf numFmtId="166" fontId="15" fillId="0" borderId="103" xfId="5" applyNumberFormat="1" applyFont="1" applyFill="1" applyBorder="1"/>
    <xf numFmtId="9" fontId="32" fillId="0" borderId="103" xfId="6" applyFont="1" applyFill="1" applyBorder="1" applyAlignment="1">
      <alignment horizontal="center"/>
    </xf>
    <xf numFmtId="166" fontId="15" fillId="0" borderId="104" xfId="1" applyFont="1" applyFill="1" applyBorder="1"/>
    <xf numFmtId="166" fontId="15" fillId="0" borderId="104" xfId="5" applyNumberFormat="1" applyFont="1" applyFill="1" applyBorder="1"/>
    <xf numFmtId="9" fontId="32" fillId="0" borderId="104" xfId="6" applyFont="1" applyFill="1" applyBorder="1" applyAlignment="1">
      <alignment horizontal="center"/>
    </xf>
    <xf numFmtId="166" fontId="14" fillId="0" borderId="103" xfId="1" applyFont="1" applyFill="1" applyBorder="1"/>
    <xf numFmtId="9" fontId="33" fillId="0" borderId="103" xfId="6" applyFont="1" applyFill="1" applyBorder="1" applyAlignment="1">
      <alignment horizontal="center"/>
    </xf>
    <xf numFmtId="166" fontId="14" fillId="0" borderId="103" xfId="5" applyNumberFormat="1" applyFont="1" applyFill="1" applyBorder="1"/>
    <xf numFmtId="0" fontId="49" fillId="0" borderId="0" xfId="5" applyFont="1"/>
    <xf numFmtId="165" fontId="34" fillId="0" borderId="0" xfId="5" applyNumberFormat="1" applyFont="1" applyFill="1"/>
    <xf numFmtId="0" fontId="44" fillId="6" borderId="86" xfId="5" applyFont="1" applyFill="1" applyBorder="1"/>
    <xf numFmtId="0" fontId="45" fillId="6" borderId="87" xfId="5" applyFont="1" applyFill="1" applyBorder="1"/>
    <xf numFmtId="0" fontId="46" fillId="6" borderId="87" xfId="5" applyFont="1" applyFill="1" applyBorder="1" applyAlignment="1">
      <alignment horizontal="center"/>
    </xf>
    <xf numFmtId="0" fontId="45" fillId="6" borderId="88" xfId="5" applyFont="1" applyFill="1" applyBorder="1"/>
    <xf numFmtId="0" fontId="48" fillId="6" borderId="78" xfId="5" quotePrefix="1" applyFont="1" applyFill="1" applyBorder="1" applyAlignment="1">
      <alignment horizontal="center"/>
    </xf>
    <xf numFmtId="0" fontId="45" fillId="6" borderId="89" xfId="5" applyFont="1" applyFill="1" applyBorder="1"/>
    <xf numFmtId="0" fontId="47" fillId="6" borderId="90" xfId="5" applyFont="1" applyFill="1" applyBorder="1"/>
    <xf numFmtId="0" fontId="46" fillId="6" borderId="66" xfId="5" applyFont="1" applyFill="1" applyBorder="1" applyAlignment="1">
      <alignment horizontal="center"/>
    </xf>
    <xf numFmtId="0" fontId="51" fillId="0" borderId="0" xfId="5" applyFont="1"/>
    <xf numFmtId="0" fontId="38" fillId="0" borderId="91" xfId="5" applyFont="1" applyFill="1" applyBorder="1"/>
    <xf numFmtId="0" fontId="38" fillId="0" borderId="103" xfId="5" applyFont="1" applyFill="1" applyBorder="1"/>
    <xf numFmtId="0" fontId="39" fillId="0" borderId="103" xfId="5" applyFont="1" applyFill="1" applyBorder="1"/>
    <xf numFmtId="0" fontId="14" fillId="0" borderId="91" xfId="5" applyFont="1" applyFill="1" applyBorder="1"/>
    <xf numFmtId="0" fontId="52" fillId="0" borderId="0" xfId="5" applyFont="1" applyFill="1" applyBorder="1"/>
    <xf numFmtId="0" fontId="37" fillId="0" borderId="0" xfId="5" applyFont="1" applyFill="1" applyBorder="1"/>
    <xf numFmtId="0" fontId="15" fillId="0" borderId="91" xfId="5" applyFont="1" applyFill="1" applyBorder="1" applyAlignment="1">
      <alignment horizontal="left"/>
    </xf>
    <xf numFmtId="0" fontId="67" fillId="0" borderId="7" xfId="5" applyFont="1" applyFill="1" applyBorder="1"/>
    <xf numFmtId="0" fontId="15" fillId="0" borderId="91" xfId="5" applyFont="1" applyFill="1" applyBorder="1"/>
    <xf numFmtId="0" fontId="67" fillId="0" borderId="7" xfId="5" applyFont="1" applyFill="1" applyBorder="1" applyAlignment="1">
      <alignment horizontal="left"/>
    </xf>
    <xf numFmtId="166" fontId="53" fillId="0" borderId="0" xfId="5" quotePrefix="1" applyNumberFormat="1" applyFont="1" applyAlignment="1">
      <alignment horizontal="center"/>
    </xf>
    <xf numFmtId="0" fontId="19" fillId="0" borderId="0" xfId="5" applyFont="1" applyFill="1"/>
    <xf numFmtId="166" fontId="34" fillId="0" borderId="0" xfId="1" applyFont="1" applyAlignment="1">
      <alignment horizontal="right"/>
    </xf>
    <xf numFmtId="0" fontId="68" fillId="0" borderId="0" xfId="5" applyFont="1"/>
    <xf numFmtId="0" fontId="67" fillId="0" borderId="0" xfId="5" applyFont="1" applyBorder="1"/>
    <xf numFmtId="9" fontId="67" fillId="0" borderId="0" xfId="6" applyFont="1" applyBorder="1" applyAlignment="1"/>
    <xf numFmtId="0" fontId="67" fillId="0" borderId="0" xfId="5" applyFont="1" applyFill="1" applyBorder="1" applyAlignment="1"/>
    <xf numFmtId="0" fontId="67" fillId="0" borderId="0" xfId="5" applyFont="1" applyBorder="1" applyAlignment="1"/>
    <xf numFmtId="0" fontId="69" fillId="0" borderId="7" xfId="5" quotePrefix="1" applyFont="1" applyFill="1" applyBorder="1" applyAlignment="1">
      <alignment horizontal="left"/>
    </xf>
    <xf numFmtId="0" fontId="69" fillId="0" borderId="7" xfId="5" applyFont="1" applyFill="1" applyBorder="1" applyAlignment="1">
      <alignment horizontal="center"/>
    </xf>
    <xf numFmtId="9" fontId="67" fillId="0" borderId="7" xfId="6" applyFont="1" applyFill="1" applyBorder="1" applyAlignment="1"/>
    <xf numFmtId="9" fontId="67" fillId="0" borderId="11" xfId="6" applyNumberFormat="1" applyFont="1" applyFill="1" applyBorder="1" applyAlignment="1"/>
    <xf numFmtId="0" fontId="67" fillId="0" borderId="7" xfId="5" quotePrefix="1" applyFont="1" applyFill="1" applyBorder="1" applyAlignment="1">
      <alignment horizontal="left"/>
    </xf>
    <xf numFmtId="0" fontId="15" fillId="0" borderId="92" xfId="5" applyFont="1" applyFill="1" applyBorder="1"/>
    <xf numFmtId="165" fontId="67" fillId="0" borderId="7" xfId="4" applyFont="1" applyFill="1" applyBorder="1" applyAlignment="1"/>
    <xf numFmtId="0" fontId="54" fillId="0" borderId="0" xfId="5" quotePrefix="1" applyFont="1" applyFill="1" applyAlignment="1">
      <alignment horizontal="left"/>
    </xf>
    <xf numFmtId="0" fontId="55" fillId="0" borderId="0" xfId="5" applyFont="1"/>
    <xf numFmtId="0" fontId="54" fillId="0" borderId="0" xfId="5" applyFont="1" applyFill="1" applyAlignment="1">
      <alignment horizontal="left"/>
    </xf>
    <xf numFmtId="0" fontId="56" fillId="6" borderId="4" xfId="5" applyFont="1" applyFill="1" applyBorder="1"/>
    <xf numFmtId="0" fontId="57" fillId="6" borderId="52" xfId="5" applyFont="1" applyFill="1" applyBorder="1"/>
    <xf numFmtId="0" fontId="58" fillId="6" borderId="52" xfId="5" applyFont="1" applyFill="1" applyBorder="1" applyAlignment="1">
      <alignment horizontal="center"/>
    </xf>
    <xf numFmtId="0" fontId="57" fillId="6" borderId="53" xfId="5" applyFont="1" applyFill="1" applyBorder="1"/>
    <xf numFmtId="0" fontId="59" fillId="6" borderId="52" xfId="5" quotePrefix="1" applyFont="1" applyFill="1" applyBorder="1" applyAlignment="1">
      <alignment horizontal="center"/>
    </xf>
    <xf numFmtId="0" fontId="60" fillId="6" borderId="25" xfId="5" applyFont="1" applyFill="1" applyBorder="1"/>
    <xf numFmtId="0" fontId="61" fillId="6" borderId="1" xfId="5" applyFont="1" applyFill="1" applyBorder="1" applyAlignment="1">
      <alignment horizontal="center"/>
    </xf>
    <xf numFmtId="0" fontId="58" fillId="6" borderId="1" xfId="5" applyFont="1" applyFill="1" applyBorder="1" applyAlignment="1">
      <alignment horizontal="center"/>
    </xf>
    <xf numFmtId="0" fontId="61" fillId="6" borderId="3" xfId="5" applyFont="1" applyFill="1" applyBorder="1" applyAlignment="1">
      <alignment horizontal="center"/>
    </xf>
    <xf numFmtId="0" fontId="59" fillId="6" borderId="1" xfId="5" applyFont="1" applyFill="1" applyBorder="1" applyAlignment="1">
      <alignment horizontal="center"/>
    </xf>
    <xf numFmtId="0" fontId="55" fillId="0" borderId="0" xfId="5" applyFont="1" applyFill="1"/>
    <xf numFmtId="0" fontId="55" fillId="0" borderId="102" xfId="5" applyFont="1" applyFill="1" applyBorder="1"/>
    <xf numFmtId="0" fontId="54" fillId="0" borderId="102" xfId="5" applyFont="1" applyFill="1" applyBorder="1"/>
    <xf numFmtId="0" fontId="54" fillId="0" borderId="0" xfId="5" applyFont="1" applyFill="1" applyBorder="1"/>
    <xf numFmtId="166" fontId="55" fillId="0" borderId="103" xfId="1" applyFont="1" applyFill="1" applyBorder="1"/>
    <xf numFmtId="0" fontId="55" fillId="0" borderId="103" xfId="5" applyFont="1" applyFill="1" applyBorder="1"/>
    <xf numFmtId="9" fontId="55" fillId="0" borderId="103" xfId="6" applyFont="1" applyFill="1" applyBorder="1" applyAlignment="1">
      <alignment horizontal="center"/>
    </xf>
    <xf numFmtId="0" fontId="55" fillId="0" borderId="0" xfId="5" applyFont="1" applyFill="1" applyBorder="1" applyAlignment="1">
      <alignment horizontal="left"/>
    </xf>
    <xf numFmtId="166" fontId="55" fillId="0" borderId="103" xfId="5" applyNumberFormat="1" applyFont="1" applyFill="1" applyBorder="1"/>
    <xf numFmtId="0" fontId="55" fillId="0" borderId="0" xfId="5" applyFont="1" applyFill="1" applyBorder="1"/>
    <xf numFmtId="0" fontId="55" fillId="0" borderId="44" xfId="5" applyFont="1" applyFill="1" applyBorder="1"/>
    <xf numFmtId="166" fontId="55" fillId="0" borderId="104" xfId="1" applyFont="1" applyFill="1" applyBorder="1"/>
    <xf numFmtId="166" fontId="55" fillId="0" borderId="104" xfId="5" applyNumberFormat="1" applyFont="1" applyFill="1" applyBorder="1"/>
    <xf numFmtId="166" fontId="54" fillId="0" borderId="103" xfId="1" applyFont="1" applyFill="1" applyBorder="1"/>
    <xf numFmtId="166" fontId="54" fillId="0" borderId="103" xfId="5" applyNumberFormat="1" applyFont="1" applyFill="1" applyBorder="1"/>
    <xf numFmtId="166" fontId="54" fillId="0" borderId="105" xfId="5" applyNumberFormat="1" applyFont="1" applyFill="1" applyBorder="1"/>
    <xf numFmtId="0" fontId="64" fillId="0" borderId="0" xfId="5" applyFont="1"/>
    <xf numFmtId="9" fontId="62" fillId="0" borderId="103" xfId="6" applyFont="1" applyFill="1" applyBorder="1" applyAlignment="1">
      <alignment horizontal="right"/>
    </xf>
    <xf numFmtId="9" fontId="62" fillId="0" borderId="104" xfId="6" applyFont="1" applyFill="1" applyBorder="1" applyAlignment="1">
      <alignment horizontal="right"/>
    </xf>
    <xf numFmtId="9" fontId="63" fillId="0" borderId="103" xfId="6" applyFont="1" applyFill="1" applyBorder="1" applyAlignment="1">
      <alignment horizontal="right"/>
    </xf>
    <xf numFmtId="9" fontId="62" fillId="0" borderId="103" xfId="6" applyFont="1" applyFill="1" applyBorder="1" applyAlignment="1"/>
    <xf numFmtId="9" fontId="62" fillId="0" borderId="104" xfId="6" applyFont="1" applyFill="1" applyBorder="1" applyAlignment="1"/>
    <xf numFmtId="9" fontId="63" fillId="0" borderId="103" xfId="6" applyFont="1" applyFill="1" applyBorder="1" applyAlignment="1"/>
    <xf numFmtId="0" fontId="55" fillId="0" borderId="103" xfId="5" applyFont="1" applyFill="1" applyBorder="1" applyAlignment="1"/>
    <xf numFmtId="9" fontId="63" fillId="0" borderId="105" xfId="6" applyFont="1" applyFill="1" applyBorder="1" applyAlignment="1"/>
    <xf numFmtId="0" fontId="64" fillId="0" borderId="0" xfId="5" applyFont="1" applyAlignment="1"/>
    <xf numFmtId="0" fontId="19" fillId="0" borderId="0" xfId="5" applyFont="1" applyAlignment="1"/>
    <xf numFmtId="9" fontId="55" fillId="0" borderId="103" xfId="6" applyFont="1" applyFill="1" applyBorder="1" applyAlignment="1">
      <alignment horizontal="right"/>
    </xf>
    <xf numFmtId="0" fontId="55" fillId="0" borderId="103" xfId="5" applyFont="1" applyFill="1" applyBorder="1" applyAlignment="1">
      <alignment horizontal="right"/>
    </xf>
    <xf numFmtId="9" fontId="63" fillId="0" borderId="105" xfId="6" applyFont="1" applyFill="1" applyBorder="1" applyAlignment="1">
      <alignment horizontal="right"/>
    </xf>
    <xf numFmtId="0" fontId="64" fillId="0" borderId="0" xfId="5" applyFont="1" applyAlignment="1">
      <alignment horizontal="right"/>
    </xf>
    <xf numFmtId="0" fontId="19" fillId="0" borderId="0" xfId="5" applyFont="1" applyAlignment="1">
      <alignment horizontal="right"/>
    </xf>
    <xf numFmtId="165" fontId="64" fillId="0" borderId="0" xfId="5" applyNumberFormat="1" applyFont="1" applyFill="1"/>
    <xf numFmtId="166" fontId="64" fillId="0" borderId="0" xfId="5" applyNumberFormat="1" applyFont="1" applyFill="1"/>
    <xf numFmtId="0" fontId="64" fillId="0" borderId="0" xfId="5" applyFont="1" applyFill="1"/>
    <xf numFmtId="0" fontId="67" fillId="0" borderId="106" xfId="5" applyFont="1" applyFill="1" applyBorder="1"/>
    <xf numFmtId="9" fontId="67" fillId="0" borderId="106" xfId="6" applyNumberFormat="1" applyFont="1" applyFill="1" applyBorder="1" applyAlignment="1"/>
    <xf numFmtId="0" fontId="67" fillId="0" borderId="106" xfId="5" applyFont="1" applyFill="1" applyBorder="1" applyAlignment="1">
      <alignment horizontal="left"/>
    </xf>
    <xf numFmtId="0" fontId="67" fillId="0" borderId="106" xfId="5" applyFont="1" applyBorder="1"/>
    <xf numFmtId="0" fontId="70" fillId="6" borderId="106" xfId="5" applyFont="1" applyFill="1" applyBorder="1"/>
    <xf numFmtId="0" fontId="71" fillId="6" borderId="106" xfId="5" applyFont="1" applyFill="1" applyBorder="1" applyAlignment="1">
      <alignment horizontal="center"/>
    </xf>
    <xf numFmtId="0" fontId="19" fillId="0" borderId="0" xfId="5" applyFont="1" applyBorder="1"/>
    <xf numFmtId="0" fontId="64" fillId="0" borderId="0" xfId="5" applyFont="1" applyBorder="1"/>
    <xf numFmtId="0" fontId="66" fillId="0" borderId="0" xfId="5" applyFont="1" applyBorder="1"/>
    <xf numFmtId="17" fontId="34" fillId="0" borderId="0" xfId="5" applyNumberFormat="1" applyFont="1" applyFill="1"/>
    <xf numFmtId="0" fontId="29" fillId="9" borderId="51" xfId="5" applyFont="1" applyFill="1" applyBorder="1"/>
    <xf numFmtId="0" fontId="30" fillId="9" borderId="54" xfId="5" applyFont="1" applyFill="1" applyBorder="1"/>
    <xf numFmtId="0" fontId="50" fillId="0" borderId="0" xfId="5" applyFont="1" applyAlignment="1">
      <alignment horizontal="center"/>
    </xf>
    <xf numFmtId="166" fontId="14" fillId="0" borderId="0" xfId="0" applyNumberFormat="1" applyFont="1"/>
    <xf numFmtId="0" fontId="15" fillId="0" borderId="0" xfId="0" applyFont="1" applyAlignment="1">
      <alignment horizontal="center"/>
    </xf>
    <xf numFmtId="167" fontId="15" fillId="0" borderId="0" xfId="3" applyFont="1"/>
    <xf numFmtId="175" fontId="15" fillId="0" borderId="0" xfId="3" applyNumberFormat="1" applyFont="1"/>
    <xf numFmtId="175" fontId="15" fillId="0" borderId="0" xfId="0" applyNumberFormat="1" applyFont="1"/>
    <xf numFmtId="0" fontId="55" fillId="0" borderId="109" xfId="5" applyFont="1" applyFill="1" applyBorder="1"/>
    <xf numFmtId="166" fontId="54" fillId="0" borderId="110" xfId="5" applyNumberFormat="1" applyFont="1" applyFill="1" applyBorder="1"/>
    <xf numFmtId="0" fontId="55" fillId="0" borderId="87" xfId="5" applyFont="1" applyFill="1" applyBorder="1"/>
    <xf numFmtId="0" fontId="55" fillId="0" borderId="73" xfId="5" applyFont="1" applyFill="1" applyBorder="1"/>
    <xf numFmtId="0" fontId="72" fillId="0" borderId="0" xfId="5" applyFont="1" applyFill="1" applyBorder="1"/>
    <xf numFmtId="166" fontId="19" fillId="0" borderId="0" xfId="6" applyNumberFormat="1" applyFont="1"/>
    <xf numFmtId="175" fontId="19" fillId="0" borderId="0" xfId="3" applyNumberFormat="1" applyFont="1"/>
    <xf numFmtId="175" fontId="34" fillId="0" borderId="0" xfId="3" applyNumberFormat="1" applyFont="1"/>
    <xf numFmtId="0" fontId="19" fillId="0" borderId="0" xfId="3" applyNumberFormat="1" applyFont="1"/>
    <xf numFmtId="0" fontId="14" fillId="0" borderId="65" xfId="5" applyFont="1" applyFill="1" applyBorder="1"/>
    <xf numFmtId="166" fontId="14" fillId="0" borderId="47" xfId="5" applyNumberFormat="1" applyFont="1" applyFill="1" applyBorder="1"/>
    <xf numFmtId="166" fontId="14" fillId="0" borderId="30" xfId="5" applyNumberFormat="1" applyFont="1" applyFill="1" applyBorder="1"/>
    <xf numFmtId="9" fontId="33" fillId="0" borderId="30" xfId="6" applyFont="1" applyFill="1" applyBorder="1" applyAlignment="1">
      <alignment horizontal="center"/>
    </xf>
    <xf numFmtId="9" fontId="33" fillId="0" borderId="31" xfId="6" applyFont="1" applyFill="1" applyBorder="1" applyAlignment="1">
      <alignment horizontal="center"/>
    </xf>
    <xf numFmtId="166" fontId="64" fillId="0" borderId="0" xfId="5" applyNumberFormat="1" applyFont="1" applyFill="1" applyAlignment="1">
      <alignment horizontal="center"/>
    </xf>
    <xf numFmtId="0" fontId="66" fillId="0" borderId="0" xfId="5" applyFont="1" applyBorder="1" applyAlignment="1">
      <alignment horizontal="center"/>
    </xf>
    <xf numFmtId="1" fontId="19" fillId="0" borderId="0" xfId="5" applyNumberFormat="1" applyFont="1"/>
    <xf numFmtId="9" fontId="19" fillId="0" borderId="0" xfId="5" applyNumberFormat="1" applyFont="1"/>
    <xf numFmtId="172" fontId="19" fillId="0" borderId="0" xfId="5" applyNumberFormat="1" applyFont="1"/>
    <xf numFmtId="165" fontId="67" fillId="0" borderId="106" xfId="3" applyNumberFormat="1" applyFont="1" applyFill="1" applyBorder="1" applyAlignment="1"/>
    <xf numFmtId="0" fontId="15" fillId="0" borderId="91" xfId="5" applyFont="1" applyFill="1" applyBorder="1" applyAlignment="1">
      <alignment vertical="center"/>
    </xf>
    <xf numFmtId="166" fontId="15" fillId="0" borderId="103" xfId="1" applyFont="1" applyFill="1" applyBorder="1" applyAlignment="1">
      <alignment vertical="center"/>
    </xf>
    <xf numFmtId="166" fontId="15" fillId="0" borderId="103" xfId="5" applyNumberFormat="1" applyFont="1" applyFill="1" applyBorder="1" applyAlignment="1">
      <alignment vertical="center"/>
    </xf>
    <xf numFmtId="0" fontId="19" fillId="0" borderId="0" xfId="5" applyFont="1" applyAlignment="1">
      <alignment vertical="center"/>
    </xf>
    <xf numFmtId="175" fontId="19" fillId="0" borderId="0" xfId="3" applyNumberFormat="1" applyFont="1" applyAlignment="1">
      <alignment vertical="center"/>
    </xf>
    <xf numFmtId="0" fontId="19" fillId="0" borderId="0" xfId="5" applyFont="1" applyBorder="1" applyAlignment="1">
      <alignment vertical="center"/>
    </xf>
    <xf numFmtId="0" fontId="50" fillId="0" borderId="0" xfId="5" applyFont="1" applyFill="1" applyBorder="1" applyAlignment="1">
      <alignment horizontal="right"/>
    </xf>
    <xf numFmtId="166" fontId="73" fillId="0" borderId="0" xfId="5" applyNumberFormat="1" applyFont="1"/>
    <xf numFmtId="9" fontId="19" fillId="0" borderId="0" xfId="6" applyFont="1"/>
    <xf numFmtId="175" fontId="34" fillId="0" borderId="0" xfId="3" applyNumberFormat="1" applyFont="1" applyFill="1"/>
    <xf numFmtId="0" fontId="0" fillId="0" borderId="0" xfId="0" applyFill="1"/>
    <xf numFmtId="165" fontId="68" fillId="0" borderId="0" xfId="5" applyNumberFormat="1" applyFont="1" applyFill="1"/>
    <xf numFmtId="39" fontId="18" fillId="0" borderId="65" xfId="2" applyNumberFormat="1" applyFont="1" applyFill="1" applyBorder="1"/>
    <xf numFmtId="0" fontId="27" fillId="0" borderId="0" xfId="5" applyAlignment="1"/>
    <xf numFmtId="1" fontId="19" fillId="0" borderId="0" xfId="5" applyNumberFormat="1" applyFont="1" applyAlignment="1"/>
    <xf numFmtId="0" fontId="45" fillId="6" borderId="87" xfId="5" applyFont="1" applyFill="1" applyBorder="1" applyAlignment="1">
      <alignment wrapText="1"/>
    </xf>
    <xf numFmtId="0" fontId="45" fillId="6" borderId="89" xfId="5" applyFont="1" applyFill="1" applyBorder="1" applyAlignment="1">
      <alignment wrapText="1"/>
    </xf>
    <xf numFmtId="0" fontId="46" fillId="6" borderId="73" xfId="5" applyFont="1" applyFill="1" applyBorder="1" applyAlignment="1">
      <alignment horizontal="center" wrapText="1"/>
    </xf>
    <xf numFmtId="0" fontId="46" fillId="6" borderId="66" xfId="5" quotePrefix="1" applyFont="1" applyFill="1" applyBorder="1" applyAlignment="1">
      <alignment horizontal="center" wrapText="1"/>
    </xf>
    <xf numFmtId="0" fontId="46" fillId="6" borderId="66" xfId="5" applyFont="1" applyFill="1" applyBorder="1" applyAlignment="1">
      <alignment horizontal="center" wrapText="1"/>
    </xf>
    <xf numFmtId="0" fontId="46" fillId="6" borderId="55" xfId="5" applyFont="1" applyFill="1" applyBorder="1" applyAlignment="1">
      <alignment horizontal="center" wrapText="1"/>
    </xf>
    <xf numFmtId="164" fontId="27" fillId="0" borderId="0" xfId="5" applyNumberFormat="1" applyAlignment="1">
      <alignment horizontal="center"/>
    </xf>
    <xf numFmtId="164" fontId="19" fillId="0" borderId="0" xfId="5" applyNumberFormat="1" applyFont="1" applyAlignment="1">
      <alignment horizontal="center"/>
    </xf>
    <xf numFmtId="0" fontId="76" fillId="0" borderId="0" xfId="5" applyFont="1"/>
    <xf numFmtId="0" fontId="77" fillId="0" borderId="0" xfId="5" applyFont="1" applyFill="1" applyBorder="1" applyAlignment="1">
      <alignment horizontal="right"/>
    </xf>
    <xf numFmtId="0" fontId="79" fillId="0" borderId="0" xfId="5" applyFont="1"/>
    <xf numFmtId="0" fontId="77" fillId="0" borderId="0" xfId="5" applyFont="1" applyBorder="1" applyAlignment="1">
      <alignment vertical="center"/>
    </xf>
    <xf numFmtId="166" fontId="81" fillId="0" borderId="0" xfId="5" applyNumberFormat="1" applyFont="1" applyFill="1" applyBorder="1"/>
    <xf numFmtId="174" fontId="80" fillId="0" borderId="0" xfId="2" applyNumberFormat="1" applyFont="1" applyFill="1"/>
    <xf numFmtId="2" fontId="19" fillId="0" borderId="0" xfId="6" applyNumberFormat="1" applyFont="1"/>
    <xf numFmtId="0" fontId="78" fillId="0" borderId="0" xfId="5" applyNumberFormat="1" applyFont="1" applyFill="1" applyBorder="1" applyAlignment="1">
      <alignment horizontal="center" vertical="center"/>
    </xf>
    <xf numFmtId="0" fontId="78" fillId="0" borderId="0" xfId="5" applyFont="1" applyFill="1" applyBorder="1" applyAlignment="1">
      <alignment horizontal="center" vertical="center"/>
    </xf>
    <xf numFmtId="0" fontId="79" fillId="0" borderId="0" xfId="5" applyFont="1" applyBorder="1"/>
    <xf numFmtId="166" fontId="79" fillId="0" borderId="0" xfId="1" applyFont="1" applyBorder="1"/>
    <xf numFmtId="166" fontId="80" fillId="0" borderId="0" xfId="1" applyFont="1" applyBorder="1"/>
    <xf numFmtId="166" fontId="82" fillId="0" borderId="0" xfId="5" applyNumberFormat="1" applyFont="1" applyFill="1" applyBorder="1"/>
    <xf numFmtId="9" fontId="15" fillId="0" borderId="103" xfId="6" applyFont="1" applyFill="1" applyBorder="1" applyAlignment="1">
      <alignment horizontal="center" vertical="center"/>
    </xf>
    <xf numFmtId="9" fontId="15" fillId="0" borderId="104" xfId="6" applyFont="1" applyFill="1" applyBorder="1" applyAlignment="1">
      <alignment horizontal="center"/>
    </xf>
    <xf numFmtId="17" fontId="13" fillId="0" borderId="0" xfId="0" applyNumberFormat="1" applyFont="1"/>
    <xf numFmtId="175" fontId="83" fillId="0" borderId="0" xfId="3" applyNumberFormat="1" applyFont="1" applyBorder="1"/>
    <xf numFmtId="165" fontId="13" fillId="0" borderId="100" xfId="3" applyNumberFormat="1" applyFont="1" applyBorder="1"/>
    <xf numFmtId="0" fontId="27" fillId="0" borderId="0" xfId="5" applyAlignment="1">
      <alignment horizontal="right"/>
    </xf>
    <xf numFmtId="1" fontId="19" fillId="0" borderId="0" xfId="5" applyNumberFormat="1" applyFont="1" applyAlignment="1">
      <alignment horizontal="right"/>
    </xf>
    <xf numFmtId="0" fontId="84" fillId="2" borderId="1" xfId="5" applyFont="1" applyFill="1" applyBorder="1" applyAlignment="1">
      <alignment horizontal="center"/>
    </xf>
    <xf numFmtId="165" fontId="19" fillId="0" borderId="0" xfId="3" applyNumberFormat="1" applyFont="1"/>
    <xf numFmtId="166" fontId="23" fillId="0" borderId="0" xfId="0" applyNumberFormat="1" applyFont="1"/>
    <xf numFmtId="0" fontId="85" fillId="0" borderId="0" xfId="0" applyFont="1" applyAlignment="1">
      <alignment horizontal="center"/>
    </xf>
    <xf numFmtId="165" fontId="85" fillId="0" borderId="0" xfId="3" applyNumberFormat="1" applyFont="1"/>
    <xf numFmtId="175" fontId="23" fillId="0" borderId="0" xfId="3" applyNumberFormat="1" applyFont="1"/>
    <xf numFmtId="166" fontId="15" fillId="0" borderId="128" xfId="1" applyFont="1" applyFill="1" applyBorder="1"/>
    <xf numFmtId="166" fontId="15" fillId="0" borderId="128" xfId="5" applyNumberFormat="1" applyFont="1" applyFill="1" applyBorder="1"/>
    <xf numFmtId="9" fontId="32" fillId="0" borderId="128" xfId="6" applyFont="1" applyFill="1" applyBorder="1" applyAlignment="1">
      <alignment horizontal="center"/>
    </xf>
    <xf numFmtId="0" fontId="14" fillId="0" borderId="92" xfId="5" applyFont="1" applyFill="1" applyBorder="1"/>
    <xf numFmtId="166" fontId="17" fillId="0" borderId="108" xfId="1" applyFont="1" applyFill="1" applyBorder="1"/>
    <xf numFmtId="166" fontId="17" fillId="0" borderId="108" xfId="5" applyNumberFormat="1" applyFont="1" applyFill="1" applyBorder="1"/>
    <xf numFmtId="9" fontId="17" fillId="0" borderId="108" xfId="6" applyFont="1" applyFill="1" applyBorder="1" applyAlignment="1">
      <alignment horizontal="center"/>
    </xf>
    <xf numFmtId="0" fontId="86" fillId="11" borderId="78" xfId="5" applyFont="1" applyFill="1" applyBorder="1"/>
    <xf numFmtId="164" fontId="87" fillId="11" borderId="78" xfId="5" applyNumberFormat="1" applyFont="1" applyFill="1" applyBorder="1" applyAlignment="1">
      <alignment horizontal="center"/>
    </xf>
    <xf numFmtId="0" fontId="87" fillId="11" borderId="78" xfId="5" applyFont="1" applyFill="1" applyBorder="1"/>
    <xf numFmtId="0" fontId="88" fillId="11" borderId="78" xfId="5" applyFont="1" applyFill="1" applyBorder="1" applyAlignment="1">
      <alignment horizontal="center"/>
    </xf>
    <xf numFmtId="0" fontId="87" fillId="11" borderId="78" xfId="5" applyFont="1" applyFill="1" applyBorder="1" applyAlignment="1"/>
    <xf numFmtId="0" fontId="89" fillId="11" borderId="1" xfId="5" applyFont="1" applyFill="1" applyBorder="1"/>
    <xf numFmtId="0" fontId="88" fillId="11" borderId="0" xfId="5" applyFont="1" applyFill="1" applyBorder="1" applyAlignment="1">
      <alignment horizontal="center"/>
    </xf>
    <xf numFmtId="0" fontId="88" fillId="11" borderId="0" xfId="5" quotePrefix="1" applyFont="1" applyFill="1" applyBorder="1" applyAlignment="1">
      <alignment horizontal="center"/>
    </xf>
    <xf numFmtId="0" fontId="88" fillId="11" borderId="1" xfId="5" applyFont="1" applyFill="1" applyBorder="1" applyAlignment="1">
      <alignment horizontal="center"/>
    </xf>
    <xf numFmtId="0" fontId="88" fillId="11" borderId="1" xfId="5" applyFont="1" applyFill="1" applyBorder="1" applyAlignment="1"/>
    <xf numFmtId="0" fontId="90" fillId="0" borderId="0" xfId="5" applyFont="1" applyFill="1" applyBorder="1"/>
    <xf numFmtId="164" fontId="90" fillId="0" borderId="52" xfId="5" applyNumberFormat="1" applyFont="1" applyFill="1" applyBorder="1" applyAlignment="1">
      <alignment horizontal="center"/>
    </xf>
    <xf numFmtId="0" fontId="90" fillId="0" borderId="52" xfId="5" applyFont="1" applyFill="1" applyBorder="1"/>
    <xf numFmtId="0" fontId="91" fillId="0" borderId="52" xfId="5" applyFont="1" applyFill="1" applyBorder="1"/>
    <xf numFmtId="0" fontId="91" fillId="0" borderId="52" xfId="5" applyFont="1" applyFill="1" applyBorder="1" applyAlignment="1">
      <alignment horizontal="right"/>
    </xf>
    <xf numFmtId="0" fontId="91" fillId="0" borderId="52" xfId="5" applyFont="1" applyFill="1" applyBorder="1" applyAlignment="1"/>
    <xf numFmtId="0" fontId="92" fillId="0" borderId="0" xfId="5" applyFont="1" applyFill="1" applyBorder="1"/>
    <xf numFmtId="164" fontId="93" fillId="0" borderId="0" xfId="1" applyNumberFormat="1" applyFont="1" applyFill="1" applyBorder="1" applyAlignment="1">
      <alignment horizontal="center"/>
    </xf>
    <xf numFmtId="166" fontId="93" fillId="0" borderId="0" xfId="1" applyFont="1" applyFill="1" applyBorder="1"/>
    <xf numFmtId="0" fontId="93" fillId="0" borderId="0" xfId="5" applyFont="1" applyFill="1" applyBorder="1"/>
    <xf numFmtId="9" fontId="93" fillId="0" borderId="0" xfId="6" applyFont="1" applyFill="1" applyBorder="1" applyAlignment="1">
      <alignment horizontal="center"/>
    </xf>
    <xf numFmtId="0" fontId="93" fillId="0" borderId="0" xfId="5" applyFont="1" applyFill="1" applyBorder="1" applyAlignment="1">
      <alignment horizontal="right"/>
    </xf>
    <xf numFmtId="9" fontId="93" fillId="0" borderId="0" xfId="6" applyFont="1" applyFill="1" applyBorder="1" applyAlignment="1"/>
    <xf numFmtId="0" fontId="93" fillId="0" borderId="0" xfId="5" applyFont="1" applyFill="1" applyBorder="1" applyAlignment="1">
      <alignment horizontal="left"/>
    </xf>
    <xf numFmtId="168" fontId="93" fillId="0" borderId="0" xfId="1" applyNumberFormat="1" applyFont="1" applyFill="1" applyBorder="1"/>
    <xf numFmtId="168" fontId="93" fillId="0" borderId="0" xfId="5" applyNumberFormat="1" applyFont="1" applyFill="1" applyBorder="1"/>
    <xf numFmtId="9" fontId="94" fillId="0" borderId="0" xfId="6" applyFont="1" applyFill="1" applyBorder="1" applyAlignment="1">
      <alignment horizontal="center"/>
    </xf>
    <xf numFmtId="176" fontId="93" fillId="0" borderId="0" xfId="5" applyNumberFormat="1" applyFont="1" applyFill="1" applyBorder="1" applyAlignment="1">
      <alignment horizontal="right"/>
    </xf>
    <xf numFmtId="9" fontId="94" fillId="0" borderId="0" xfId="6" applyFont="1" applyFill="1" applyBorder="1" applyAlignment="1"/>
    <xf numFmtId="0" fontId="93" fillId="0" borderId="44" xfId="5" applyFont="1" applyFill="1" applyBorder="1"/>
    <xf numFmtId="164" fontId="93" fillId="0" borderId="44" xfId="1" applyNumberFormat="1" applyFont="1" applyFill="1" applyBorder="1" applyAlignment="1">
      <alignment horizontal="center"/>
    </xf>
    <xf numFmtId="168" fontId="93" fillId="0" borderId="44" xfId="1" applyNumberFormat="1" applyFont="1" applyFill="1" applyBorder="1"/>
    <xf numFmtId="168" fontId="93" fillId="0" borderId="44" xfId="5" applyNumberFormat="1" applyFont="1" applyFill="1" applyBorder="1"/>
    <xf numFmtId="9" fontId="94" fillId="0" borderId="44" xfId="6" applyFont="1" applyFill="1" applyBorder="1" applyAlignment="1">
      <alignment horizontal="center"/>
    </xf>
    <xf numFmtId="176" fontId="93" fillId="0" borderId="44" xfId="5" applyNumberFormat="1" applyFont="1" applyFill="1" applyBorder="1" applyAlignment="1">
      <alignment horizontal="right"/>
    </xf>
    <xf numFmtId="9" fontId="94" fillId="0" borderId="44" xfId="6" applyFont="1" applyFill="1" applyBorder="1" applyAlignment="1"/>
    <xf numFmtId="0" fontId="93" fillId="7" borderId="0" xfId="5" applyFont="1" applyFill="1" applyBorder="1"/>
    <xf numFmtId="9" fontId="95" fillId="7" borderId="0" xfId="6" applyFont="1" applyFill="1" applyBorder="1" applyAlignment="1">
      <alignment horizontal="center"/>
    </xf>
    <xf numFmtId="9" fontId="95" fillId="7" borderId="0" xfId="6" applyFont="1" applyFill="1" applyBorder="1" applyAlignment="1"/>
    <xf numFmtId="164" fontId="93" fillId="0" borderId="0" xfId="3" applyNumberFormat="1" applyFont="1" applyFill="1" applyBorder="1" applyAlignment="1">
      <alignment horizontal="center"/>
    </xf>
    <xf numFmtId="164" fontId="93" fillId="0" borderId="0" xfId="5" applyNumberFormat="1" applyFont="1" applyFill="1" applyBorder="1" applyAlignment="1">
      <alignment horizontal="center"/>
    </xf>
    <xf numFmtId="166" fontId="93" fillId="0" borderId="0" xfId="5" applyNumberFormat="1" applyFont="1" applyFill="1" applyBorder="1" applyAlignment="1">
      <alignment horizontal="right"/>
    </xf>
    <xf numFmtId="164" fontId="92" fillId="0" borderId="0" xfId="1" applyNumberFormat="1" applyFont="1" applyFill="1" applyBorder="1" applyAlignment="1">
      <alignment horizontal="center"/>
    </xf>
    <xf numFmtId="168" fontId="92" fillId="0" borderId="0" xfId="1" applyNumberFormat="1" applyFont="1" applyFill="1" applyBorder="1"/>
    <xf numFmtId="9" fontId="95" fillId="0" borderId="0" xfId="6" applyFont="1" applyFill="1" applyBorder="1" applyAlignment="1">
      <alignment horizontal="center"/>
    </xf>
    <xf numFmtId="166" fontId="92" fillId="0" borderId="0" xfId="5" applyNumberFormat="1" applyFont="1" applyFill="1" applyBorder="1" applyAlignment="1">
      <alignment horizontal="right"/>
    </xf>
    <xf numFmtId="9" fontId="95" fillId="0" borderId="0" xfId="6" applyFont="1" applyFill="1" applyBorder="1" applyAlignment="1"/>
    <xf numFmtId="0" fontId="93" fillId="0" borderId="0" xfId="5" applyFont="1" applyFill="1" applyBorder="1" applyAlignment="1"/>
    <xf numFmtId="0" fontId="96" fillId="0" borderId="0" xfId="5" applyFont="1"/>
    <xf numFmtId="164" fontId="96" fillId="0" borderId="0" xfId="5" applyNumberFormat="1" applyFont="1" applyAlignment="1">
      <alignment horizontal="center"/>
    </xf>
    <xf numFmtId="0" fontId="96" fillId="0" borderId="0" xfId="5" applyFont="1" applyAlignment="1">
      <alignment horizontal="right"/>
    </xf>
    <xf numFmtId="0" fontId="96" fillId="0" borderId="0" xfId="5" applyFont="1" applyAlignment="1"/>
    <xf numFmtId="164" fontId="92" fillId="0" borderId="44" xfId="1" applyNumberFormat="1" applyFont="1" applyFill="1" applyBorder="1" applyAlignment="1">
      <alignment horizontal="center"/>
    </xf>
    <xf numFmtId="168" fontId="92" fillId="0" borderId="44" xfId="1" applyNumberFormat="1" applyFont="1" applyFill="1" applyBorder="1"/>
    <xf numFmtId="168" fontId="92" fillId="0" borderId="44" xfId="5" applyNumberFormat="1" applyFont="1" applyFill="1" applyBorder="1"/>
    <xf numFmtId="9" fontId="95" fillId="0" borderId="44" xfId="6" applyFont="1" applyFill="1" applyBorder="1" applyAlignment="1">
      <alignment horizontal="center"/>
    </xf>
    <xf numFmtId="176" fontId="92" fillId="0" borderId="44" xfId="5" applyNumberFormat="1" applyFont="1" applyFill="1" applyBorder="1" applyAlignment="1">
      <alignment horizontal="right"/>
    </xf>
    <xf numFmtId="9" fontId="95" fillId="0" borderId="44" xfId="6" applyFont="1" applyFill="1" applyBorder="1" applyAlignment="1"/>
    <xf numFmtId="164" fontId="93" fillId="7" borderId="0" xfId="5" applyNumberFormat="1" applyFont="1" applyFill="1" applyBorder="1" applyAlignment="1">
      <alignment horizontal="center"/>
    </xf>
    <xf numFmtId="168" fontId="93" fillId="7" borderId="0" xfId="5" applyNumberFormat="1" applyFont="1" applyFill="1" applyBorder="1"/>
    <xf numFmtId="0" fontId="93" fillId="7" borderId="1" xfId="5" applyFont="1" applyFill="1" applyBorder="1"/>
    <xf numFmtId="164" fontId="92" fillId="7" borderId="1" xfId="5" applyNumberFormat="1" applyFont="1" applyFill="1" applyBorder="1" applyAlignment="1">
      <alignment horizontal="center"/>
    </xf>
    <xf numFmtId="168" fontId="92" fillId="7" borderId="1" xfId="5" applyNumberFormat="1" applyFont="1" applyFill="1" applyBorder="1"/>
    <xf numFmtId="9" fontId="95" fillId="7" borderId="1" xfId="6" applyFont="1" applyFill="1" applyBorder="1" applyAlignment="1">
      <alignment horizontal="center"/>
    </xf>
    <xf numFmtId="37" fontId="92" fillId="7" borderId="1" xfId="5" applyNumberFormat="1" applyFont="1" applyFill="1" applyBorder="1" applyAlignment="1">
      <alignment horizontal="right"/>
    </xf>
    <xf numFmtId="9" fontId="95" fillId="7" borderId="1" xfId="6" applyFont="1" applyFill="1" applyBorder="1" applyAlignment="1"/>
    <xf numFmtId="0" fontId="93" fillId="12" borderId="0" xfId="5" applyFont="1" applyFill="1" applyBorder="1"/>
    <xf numFmtId="164" fontId="92" fillId="12" borderId="0" xfId="1" applyNumberFormat="1" applyFont="1" applyFill="1" applyBorder="1" applyAlignment="1">
      <alignment horizontal="center"/>
    </xf>
    <xf numFmtId="168" fontId="92" fillId="12" borderId="0" xfId="1" applyNumberFormat="1" applyFont="1" applyFill="1" applyBorder="1"/>
    <xf numFmtId="9" fontId="95" fillId="12" borderId="0" xfId="6" applyFont="1" applyFill="1" applyBorder="1" applyAlignment="1">
      <alignment horizontal="center"/>
    </xf>
    <xf numFmtId="37" fontId="93" fillId="12" borderId="0" xfId="5" applyNumberFormat="1" applyFont="1" applyFill="1" applyBorder="1" applyAlignment="1">
      <alignment horizontal="right"/>
    </xf>
    <xf numFmtId="9" fontId="95" fillId="12" borderId="0" xfId="6" applyFont="1" applyFill="1" applyBorder="1" applyAlignment="1"/>
    <xf numFmtId="168" fontId="97" fillId="0" borderId="0" xfId="1" applyNumberFormat="1" applyFont="1" applyFill="1" applyBorder="1"/>
    <xf numFmtId="168" fontId="97" fillId="0" borderId="44" xfId="1" applyNumberFormat="1" applyFont="1" applyFill="1" applyBorder="1"/>
    <xf numFmtId="168" fontId="98" fillId="12" borderId="0" xfId="1" applyNumberFormat="1" applyFont="1" applyFill="1" applyBorder="1"/>
    <xf numFmtId="168" fontId="97" fillId="0" borderId="0" xfId="5" applyNumberFormat="1" applyFont="1" applyFill="1" applyBorder="1"/>
    <xf numFmtId="168" fontId="98" fillId="0" borderId="0" xfId="1" applyNumberFormat="1" applyFont="1" applyFill="1" applyBorder="1"/>
    <xf numFmtId="0" fontId="99" fillId="0" borderId="0" xfId="5" applyFont="1"/>
    <xf numFmtId="0" fontId="91" fillId="0" borderId="52" xfId="5" applyFont="1" applyFill="1" applyBorder="1" applyAlignment="1">
      <alignment horizontal="center"/>
    </xf>
    <xf numFmtId="0" fontId="93" fillId="0" borderId="0" xfId="5" applyFont="1" applyFill="1" applyBorder="1" applyAlignment="1">
      <alignment horizontal="center"/>
    </xf>
    <xf numFmtId="176" fontId="93" fillId="0" borderId="0" xfId="5" applyNumberFormat="1" applyFont="1" applyFill="1" applyBorder="1" applyAlignment="1">
      <alignment horizontal="center" vertical="center"/>
    </xf>
    <xf numFmtId="176" fontId="93" fillId="0" borderId="44" xfId="5" applyNumberFormat="1" applyFont="1" applyFill="1" applyBorder="1" applyAlignment="1">
      <alignment horizontal="center" vertical="center"/>
    </xf>
    <xf numFmtId="176" fontId="92" fillId="7" borderId="0" xfId="5" applyNumberFormat="1" applyFont="1" applyFill="1" applyBorder="1" applyAlignment="1">
      <alignment horizontal="center"/>
    </xf>
    <xf numFmtId="168" fontId="93" fillId="0" borderId="0" xfId="5" applyNumberFormat="1" applyFont="1" applyFill="1" applyBorder="1" applyAlignment="1">
      <alignment horizontal="center"/>
    </xf>
    <xf numFmtId="168" fontId="92" fillId="0" borderId="0" xfId="5" applyNumberFormat="1" applyFont="1" applyFill="1" applyBorder="1" applyAlignment="1">
      <alignment horizontal="center"/>
    </xf>
    <xf numFmtId="0" fontId="90" fillId="0" borderId="0" xfId="0" applyFont="1"/>
    <xf numFmtId="0" fontId="90" fillId="0" borderId="0" xfId="0" applyFont="1" applyAlignment="1">
      <alignment horizontal="center"/>
    </xf>
    <xf numFmtId="176" fontId="92" fillId="7" borderId="1" xfId="5" applyNumberFormat="1" applyFont="1" applyFill="1" applyBorder="1" applyAlignment="1">
      <alignment horizontal="center"/>
    </xf>
    <xf numFmtId="176" fontId="92" fillId="12" borderId="0" xfId="5" applyNumberFormat="1" applyFont="1" applyFill="1" applyBorder="1" applyAlignment="1">
      <alignment horizontal="center"/>
    </xf>
    <xf numFmtId="0" fontId="100" fillId="12" borderId="44" xfId="5" applyFont="1" applyFill="1" applyBorder="1"/>
    <xf numFmtId="168" fontId="100" fillId="12" borderId="44" xfId="1" applyNumberFormat="1" applyFont="1" applyFill="1" applyBorder="1"/>
    <xf numFmtId="168" fontId="100" fillId="12" borderId="44" xfId="5" applyNumberFormat="1" applyFont="1" applyFill="1" applyBorder="1"/>
    <xf numFmtId="9" fontId="101" fillId="12" borderId="44" xfId="6" applyFont="1" applyFill="1" applyBorder="1" applyAlignment="1">
      <alignment horizontal="center"/>
    </xf>
    <xf numFmtId="176" fontId="100" fillId="12" borderId="44" xfId="5" applyNumberFormat="1" applyFont="1" applyFill="1" applyBorder="1" applyAlignment="1">
      <alignment horizontal="center" vertical="center"/>
    </xf>
    <xf numFmtId="0" fontId="93" fillId="12" borderId="44" xfId="5" applyFont="1" applyFill="1" applyBorder="1"/>
    <xf numFmtId="164" fontId="92" fillId="12" borderId="44" xfId="1" applyNumberFormat="1" applyFont="1" applyFill="1" applyBorder="1" applyAlignment="1">
      <alignment horizontal="center"/>
    </xf>
    <xf numFmtId="168" fontId="92" fillId="12" borderId="44" xfId="1" applyNumberFormat="1" applyFont="1" applyFill="1" applyBorder="1"/>
    <xf numFmtId="9" fontId="95" fillId="12" borderId="44" xfId="6" applyFont="1" applyFill="1" applyBorder="1" applyAlignment="1">
      <alignment horizontal="center"/>
    </xf>
    <xf numFmtId="37" fontId="93" fillId="12" borderId="44" xfId="5" applyNumberFormat="1" applyFont="1" applyFill="1" applyBorder="1" applyAlignment="1">
      <alignment horizontal="right"/>
    </xf>
    <xf numFmtId="9" fontId="95" fillId="12" borderId="44" xfId="6" applyFont="1" applyFill="1" applyBorder="1" applyAlignment="1"/>
    <xf numFmtId="0" fontId="102" fillId="0" borderId="0" xfId="5" applyFont="1"/>
    <xf numFmtId="0" fontId="103" fillId="0" borderId="107" xfId="5" applyFont="1" applyFill="1" applyBorder="1"/>
    <xf numFmtId="0" fontId="103" fillId="0" borderId="0" xfId="5" applyFont="1" applyFill="1" applyBorder="1"/>
    <xf numFmtId="166" fontId="103" fillId="0" borderId="107" xfId="5" applyNumberFormat="1" applyFont="1" applyFill="1" applyBorder="1"/>
    <xf numFmtId="9" fontId="104" fillId="0" borderId="107" xfId="6" applyFont="1" applyFill="1" applyBorder="1" applyAlignment="1">
      <alignment horizontal="center"/>
    </xf>
    <xf numFmtId="166" fontId="104" fillId="0" borderId="0" xfId="5" applyNumberFormat="1" applyFont="1" applyFill="1" applyBorder="1"/>
    <xf numFmtId="9" fontId="104" fillId="0" borderId="0" xfId="6" applyFont="1" applyFill="1" applyBorder="1" applyAlignment="1">
      <alignment horizontal="center"/>
    </xf>
    <xf numFmtId="0" fontId="105" fillId="0" borderId="0" xfId="5" applyFont="1"/>
    <xf numFmtId="165" fontId="105" fillId="0" borderId="0" xfId="5" applyNumberFormat="1" applyFont="1" applyFill="1"/>
    <xf numFmtId="166" fontId="105" fillId="0" borderId="0" xfId="5" applyNumberFormat="1" applyFont="1" applyFill="1"/>
    <xf numFmtId="168" fontId="105" fillId="0" borderId="0" xfId="5" applyNumberFormat="1" applyFont="1" applyFill="1"/>
    <xf numFmtId="0" fontId="105" fillId="0" borderId="0" xfId="5" applyFont="1" applyFill="1"/>
    <xf numFmtId="177" fontId="105" fillId="0" borderId="0" xfId="5" applyNumberFormat="1" applyFont="1" applyFill="1"/>
    <xf numFmtId="4" fontId="19" fillId="0" borderId="0" xfId="5" applyNumberFormat="1" applyFont="1"/>
    <xf numFmtId="164" fontId="23" fillId="0" borderId="0" xfId="0" applyNumberFormat="1" applyFont="1" applyFill="1"/>
    <xf numFmtId="0" fontId="111" fillId="14" borderId="0" xfId="0" applyFont="1" applyFill="1"/>
    <xf numFmtId="166" fontId="111" fillId="14" borderId="0" xfId="1" applyFont="1" applyFill="1"/>
    <xf numFmtId="166" fontId="111" fillId="14" borderId="0" xfId="0" applyNumberFormat="1" applyFont="1" applyFill="1"/>
    <xf numFmtId="166" fontId="111" fillId="14" borderId="0" xfId="1" applyNumberFormat="1" applyFont="1" applyFill="1"/>
    <xf numFmtId="0" fontId="20" fillId="15" borderId="0" xfId="0" applyFont="1" applyFill="1"/>
    <xf numFmtId="0" fontId="24" fillId="15" borderId="0" xfId="0" applyFont="1" applyFill="1" applyAlignment="1">
      <alignment horizontal="center"/>
    </xf>
    <xf numFmtId="0" fontId="0" fillId="14" borderId="0" xfId="0" applyFill="1"/>
    <xf numFmtId="0" fontId="24" fillId="14" borderId="0" xfId="0" applyFont="1" applyFill="1"/>
    <xf numFmtId="0" fontId="109" fillId="14" borderId="0" xfId="0" applyFont="1" applyFill="1"/>
    <xf numFmtId="0" fontId="110" fillId="14" borderId="0" xfId="0" applyFont="1" applyFill="1"/>
    <xf numFmtId="0" fontId="24" fillId="0" borderId="0" xfId="0" applyFont="1" applyFill="1"/>
    <xf numFmtId="166" fontId="0" fillId="0" borderId="0" xfId="0" applyNumberFormat="1" applyFill="1"/>
    <xf numFmtId="166" fontId="24" fillId="0" borderId="0" xfId="1" applyNumberFormat="1" applyFont="1" applyFill="1"/>
    <xf numFmtId="0" fontId="111" fillId="0" borderId="0" xfId="0" applyFont="1"/>
    <xf numFmtId="9" fontId="111" fillId="0" borderId="0" xfId="6" applyFont="1" applyBorder="1"/>
    <xf numFmtId="9" fontId="110" fillId="0" borderId="0" xfId="6" applyFont="1" applyFill="1"/>
    <xf numFmtId="0" fontId="110" fillId="0" borderId="0" xfId="0" applyFont="1"/>
    <xf numFmtId="9" fontId="110" fillId="0" borderId="44" xfId="6" applyFont="1" applyFill="1" applyBorder="1"/>
    <xf numFmtId="9" fontId="110" fillId="0" borderId="0" xfId="6" applyFont="1" applyFill="1" applyBorder="1"/>
    <xf numFmtId="166" fontId="111" fillId="0" borderId="0" xfId="1" applyFont="1"/>
    <xf numFmtId="9" fontId="111" fillId="0" borderId="0" xfId="6" applyFont="1"/>
    <xf numFmtId="9" fontId="119" fillId="0" borderId="0" xfId="6" applyFont="1" applyFill="1"/>
    <xf numFmtId="9" fontId="118" fillId="0" borderId="0" xfId="6" applyFont="1" applyFill="1" applyBorder="1"/>
    <xf numFmtId="166" fontId="118" fillId="0" borderId="0" xfId="1" applyFont="1" applyFill="1" applyBorder="1"/>
    <xf numFmtId="0" fontId="120" fillId="0" borderId="0" xfId="5" applyFont="1" applyFill="1" applyAlignment="1">
      <alignment horizontal="left"/>
    </xf>
    <xf numFmtId="0" fontId="109" fillId="0" borderId="0" xfId="5" applyFont="1" applyFill="1"/>
    <xf numFmtId="165" fontId="109" fillId="0" borderId="0" xfId="4" applyFont="1" applyFill="1"/>
    <xf numFmtId="0" fontId="121" fillId="0" borderId="0" xfId="5" quotePrefix="1" applyFont="1" applyAlignment="1">
      <alignment horizontal="left"/>
    </xf>
    <xf numFmtId="0" fontId="111" fillId="0" borderId="0" xfId="5" applyFont="1" applyBorder="1"/>
    <xf numFmtId="0" fontId="111" fillId="0" borderId="0" xfId="5" applyFont="1"/>
    <xf numFmtId="0" fontId="111" fillId="0" borderId="0" xfId="5" applyFont="1" applyAlignment="1">
      <alignment horizontal="center"/>
    </xf>
    <xf numFmtId="168" fontId="111" fillId="0" borderId="0" xfId="5" applyNumberFormat="1" applyFont="1" applyAlignment="1">
      <alignment horizontal="center"/>
    </xf>
    <xf numFmtId="0" fontId="119" fillId="0" borderId="0" xfId="5" applyFont="1"/>
    <xf numFmtId="0" fontId="122" fillId="9" borderId="0" xfId="5" applyFont="1" applyFill="1" applyAlignment="1">
      <alignment horizontal="left"/>
    </xf>
    <xf numFmtId="0" fontId="123" fillId="9" borderId="0" xfId="5" applyFont="1" applyFill="1"/>
    <xf numFmtId="165" fontId="123" fillId="9" borderId="0" xfId="4" applyFont="1" applyFill="1" applyBorder="1"/>
    <xf numFmtId="9" fontId="113" fillId="9" borderId="0" xfId="6" applyFont="1" applyFill="1"/>
    <xf numFmtId="165" fontId="123" fillId="9" borderId="0" xfId="4" applyFont="1" applyFill="1"/>
    <xf numFmtId="165" fontId="113" fillId="9" borderId="0" xfId="4" applyFont="1" applyFill="1"/>
    <xf numFmtId="0" fontId="123" fillId="9" borderId="1" xfId="5" applyFont="1" applyFill="1" applyBorder="1"/>
    <xf numFmtId="17" fontId="122" fillId="9" borderId="1" xfId="1" applyNumberFormat="1" applyFont="1" applyFill="1" applyBorder="1" applyAlignment="1">
      <alignment horizontal="center"/>
    </xf>
    <xf numFmtId="9" fontId="112" fillId="9" borderId="1" xfId="6" applyFont="1" applyFill="1" applyBorder="1" applyAlignment="1">
      <alignment horizontal="center"/>
    </xf>
    <xf numFmtId="0" fontId="112" fillId="9" borderId="1" xfId="1" applyNumberFormat="1" applyFont="1" applyFill="1" applyBorder="1" applyAlignment="1">
      <alignment horizontal="center"/>
    </xf>
    <xf numFmtId="166" fontId="124" fillId="9" borderId="1" xfId="1" applyFont="1" applyFill="1" applyBorder="1" applyAlignment="1">
      <alignment horizontal="center"/>
    </xf>
    <xf numFmtId="0" fontId="122" fillId="8" borderId="0" xfId="5" applyFont="1" applyFill="1"/>
    <xf numFmtId="0" fontId="122" fillId="8" borderId="0" xfId="5" applyFont="1" applyFill="1" applyAlignment="1">
      <alignment horizontal="center"/>
    </xf>
    <xf numFmtId="9" fontId="122" fillId="8" borderId="0" xfId="6" applyFont="1" applyFill="1"/>
    <xf numFmtId="168" fontId="122" fillId="8" borderId="0" xfId="5" applyNumberFormat="1" applyFont="1" applyFill="1" applyAlignment="1">
      <alignment horizontal="center"/>
    </xf>
    <xf numFmtId="0" fontId="114" fillId="0" borderId="0" xfId="5" applyFont="1" applyFill="1"/>
    <xf numFmtId="165" fontId="109" fillId="0" borderId="0" xfId="4" applyFont="1" applyFill="1" applyBorder="1"/>
    <xf numFmtId="165" fontId="119" fillId="0" borderId="0" xfId="4" applyFont="1" applyFill="1"/>
    <xf numFmtId="166" fontId="109" fillId="0" borderId="0" xfId="1" applyFont="1" applyFill="1"/>
    <xf numFmtId="0" fontId="122" fillId="8" borderId="0" xfId="5" applyFont="1" applyFill="1" applyAlignment="1">
      <alignment horizontal="right"/>
    </xf>
    <xf numFmtId="9" fontId="122" fillId="8" borderId="0" xfId="6" applyFont="1" applyFill="1" applyAlignment="1">
      <alignment horizontal="center"/>
    </xf>
    <xf numFmtId="168" fontId="114" fillId="0" borderId="0" xfId="1" applyNumberFormat="1" applyFont="1" applyFill="1" applyBorder="1"/>
    <xf numFmtId="168" fontId="114" fillId="0" borderId="0" xfId="1" applyNumberFormat="1" applyFont="1" applyFill="1"/>
    <xf numFmtId="4" fontId="111" fillId="0" borderId="0" xfId="5" applyNumberFormat="1" applyFont="1" applyBorder="1"/>
    <xf numFmtId="168" fontId="111" fillId="0" borderId="0" xfId="5" applyNumberFormat="1" applyFont="1" applyAlignment="1">
      <alignment vertical="center"/>
    </xf>
    <xf numFmtId="9" fontId="117" fillId="0" borderId="0" xfId="6" applyFont="1"/>
    <xf numFmtId="168" fontId="111" fillId="0" borderId="0" xfId="5" applyNumberFormat="1" applyFont="1"/>
    <xf numFmtId="168" fontId="109" fillId="0" borderId="0" xfId="1" applyNumberFormat="1" applyFont="1" applyFill="1" applyBorder="1"/>
    <xf numFmtId="168" fontId="109" fillId="0" borderId="0" xfId="1" applyNumberFormat="1" applyFont="1" applyFill="1"/>
    <xf numFmtId="0" fontId="109" fillId="0" borderId="0" xfId="5" quotePrefix="1" applyFont="1" applyFill="1" applyAlignment="1">
      <alignment horizontal="left"/>
    </xf>
    <xf numFmtId="166" fontId="111" fillId="0" borderId="0" xfId="5" applyNumberFormat="1" applyFont="1"/>
    <xf numFmtId="0" fontId="111" fillId="0" borderId="44" xfId="5" applyFont="1" applyBorder="1"/>
    <xf numFmtId="168" fontId="111" fillId="0" borderId="44" xfId="5" applyNumberFormat="1" applyFont="1" applyBorder="1" applyAlignment="1">
      <alignment vertical="center"/>
    </xf>
    <xf numFmtId="9" fontId="117" fillId="0" borderId="44" xfId="6" applyFont="1" applyBorder="1"/>
    <xf numFmtId="168" fontId="111" fillId="0" borderId="44" xfId="5" applyNumberFormat="1" applyFont="1" applyBorder="1" applyAlignment="1">
      <alignment horizontal="center"/>
    </xf>
    <xf numFmtId="168" fontId="111" fillId="0" borderId="44" xfId="5" applyNumberFormat="1" applyFont="1" applyBorder="1"/>
    <xf numFmtId="0" fontId="109" fillId="0" borderId="0" xfId="5" applyFont="1" applyFill="1" applyAlignment="1">
      <alignment horizontal="left"/>
    </xf>
    <xf numFmtId="0" fontId="111" fillId="12" borderId="0" xfId="5" applyFont="1" applyFill="1"/>
    <xf numFmtId="168" fontId="111" fillId="12" borderId="0" xfId="5" applyNumberFormat="1" applyFont="1" applyFill="1" applyAlignment="1">
      <alignment vertical="center"/>
    </xf>
    <xf numFmtId="9" fontId="117" fillId="12" borderId="0" xfId="6" applyFont="1" applyFill="1"/>
    <xf numFmtId="168" fontId="111" fillId="12" borderId="0" xfId="5" applyNumberFormat="1" applyFont="1" applyFill="1" applyAlignment="1">
      <alignment horizontal="center"/>
    </xf>
    <xf numFmtId="9" fontId="117" fillId="12" borderId="0" xfId="5" applyNumberFormat="1" applyFont="1" applyFill="1"/>
    <xf numFmtId="168" fontId="111" fillId="12" borderId="0" xfId="5" applyNumberFormat="1" applyFont="1" applyFill="1"/>
    <xf numFmtId="0" fontId="117" fillId="0" borderId="0" xfId="5" applyFont="1"/>
    <xf numFmtId="168" fontId="109" fillId="0" borderId="44" xfId="1" applyNumberFormat="1" applyFont="1" applyFill="1" applyBorder="1"/>
    <xf numFmtId="4" fontId="115" fillId="0" borderId="0" xfId="5" applyNumberFormat="1" applyFont="1" applyBorder="1"/>
    <xf numFmtId="0" fontId="111" fillId="12" borderId="44" xfId="5" applyFont="1" applyFill="1" applyBorder="1"/>
    <xf numFmtId="168" fontId="111" fillId="12" borderId="44" xfId="5" applyNumberFormat="1" applyFont="1" applyFill="1" applyBorder="1" applyAlignment="1">
      <alignment vertical="center"/>
    </xf>
    <xf numFmtId="9" fontId="117" fillId="12" borderId="44" xfId="6" applyFont="1" applyFill="1" applyBorder="1"/>
    <xf numFmtId="168" fontId="111" fillId="12" borderId="44" xfId="5" applyNumberFormat="1" applyFont="1" applyFill="1" applyBorder="1" applyAlignment="1">
      <alignment horizontal="center"/>
    </xf>
    <xf numFmtId="9" fontId="117" fillId="12" borderId="44" xfId="5" applyNumberFormat="1" applyFont="1" applyFill="1" applyBorder="1"/>
    <xf numFmtId="168" fontId="111" fillId="12" borderId="44" xfId="5" applyNumberFormat="1" applyFont="1" applyFill="1" applyBorder="1"/>
    <xf numFmtId="0" fontId="114" fillId="0" borderId="0" xfId="5" quotePrefix="1" applyFont="1" applyFill="1" applyAlignment="1">
      <alignment horizontal="left"/>
    </xf>
    <xf numFmtId="166" fontId="109" fillId="0" borderId="0" xfId="1" applyFont="1" applyFill="1" applyBorder="1"/>
    <xf numFmtId="168" fontId="114" fillId="0" borderId="45" xfId="1" applyNumberFormat="1" applyFont="1" applyFill="1" applyBorder="1"/>
    <xf numFmtId="9" fontId="110" fillId="0" borderId="45" xfId="6" applyFont="1" applyFill="1" applyBorder="1"/>
    <xf numFmtId="0" fontId="122" fillId="9" borderId="0" xfId="5" applyFont="1" applyFill="1"/>
    <xf numFmtId="168" fontId="123" fillId="9" borderId="0" xfId="1" applyNumberFormat="1" applyFont="1" applyFill="1" applyBorder="1"/>
    <xf numFmtId="9" fontId="125" fillId="9" borderId="0" xfId="6" applyFont="1" applyFill="1"/>
    <xf numFmtId="168" fontId="123" fillId="9" borderId="0" xfId="1" applyNumberFormat="1" applyFont="1" applyFill="1"/>
    <xf numFmtId="168" fontId="122" fillId="9" borderId="1" xfId="1" applyNumberFormat="1" applyFont="1" applyFill="1" applyBorder="1" applyAlignment="1">
      <alignment horizontal="center"/>
    </xf>
    <xf numFmtId="9" fontId="125" fillId="9" borderId="1" xfId="6" applyFont="1" applyFill="1" applyBorder="1" applyAlignment="1">
      <alignment horizontal="center"/>
    </xf>
    <xf numFmtId="0" fontId="111" fillId="12" borderId="98" xfId="5" applyFont="1" applyFill="1" applyBorder="1"/>
    <xf numFmtId="168" fontId="111" fillId="12" borderId="98" xfId="5" applyNumberFormat="1" applyFont="1" applyFill="1" applyBorder="1" applyAlignment="1">
      <alignment vertical="center"/>
    </xf>
    <xf numFmtId="9" fontId="111" fillId="12" borderId="98" xfId="6" applyFont="1" applyFill="1" applyBorder="1"/>
    <xf numFmtId="9" fontId="117" fillId="12" borderId="98" xfId="5" applyNumberFormat="1" applyFont="1" applyFill="1" applyBorder="1"/>
    <xf numFmtId="168" fontId="111" fillId="12" borderId="98" xfId="5" applyNumberFormat="1" applyFont="1" applyFill="1" applyBorder="1"/>
    <xf numFmtId="9" fontId="117" fillId="12" borderId="98" xfId="6" applyFont="1" applyFill="1" applyBorder="1"/>
    <xf numFmtId="4" fontId="116" fillId="0" borderId="0" xfId="5" applyNumberFormat="1" applyFont="1" applyBorder="1"/>
    <xf numFmtId="168" fontId="109" fillId="0" borderId="44" xfId="1" applyNumberFormat="1" applyFont="1" applyBorder="1"/>
    <xf numFmtId="166" fontId="114" fillId="0" borderId="45" xfId="1" applyFont="1" applyFill="1" applyBorder="1"/>
    <xf numFmtId="166" fontId="114" fillId="0" borderId="0" xfId="1" applyFont="1" applyFill="1" applyBorder="1"/>
    <xf numFmtId="166" fontId="114" fillId="0" borderId="43" xfId="1" applyFont="1" applyFill="1" applyBorder="1"/>
    <xf numFmtId="165" fontId="118" fillId="0" borderId="0" xfId="4" applyFont="1" applyFill="1" applyBorder="1"/>
    <xf numFmtId="0" fontId="114" fillId="0" borderId="0" xfId="0" applyFont="1" applyFill="1"/>
    <xf numFmtId="0" fontId="109" fillId="0" borderId="0" xfId="0" applyFont="1"/>
    <xf numFmtId="166" fontId="109" fillId="0" borderId="0" xfId="1" applyFont="1"/>
    <xf numFmtId="0" fontId="109" fillId="0" borderId="0" xfId="0" applyFont="1" applyAlignment="1">
      <alignment wrapText="1"/>
    </xf>
    <xf numFmtId="0" fontId="109" fillId="0" borderId="0" xfId="0" applyFont="1" applyBorder="1"/>
    <xf numFmtId="166" fontId="114" fillId="0" borderId="61" xfId="1" applyFont="1" applyBorder="1"/>
    <xf numFmtId="166" fontId="114" fillId="0" borderId="0" xfId="1" applyFont="1" applyBorder="1"/>
    <xf numFmtId="0" fontId="119" fillId="0" borderId="0" xfId="5" applyFont="1" applyBorder="1"/>
    <xf numFmtId="9" fontId="109" fillId="0" borderId="0" xfId="6" applyFont="1" applyBorder="1"/>
    <xf numFmtId="0" fontId="114" fillId="5" borderId="1" xfId="0" applyFont="1" applyFill="1" applyBorder="1" applyAlignment="1">
      <alignment horizontal="left"/>
    </xf>
    <xf numFmtId="0" fontId="109" fillId="5" borderId="1" xfId="0" applyFont="1" applyFill="1" applyBorder="1"/>
    <xf numFmtId="9" fontId="114" fillId="5" borderId="1" xfId="6" applyFont="1" applyFill="1" applyBorder="1" applyAlignment="1">
      <alignment horizontal="center"/>
    </xf>
    <xf numFmtId="0" fontId="114" fillId="5" borderId="1" xfId="1" applyNumberFormat="1" applyFont="1" applyFill="1" applyBorder="1" applyAlignment="1">
      <alignment horizontal="center"/>
    </xf>
    <xf numFmtId="166" fontId="114" fillId="5" borderId="1" xfId="1" applyFont="1" applyFill="1" applyBorder="1" applyAlignment="1">
      <alignment horizontal="center" wrapText="1"/>
    </xf>
    <xf numFmtId="4" fontId="109" fillId="0" borderId="0" xfId="0" applyNumberFormat="1" applyFont="1" applyBorder="1"/>
    <xf numFmtId="0" fontId="109" fillId="0" borderId="0" xfId="0" applyFont="1" applyFill="1"/>
    <xf numFmtId="166" fontId="109" fillId="0" borderId="0" xfId="3" applyNumberFormat="1" applyFont="1" applyFill="1"/>
    <xf numFmtId="9" fontId="109" fillId="0" borderId="0" xfId="6" applyFont="1" applyFill="1"/>
    <xf numFmtId="166" fontId="126" fillId="0" borderId="0" xfId="1" applyFont="1" applyFill="1"/>
    <xf numFmtId="167" fontId="109" fillId="0" borderId="0" xfId="3" applyFont="1" applyFill="1"/>
    <xf numFmtId="166" fontId="114" fillId="0" borderId="0" xfId="1" applyNumberFormat="1" applyFont="1" applyFill="1"/>
    <xf numFmtId="9" fontId="114" fillId="0" borderId="0" xfId="6" applyFont="1" applyFill="1"/>
    <xf numFmtId="166" fontId="114" fillId="0" borderId="0" xfId="1" applyFont="1" applyFill="1"/>
    <xf numFmtId="166" fontId="109" fillId="0" borderId="0" xfId="1" applyNumberFormat="1" applyFont="1" applyFill="1"/>
    <xf numFmtId="0" fontId="109" fillId="0" borderId="0" xfId="0" quotePrefix="1" applyFont="1" applyFill="1" applyAlignment="1">
      <alignment horizontal="left"/>
    </xf>
    <xf numFmtId="166" fontId="109" fillId="0" borderId="0" xfId="0" applyNumberFormat="1" applyFont="1"/>
    <xf numFmtId="166" fontId="109" fillId="0" borderId="0" xfId="0" applyNumberFormat="1" applyFont="1" applyFill="1"/>
    <xf numFmtId="0" fontId="109" fillId="0" borderId="0" xfId="0" applyFont="1" applyFill="1" applyAlignment="1">
      <alignment horizontal="left"/>
    </xf>
    <xf numFmtId="166" fontId="109" fillId="0" borderId="44" xfId="1" applyFont="1" applyFill="1" applyBorder="1"/>
    <xf numFmtId="9" fontId="109" fillId="0" borderId="44" xfId="6" applyFont="1" applyFill="1" applyBorder="1"/>
    <xf numFmtId="4" fontId="127" fillId="0" borderId="0" xfId="0" applyNumberFormat="1" applyFont="1" applyBorder="1"/>
    <xf numFmtId="0" fontId="114" fillId="0" borderId="0" xfId="0" quotePrefix="1" applyFont="1" applyFill="1" applyAlignment="1">
      <alignment horizontal="left"/>
    </xf>
    <xf numFmtId="9" fontId="114" fillId="0" borderId="0" xfId="6" applyFont="1" applyFill="1" applyBorder="1"/>
    <xf numFmtId="166" fontId="114" fillId="0" borderId="78" xfId="1" applyFont="1" applyFill="1" applyBorder="1"/>
    <xf numFmtId="9" fontId="109" fillId="0" borderId="0" xfId="6" applyFont="1" applyFill="1" applyBorder="1"/>
    <xf numFmtId="166" fontId="109" fillId="0" borderId="0" xfId="1" applyNumberFormat="1" applyFont="1" applyFill="1" applyBorder="1"/>
    <xf numFmtId="166" fontId="109" fillId="0" borderId="44" xfId="1" applyNumberFormat="1" applyFont="1" applyFill="1" applyBorder="1"/>
    <xf numFmtId="166" fontId="114" fillId="0" borderId="45" xfId="1" applyNumberFormat="1" applyFont="1" applyFill="1" applyBorder="1"/>
    <xf numFmtId="9" fontId="114" fillId="0" borderId="45" xfId="6" applyFont="1" applyFill="1" applyBorder="1"/>
    <xf numFmtId="166" fontId="114" fillId="0" borderId="61" xfId="1" applyFont="1" applyFill="1" applyBorder="1"/>
    <xf numFmtId="166" fontId="114" fillId="0" borderId="0" xfId="1" applyNumberFormat="1" applyFont="1" applyFill="1" applyBorder="1"/>
    <xf numFmtId="4" fontId="128" fillId="0" borderId="0" xfId="0" applyNumberFormat="1" applyFont="1" applyBorder="1"/>
    <xf numFmtId="166" fontId="109" fillId="0" borderId="0" xfId="1" applyNumberFormat="1" applyFont="1"/>
    <xf numFmtId="9" fontId="114" fillId="0" borderId="45" xfId="1" applyNumberFormat="1" applyFont="1" applyFill="1" applyBorder="1"/>
    <xf numFmtId="166" fontId="114" fillId="0" borderId="43" xfId="1" applyNumberFormat="1" applyFont="1" applyFill="1" applyBorder="1"/>
    <xf numFmtId="9" fontId="114" fillId="0" borderId="43" xfId="6" applyFont="1" applyFill="1" applyBorder="1"/>
    <xf numFmtId="0" fontId="109" fillId="0" borderId="0" xfId="0" applyFont="1" applyAlignment="1">
      <alignment horizontal="left" wrapText="1"/>
    </xf>
    <xf numFmtId="0" fontId="109" fillId="0" borderId="0" xfId="0" applyFont="1" applyAlignment="1">
      <alignment horizontal="left" readingOrder="1"/>
    </xf>
    <xf numFmtId="0" fontId="109" fillId="0" borderId="0" xfId="0" applyFont="1" applyAlignment="1">
      <alignment wrapText="1" readingOrder="1"/>
    </xf>
    <xf numFmtId="166" fontId="114" fillId="0" borderId="61" xfId="1" applyNumberFormat="1" applyFont="1" applyBorder="1"/>
    <xf numFmtId="0" fontId="129" fillId="0" borderId="0" xfId="0" applyFont="1" applyAlignment="1">
      <alignment wrapText="1"/>
    </xf>
    <xf numFmtId="0" fontId="109" fillId="0" borderId="0" xfId="0" applyFont="1" applyFill="1" applyAlignment="1">
      <alignment horizontal="center"/>
    </xf>
    <xf numFmtId="166" fontId="109" fillId="0" borderId="0" xfId="0" applyNumberFormat="1" applyFont="1" applyFill="1" applyAlignment="1">
      <alignment horizontal="center"/>
    </xf>
    <xf numFmtId="0" fontId="114" fillId="0" borderId="0" xfId="0" applyFont="1" applyFill="1" applyBorder="1" applyAlignment="1">
      <alignment horizontal="left"/>
    </xf>
    <xf numFmtId="166" fontId="114" fillId="0" borderId="0" xfId="0" applyNumberFormat="1" applyFont="1"/>
    <xf numFmtId="9" fontId="109" fillId="0" borderId="0" xfId="6" applyFont="1"/>
    <xf numFmtId="0" fontId="109" fillId="0" borderId="0" xfId="0" applyFont="1" applyFill="1" applyBorder="1" applyAlignment="1">
      <alignment horizontal="left"/>
    </xf>
    <xf numFmtId="0" fontId="109" fillId="0" borderId="0" xfId="0" quotePrefix="1" applyFont="1" applyFill="1" applyBorder="1" applyAlignment="1">
      <alignment horizontal="left"/>
    </xf>
    <xf numFmtId="166" fontId="114" fillId="0" borderId="94" xfId="0" applyNumberFormat="1" applyFont="1" applyBorder="1"/>
    <xf numFmtId="166" fontId="109" fillId="0" borderId="0" xfId="0" applyNumberFormat="1" applyFont="1" applyBorder="1"/>
    <xf numFmtId="0" fontId="114" fillId="0" borderId="0" xfId="0" quotePrefix="1" applyFont="1" applyFill="1" applyBorder="1" applyAlignment="1">
      <alignment horizontal="left"/>
    </xf>
    <xf numFmtId="166" fontId="114" fillId="0" borderId="44" xfId="0" applyNumberFormat="1" applyFont="1" applyBorder="1"/>
    <xf numFmtId="9" fontId="114" fillId="0" borderId="0" xfId="6" applyFont="1" applyBorder="1"/>
    <xf numFmtId="166" fontId="114" fillId="0" borderId="61" xfId="0" applyNumberFormat="1" applyFont="1" applyBorder="1"/>
    <xf numFmtId="0" fontId="114" fillId="0" borderId="67" xfId="18" applyFont="1" applyBorder="1" applyAlignment="1">
      <alignment horizontal="center"/>
    </xf>
    <xf numFmtId="0" fontId="109" fillId="0" borderId="67" xfId="18" applyFont="1" applyBorder="1" applyAlignment="1">
      <alignment horizontal="right"/>
    </xf>
    <xf numFmtId="0" fontId="109" fillId="0" borderId="67" xfId="18" applyFont="1" applyFill="1" applyBorder="1" applyAlignment="1">
      <alignment horizontal="right"/>
    </xf>
    <xf numFmtId="0" fontId="109" fillId="0" borderId="0" xfId="18" applyFont="1"/>
    <xf numFmtId="0" fontId="114" fillId="0" borderId="24" xfId="18" applyFont="1" applyBorder="1" applyAlignment="1">
      <alignment horizontal="center"/>
    </xf>
    <xf numFmtId="0" fontId="109" fillId="0" borderId="24" xfId="18" applyFont="1" applyBorder="1"/>
    <xf numFmtId="0" fontId="114" fillId="0" borderId="24" xfId="18" applyFont="1" applyFill="1" applyBorder="1" applyAlignment="1">
      <alignment horizontal="center"/>
    </xf>
    <xf numFmtId="0" fontId="109" fillId="0" borderId="24" xfId="18" applyFont="1" applyBorder="1" applyAlignment="1">
      <alignment horizontal="right"/>
    </xf>
    <xf numFmtId="0" fontId="114" fillId="0" borderId="24" xfId="18" applyFont="1" applyBorder="1" applyAlignment="1">
      <alignment horizontal="left"/>
    </xf>
    <xf numFmtId="0" fontId="109" fillId="0" borderId="24" xfId="18" applyFont="1" applyBorder="1" applyAlignment="1">
      <alignment horizontal="center"/>
    </xf>
    <xf numFmtId="0" fontId="114" fillId="0" borderId="24" xfId="18" applyFont="1" applyBorder="1"/>
    <xf numFmtId="0" fontId="109" fillId="0" borderId="0" xfId="0" applyFont="1" applyFill="1" applyBorder="1"/>
    <xf numFmtId="0" fontId="114" fillId="0" borderId="0" xfId="0" applyFont="1" applyFill="1" applyBorder="1" applyAlignment="1">
      <alignment horizontal="center"/>
    </xf>
    <xf numFmtId="0" fontId="114" fillId="0" borderId="1" xfId="0" applyFont="1" applyFill="1" applyBorder="1" applyAlignment="1">
      <alignment horizontal="center"/>
    </xf>
    <xf numFmtId="0" fontId="114" fillId="0" borderId="1" xfId="0" applyFont="1" applyFill="1" applyBorder="1" applyAlignment="1">
      <alignment horizontal="left"/>
    </xf>
    <xf numFmtId="0" fontId="114" fillId="0" borderId="4" xfId="0" applyFont="1" applyFill="1" applyBorder="1" applyAlignment="1">
      <alignment horizontal="center"/>
    </xf>
    <xf numFmtId="0" fontId="114" fillId="0" borderId="52" xfId="0" applyFont="1" applyFill="1" applyBorder="1" applyAlignment="1">
      <alignment horizontal="center"/>
    </xf>
    <xf numFmtId="0" fontId="114" fillId="0" borderId="24" xfId="0" applyFont="1" applyFill="1" applyBorder="1" applyAlignment="1">
      <alignment horizontal="center"/>
    </xf>
    <xf numFmtId="0" fontId="109" fillId="0" borderId="25" xfId="0" applyFont="1" applyFill="1" applyBorder="1" applyAlignment="1"/>
    <xf numFmtId="0" fontId="109" fillId="0" borderId="1" xfId="0" applyFont="1" applyFill="1" applyBorder="1" applyAlignment="1"/>
    <xf numFmtId="17" fontId="114" fillId="0" borderId="39" xfId="0" applyNumberFormat="1" applyFont="1" applyFill="1" applyBorder="1" applyAlignment="1">
      <alignment horizontal="center" vertical="center" wrapText="1"/>
    </xf>
    <xf numFmtId="17" fontId="114" fillId="0" borderId="1" xfId="0" applyNumberFormat="1" applyFont="1" applyFill="1" applyBorder="1" applyAlignment="1">
      <alignment horizontal="center" vertical="center" wrapText="1"/>
    </xf>
    <xf numFmtId="17" fontId="114" fillId="0" borderId="33" xfId="0" applyNumberFormat="1" applyFont="1" applyFill="1" applyBorder="1" applyAlignment="1">
      <alignment horizontal="center" vertical="center" wrapText="1"/>
    </xf>
    <xf numFmtId="0" fontId="114" fillId="0" borderId="1" xfId="0" applyFont="1" applyFill="1" applyBorder="1" applyAlignment="1"/>
    <xf numFmtId="0" fontId="114" fillId="0" borderId="3" xfId="0" applyFont="1" applyFill="1" applyBorder="1" applyAlignment="1">
      <alignment horizontal="center"/>
    </xf>
    <xf numFmtId="0" fontId="114" fillId="0" borderId="5" xfId="0" applyFont="1" applyFill="1" applyBorder="1" applyAlignment="1"/>
    <xf numFmtId="0" fontId="114" fillId="0" borderId="8" xfId="0" applyFont="1" applyFill="1" applyBorder="1" applyAlignment="1"/>
    <xf numFmtId="166" fontId="114" fillId="0" borderId="21" xfId="0" applyNumberFormat="1" applyFont="1" applyFill="1" applyBorder="1" applyAlignment="1"/>
    <xf numFmtId="166" fontId="114" fillId="0" borderId="22" xfId="0" applyNumberFormat="1" applyFont="1" applyFill="1" applyBorder="1" applyAlignment="1"/>
    <xf numFmtId="9" fontId="109" fillId="0" borderId="35" xfId="6" applyFont="1" applyFill="1" applyBorder="1" applyAlignment="1"/>
    <xf numFmtId="166" fontId="114" fillId="0" borderId="50" xfId="0" applyNumberFormat="1" applyFont="1" applyFill="1" applyBorder="1" applyAlignment="1"/>
    <xf numFmtId="9" fontId="109" fillId="0" borderId="23" xfId="6" applyFont="1" applyFill="1" applyBorder="1" applyAlignment="1"/>
    <xf numFmtId="0" fontId="114" fillId="0" borderId="6" xfId="0" applyFont="1" applyFill="1" applyBorder="1" applyAlignment="1"/>
    <xf numFmtId="0" fontId="114" fillId="0" borderId="9" xfId="0" applyFont="1" applyFill="1" applyBorder="1" applyAlignment="1"/>
    <xf numFmtId="166" fontId="109" fillId="0" borderId="14" xfId="0" applyNumberFormat="1" applyFont="1" applyFill="1" applyBorder="1" applyAlignment="1"/>
    <xf numFmtId="166" fontId="109" fillId="0" borderId="7" xfId="0" applyNumberFormat="1" applyFont="1" applyFill="1" applyBorder="1" applyAlignment="1"/>
    <xf numFmtId="166" fontId="109" fillId="0" borderId="11" xfId="0" applyNumberFormat="1" applyFont="1" applyFill="1" applyBorder="1" applyAlignment="1"/>
    <xf numFmtId="166" fontId="109" fillId="0" borderId="9" xfId="0" applyNumberFormat="1" applyFont="1" applyFill="1" applyBorder="1" applyAlignment="1"/>
    <xf numFmtId="166" fontId="109" fillId="0" borderId="10" xfId="0" applyNumberFormat="1" applyFont="1" applyFill="1" applyBorder="1" applyAlignment="1"/>
    <xf numFmtId="166" fontId="109" fillId="0" borderId="12" xfId="0" applyNumberFormat="1" applyFont="1" applyFill="1" applyBorder="1" applyAlignment="1"/>
    <xf numFmtId="166" fontId="114" fillId="0" borderId="14" xfId="0" applyNumberFormat="1" applyFont="1" applyFill="1" applyBorder="1" applyAlignment="1"/>
    <xf numFmtId="166" fontId="114" fillId="0" borderId="7" xfId="0" applyNumberFormat="1" applyFont="1" applyFill="1" applyBorder="1" applyAlignment="1"/>
    <xf numFmtId="9" fontId="109" fillId="0" borderId="11" xfId="6" applyFont="1" applyFill="1" applyBorder="1" applyAlignment="1"/>
    <xf numFmtId="166" fontId="114" fillId="0" borderId="10" xfId="0" applyNumberFormat="1" applyFont="1" applyFill="1" applyBorder="1" applyAlignment="1"/>
    <xf numFmtId="9" fontId="109" fillId="0" borderId="12" xfId="6" applyFont="1" applyFill="1" applyBorder="1" applyAlignment="1"/>
    <xf numFmtId="166" fontId="114" fillId="0" borderId="0" xfId="0" applyNumberFormat="1" applyFont="1" applyFill="1" applyBorder="1"/>
    <xf numFmtId="0" fontId="109" fillId="0" borderId="6" xfId="0" applyFont="1" applyFill="1" applyBorder="1" applyAlignment="1"/>
    <xf numFmtId="0" fontId="109" fillId="0" borderId="9" xfId="0" applyFont="1" applyFill="1" applyBorder="1" applyAlignment="1"/>
    <xf numFmtId="166" fontId="109" fillId="0" borderId="9" xfId="1" applyNumberFormat="1" applyFont="1" applyFill="1" applyBorder="1" applyAlignment="1">
      <alignment horizontal="right"/>
    </xf>
    <xf numFmtId="166" fontId="109" fillId="0" borderId="0" xfId="1" applyFont="1" applyFill="1" applyBorder="1" applyAlignment="1"/>
    <xf numFmtId="2" fontId="109" fillId="0" borderId="0" xfId="0" applyNumberFormat="1" applyFont="1" applyFill="1"/>
    <xf numFmtId="9" fontId="114" fillId="0" borderId="11" xfId="6" applyFont="1" applyFill="1" applyBorder="1" applyAlignment="1"/>
    <xf numFmtId="166" fontId="109" fillId="0" borderId="9" xfId="1" applyNumberFormat="1" applyFont="1" applyFill="1" applyBorder="1" applyAlignment="1"/>
    <xf numFmtId="0" fontId="109" fillId="0" borderId="16" xfId="0" applyFont="1" applyFill="1" applyBorder="1" applyAlignment="1"/>
    <xf numFmtId="0" fontId="109" fillId="0" borderId="32" xfId="0" applyFont="1" applyFill="1" applyBorder="1" applyAlignment="1"/>
    <xf numFmtId="166" fontId="114" fillId="0" borderId="9" xfId="1" applyNumberFormat="1" applyFont="1" applyFill="1" applyBorder="1" applyAlignment="1"/>
    <xf numFmtId="166" fontId="109" fillId="0" borderId="7" xfId="1" applyNumberFormat="1" applyFont="1" applyFill="1" applyBorder="1" applyAlignment="1"/>
    <xf numFmtId="0" fontId="109" fillId="0" borderId="15" xfId="0" applyFont="1" applyFill="1" applyBorder="1" applyAlignment="1"/>
    <xf numFmtId="166" fontId="109" fillId="0" borderId="17" xfId="0" applyNumberFormat="1" applyFont="1" applyFill="1" applyBorder="1" applyAlignment="1"/>
    <xf numFmtId="166" fontId="109" fillId="0" borderId="19" xfId="0" applyNumberFormat="1" applyFont="1" applyFill="1" applyBorder="1" applyAlignment="1"/>
    <xf numFmtId="166" fontId="109" fillId="0" borderId="18" xfId="0" applyNumberFormat="1" applyFont="1" applyFill="1" applyBorder="1" applyAlignment="1"/>
    <xf numFmtId="166" fontId="109" fillId="0" borderId="16" xfId="0" applyNumberFormat="1" applyFont="1" applyFill="1" applyBorder="1" applyAlignment="1"/>
    <xf numFmtId="166" fontId="109" fillId="0" borderId="34" xfId="0" applyNumberFormat="1" applyFont="1" applyFill="1" applyBorder="1" applyAlignment="1"/>
    <xf numFmtId="9" fontId="109" fillId="0" borderId="20" xfId="6" applyFont="1" applyFill="1" applyBorder="1" applyAlignment="1"/>
    <xf numFmtId="0" fontId="109" fillId="0" borderId="26" xfId="0" applyFont="1" applyFill="1" applyBorder="1" applyAlignment="1"/>
    <xf numFmtId="0" fontId="114" fillId="0" borderId="27" xfId="0" applyFont="1" applyFill="1" applyBorder="1" applyAlignment="1"/>
    <xf numFmtId="166" fontId="114" fillId="0" borderId="29" xfId="0" applyNumberFormat="1" applyFont="1" applyFill="1" applyBorder="1" applyAlignment="1"/>
    <xf numFmtId="166" fontId="114" fillId="10" borderId="29" xfId="0" applyNumberFormat="1" applyFont="1" applyFill="1" applyBorder="1" applyAlignment="1"/>
    <xf numFmtId="9" fontId="109" fillId="0" borderId="28" xfId="6" applyFont="1" applyFill="1" applyBorder="1" applyAlignment="1"/>
    <xf numFmtId="9" fontId="109" fillId="0" borderId="43" xfId="6" applyFont="1" applyFill="1" applyBorder="1" applyAlignment="1"/>
    <xf numFmtId="9" fontId="109" fillId="0" borderId="31" xfId="6" applyFont="1" applyFill="1" applyBorder="1" applyAlignment="1"/>
    <xf numFmtId="0" fontId="114" fillId="0" borderId="0" xfId="0" applyFont="1" applyFill="1" applyBorder="1"/>
    <xf numFmtId="0" fontId="114" fillId="0" borderId="2" xfId="0" applyFont="1" applyFill="1" applyBorder="1"/>
    <xf numFmtId="165" fontId="109" fillId="0" borderId="0" xfId="0" applyNumberFormat="1" applyFont="1" applyFill="1" applyAlignment="1">
      <alignment horizontal="center"/>
    </xf>
    <xf numFmtId="165" fontId="109" fillId="0" borderId="0" xfId="0" applyNumberFormat="1" applyFont="1" applyFill="1"/>
    <xf numFmtId="165" fontId="109" fillId="0" borderId="0" xfId="0" applyNumberFormat="1" applyFont="1" applyFill="1" applyBorder="1"/>
    <xf numFmtId="0" fontId="109" fillId="0" borderId="0" xfId="0" applyFont="1" applyFill="1" applyBorder="1" applyAlignment="1">
      <alignment horizontal="right"/>
    </xf>
    <xf numFmtId="166" fontId="109" fillId="0" borderId="0" xfId="0" applyNumberFormat="1" applyFont="1" applyFill="1" applyBorder="1"/>
    <xf numFmtId="17" fontId="109" fillId="0" borderId="0" xfId="0" applyNumberFormat="1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/>
    </xf>
    <xf numFmtId="40" fontId="109" fillId="0" borderId="0" xfId="1" applyNumberFormat="1" applyFont="1" applyFill="1" applyBorder="1" applyAlignment="1">
      <alignment horizontal="center" vertical="center" wrapText="1"/>
    </xf>
    <xf numFmtId="17" fontId="109" fillId="0" borderId="0" xfId="0" quotePrefix="1" applyNumberFormat="1" applyFont="1" applyFill="1" applyBorder="1" applyAlignment="1">
      <alignment horizontal="left" vertical="center" wrapText="1"/>
    </xf>
    <xf numFmtId="40" fontId="109" fillId="0" borderId="0" xfId="1" quotePrefix="1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right"/>
    </xf>
    <xf numFmtId="0" fontId="109" fillId="0" borderId="0" xfId="0" applyFont="1" applyFill="1" applyAlignment="1">
      <alignment vertical="center"/>
    </xf>
    <xf numFmtId="166" fontId="109" fillId="0" borderId="0" xfId="0" applyNumberFormat="1" applyFont="1" applyFill="1" applyAlignment="1">
      <alignment vertical="center"/>
    </xf>
    <xf numFmtId="0" fontId="130" fillId="0" borderId="0" xfId="0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166" fontId="114" fillId="0" borderId="39" xfId="0" applyNumberFormat="1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vertical="center"/>
    </xf>
    <xf numFmtId="0" fontId="114" fillId="0" borderId="42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vertical="center"/>
    </xf>
    <xf numFmtId="0" fontId="114" fillId="0" borderId="32" xfId="0" applyFont="1" applyFill="1" applyBorder="1" applyAlignment="1">
      <alignment vertical="center"/>
    </xf>
    <xf numFmtId="166" fontId="114" fillId="0" borderId="46" xfId="1" applyNumberFormat="1" applyFont="1" applyFill="1" applyBorder="1" applyAlignment="1">
      <alignment vertical="center"/>
    </xf>
    <xf numFmtId="166" fontId="114" fillId="0" borderId="48" xfId="1" applyNumberFormat="1" applyFont="1" applyFill="1" applyBorder="1" applyAlignment="1">
      <alignment vertical="center"/>
    </xf>
    <xf numFmtId="166" fontId="114" fillId="0" borderId="32" xfId="1" applyNumberFormat="1" applyFont="1" applyFill="1" applyBorder="1" applyAlignment="1">
      <alignment vertical="center"/>
    </xf>
    <xf numFmtId="9" fontId="114" fillId="0" borderId="11" xfId="6" applyFont="1" applyFill="1" applyBorder="1" applyAlignment="1">
      <alignment vertical="center"/>
    </xf>
    <xf numFmtId="166" fontId="114" fillId="0" borderId="46" xfId="1" applyFont="1" applyFill="1" applyBorder="1" applyAlignment="1">
      <alignment vertical="center"/>
    </xf>
    <xf numFmtId="166" fontId="109" fillId="0" borderId="32" xfId="1" applyFont="1" applyFill="1" applyBorder="1" applyAlignment="1">
      <alignment vertical="center"/>
    </xf>
    <xf numFmtId="9" fontId="109" fillId="0" borderId="41" xfId="6" applyFont="1" applyFill="1" applyBorder="1" applyAlignment="1">
      <alignment vertical="center"/>
    </xf>
    <xf numFmtId="166" fontId="114" fillId="0" borderId="49" xfId="1" applyFont="1" applyFill="1" applyBorder="1" applyAlignment="1">
      <alignment vertical="center"/>
    </xf>
    <xf numFmtId="166" fontId="114" fillId="0" borderId="48" xfId="1" applyFont="1" applyFill="1" applyBorder="1" applyAlignment="1">
      <alignment vertical="center"/>
    </xf>
    <xf numFmtId="0" fontId="114" fillId="0" borderId="6" xfId="0" applyFont="1" applyFill="1" applyBorder="1" applyAlignment="1">
      <alignment vertical="center"/>
    </xf>
    <xf numFmtId="0" fontId="114" fillId="0" borderId="9" xfId="0" applyFont="1" applyFill="1" applyBorder="1" applyAlignment="1">
      <alignment vertical="center"/>
    </xf>
    <xf numFmtId="166" fontId="114" fillId="0" borderId="7" xfId="1" applyNumberFormat="1" applyFont="1" applyFill="1" applyBorder="1" applyAlignment="1">
      <alignment vertical="center"/>
    </xf>
    <xf numFmtId="166" fontId="114" fillId="0" borderId="9" xfId="1" applyNumberFormat="1" applyFont="1" applyFill="1" applyBorder="1" applyAlignment="1">
      <alignment vertical="center"/>
    </xf>
    <xf numFmtId="166" fontId="114" fillId="0" borderId="14" xfId="1" applyFont="1" applyFill="1" applyBorder="1" applyAlignment="1">
      <alignment vertical="center"/>
    </xf>
    <xf numFmtId="166" fontId="114" fillId="0" borderId="9" xfId="1" applyFont="1" applyFill="1" applyBorder="1" applyAlignment="1">
      <alignment vertical="center"/>
    </xf>
    <xf numFmtId="166" fontId="114" fillId="0" borderId="10" xfId="1" applyFont="1" applyFill="1" applyBorder="1" applyAlignment="1">
      <alignment vertical="center"/>
    </xf>
    <xf numFmtId="166" fontId="114" fillId="0" borderId="7" xfId="1" applyFont="1" applyFill="1" applyBorder="1" applyAlignment="1">
      <alignment vertical="center"/>
    </xf>
    <xf numFmtId="166" fontId="114" fillId="0" borderId="7" xfId="0" applyNumberFormat="1" applyFont="1" applyFill="1" applyBorder="1" applyAlignment="1">
      <alignment vertical="center"/>
    </xf>
    <xf numFmtId="166" fontId="114" fillId="0" borderId="0" xfId="0" applyNumberFormat="1" applyFont="1" applyFill="1" applyAlignment="1">
      <alignment vertical="center"/>
    </xf>
    <xf numFmtId="0" fontId="109" fillId="0" borderId="6" xfId="0" applyFont="1" applyFill="1" applyBorder="1" applyAlignment="1">
      <alignment vertical="center"/>
    </xf>
    <xf numFmtId="0" fontId="109" fillId="0" borderId="9" xfId="0" applyFont="1" applyFill="1" applyBorder="1" applyAlignment="1">
      <alignment vertical="center"/>
    </xf>
    <xf numFmtId="166" fontId="109" fillId="0" borderId="14" xfId="1" applyNumberFormat="1" applyFont="1" applyFill="1" applyBorder="1" applyAlignment="1">
      <alignment vertical="center"/>
    </xf>
    <xf numFmtId="166" fontId="109" fillId="0" borderId="7" xfId="1" applyNumberFormat="1" applyFont="1" applyFill="1" applyBorder="1" applyAlignment="1">
      <alignment vertical="center"/>
    </xf>
    <xf numFmtId="166" fontId="109" fillId="0" borderId="9" xfId="1" applyNumberFormat="1" applyFont="1" applyFill="1" applyBorder="1" applyAlignment="1">
      <alignment vertical="center"/>
    </xf>
    <xf numFmtId="166" fontId="109" fillId="0" borderId="14" xfId="1" applyFont="1" applyFill="1" applyBorder="1" applyAlignment="1">
      <alignment vertical="center"/>
    </xf>
    <xf numFmtId="166" fontId="109" fillId="0" borderId="9" xfId="1" applyFont="1" applyFill="1" applyBorder="1" applyAlignment="1">
      <alignment vertical="center"/>
    </xf>
    <xf numFmtId="166" fontId="109" fillId="0" borderId="10" xfId="1" applyFont="1" applyFill="1" applyBorder="1" applyAlignment="1">
      <alignment vertical="center"/>
    </xf>
    <xf numFmtId="166" fontId="109" fillId="0" borderId="7" xfId="1" applyFont="1" applyFill="1" applyBorder="1" applyAlignment="1">
      <alignment vertical="center"/>
    </xf>
    <xf numFmtId="0" fontId="109" fillId="0" borderId="7" xfId="0" applyFont="1" applyFill="1" applyBorder="1" applyAlignment="1">
      <alignment vertical="center"/>
    </xf>
    <xf numFmtId="0" fontId="114" fillId="0" borderId="9" xfId="0" quotePrefix="1" applyFont="1" applyFill="1" applyBorder="1" applyAlignment="1">
      <alignment vertical="center"/>
    </xf>
    <xf numFmtId="166" fontId="114" fillId="0" borderId="14" xfId="1" applyNumberFormat="1" applyFont="1" applyFill="1" applyBorder="1" applyAlignment="1">
      <alignment vertical="center"/>
    </xf>
    <xf numFmtId="0" fontId="109" fillId="0" borderId="9" xfId="0" quotePrefix="1" applyFont="1" applyFill="1" applyBorder="1" applyAlignment="1">
      <alignment vertical="center"/>
    </xf>
    <xf numFmtId="0" fontId="109" fillId="0" borderId="10" xfId="0" applyFont="1" applyFill="1" applyBorder="1" applyAlignment="1">
      <alignment vertical="center"/>
    </xf>
    <xf numFmtId="0" fontId="109" fillId="0" borderId="129" xfId="0" applyFont="1" applyFill="1" applyBorder="1" applyAlignment="1">
      <alignment vertical="center"/>
    </xf>
    <xf numFmtId="0" fontId="109" fillId="0" borderId="15" xfId="0" applyFont="1" applyFill="1" applyBorder="1" applyAlignment="1">
      <alignment vertical="center"/>
    </xf>
    <xf numFmtId="0" fontId="109" fillId="0" borderId="16" xfId="0" applyFont="1" applyFill="1" applyBorder="1" applyAlignment="1">
      <alignment vertical="center"/>
    </xf>
    <xf numFmtId="166" fontId="109" fillId="0" borderId="17" xfId="1" applyNumberFormat="1" applyFont="1" applyFill="1" applyBorder="1" applyAlignment="1">
      <alignment vertical="center"/>
    </xf>
    <xf numFmtId="166" fontId="114" fillId="0" borderId="19" xfId="1" applyNumberFormat="1" applyFont="1" applyFill="1" applyBorder="1" applyAlignment="1">
      <alignment vertical="center"/>
    </xf>
    <xf numFmtId="166" fontId="109" fillId="0" borderId="16" xfId="1" applyNumberFormat="1" applyFont="1" applyFill="1" applyBorder="1" applyAlignment="1">
      <alignment vertical="center"/>
    </xf>
    <xf numFmtId="166" fontId="109" fillId="0" borderId="18" xfId="1" applyFont="1" applyFill="1" applyBorder="1" applyAlignment="1">
      <alignment vertical="center"/>
    </xf>
    <xf numFmtId="166" fontId="109" fillId="0" borderId="17" xfId="1" applyFont="1" applyFill="1" applyBorder="1" applyAlignment="1">
      <alignment vertical="center"/>
    </xf>
    <xf numFmtId="0" fontId="114" fillId="0" borderId="34" xfId="0" applyFont="1" applyFill="1" applyBorder="1" applyAlignment="1">
      <alignment vertical="center"/>
    </xf>
    <xf numFmtId="166" fontId="114" fillId="0" borderId="19" xfId="1" applyFont="1" applyFill="1" applyBorder="1" applyAlignment="1">
      <alignment vertical="center"/>
    </xf>
    <xf numFmtId="0" fontId="114" fillId="0" borderId="26" xfId="0" applyFont="1" applyFill="1" applyBorder="1" applyAlignment="1">
      <alignment vertical="center"/>
    </xf>
    <xf numFmtId="0" fontId="114" fillId="0" borderId="27" xfId="0" applyFont="1" applyFill="1" applyBorder="1" applyAlignment="1">
      <alignment vertical="center"/>
    </xf>
    <xf numFmtId="166" fontId="114" fillId="0" borderId="27" xfId="1" applyNumberFormat="1" applyFont="1" applyFill="1" applyBorder="1" applyAlignment="1">
      <alignment vertical="center"/>
    </xf>
    <xf numFmtId="9" fontId="109" fillId="0" borderId="43" xfId="6" applyFont="1" applyFill="1" applyBorder="1" applyAlignment="1">
      <alignment vertical="center"/>
    </xf>
    <xf numFmtId="9" fontId="109" fillId="0" borderId="43" xfId="6" applyNumberFormat="1" applyFont="1" applyFill="1" applyBorder="1" applyAlignment="1">
      <alignment vertical="center"/>
    </xf>
    <xf numFmtId="9" fontId="109" fillId="0" borderId="31" xfId="6" applyFont="1" applyFill="1" applyBorder="1" applyAlignment="1">
      <alignment vertical="center"/>
    </xf>
    <xf numFmtId="0" fontId="109" fillId="0" borderId="0" xfId="0" applyFont="1" applyFill="1" applyAlignment="1">
      <alignment horizontal="center" vertical="center"/>
    </xf>
    <xf numFmtId="166" fontId="109" fillId="0" borderId="0" xfId="1" applyFont="1" applyFill="1" applyAlignment="1">
      <alignment vertical="center"/>
    </xf>
    <xf numFmtId="166" fontId="109" fillId="0" borderId="0" xfId="0" quotePrefix="1" applyNumberFormat="1" applyFont="1" applyFill="1" applyAlignment="1">
      <alignment horizontal="center" vertical="center"/>
    </xf>
    <xf numFmtId="0" fontId="109" fillId="0" borderId="0" xfId="0" quotePrefix="1" applyFont="1" applyFill="1" applyAlignment="1">
      <alignment horizontal="center" vertical="center"/>
    </xf>
    <xf numFmtId="166" fontId="133" fillId="0" borderId="0" xfId="1" applyNumberFormat="1" applyFont="1" applyFill="1" applyBorder="1" applyAlignment="1">
      <alignment vertical="center"/>
    </xf>
    <xf numFmtId="2" fontId="109" fillId="0" borderId="0" xfId="0" applyNumberFormat="1" applyFont="1" applyFill="1" applyAlignment="1">
      <alignment vertical="center"/>
    </xf>
    <xf numFmtId="0" fontId="136" fillId="0" borderId="0" xfId="0" applyFont="1" applyFill="1"/>
    <xf numFmtId="175" fontId="109" fillId="0" borderId="0" xfId="3" applyNumberFormat="1" applyFont="1"/>
    <xf numFmtId="165" fontId="109" fillId="0" borderId="0" xfId="0" applyNumberFormat="1" applyFont="1"/>
    <xf numFmtId="0" fontId="114" fillId="0" borderId="0" xfId="0" applyFont="1" applyBorder="1" applyAlignment="1">
      <alignment horizontal="left"/>
    </xf>
    <xf numFmtId="0" fontId="114" fillId="0" borderId="0" xfId="0" quotePrefix="1" applyFont="1" applyBorder="1" applyAlignment="1">
      <alignment horizontal="left"/>
    </xf>
    <xf numFmtId="0" fontId="109" fillId="0" borderId="0" xfId="0" applyFont="1" applyBorder="1" applyAlignment="1">
      <alignment horizontal="left"/>
    </xf>
    <xf numFmtId="166" fontId="109" fillId="0" borderId="0" xfId="0" applyNumberFormat="1" applyFont="1" applyBorder="1" applyAlignment="1">
      <alignment horizontal="left"/>
    </xf>
    <xf numFmtId="166" fontId="114" fillId="0" borderId="0" xfId="0" quotePrefix="1" applyNumberFormat="1" applyFont="1" applyBorder="1" applyAlignment="1">
      <alignment horizontal="left"/>
    </xf>
    <xf numFmtId="0" fontId="109" fillId="0" borderId="1" xfId="0" applyFont="1" applyBorder="1" applyAlignment="1">
      <alignment horizontal="left"/>
    </xf>
    <xf numFmtId="0" fontId="114" fillId="0" borderId="6" xfId="0" applyFont="1" applyFill="1" applyBorder="1" applyAlignment="1">
      <alignment horizontal="left"/>
    </xf>
    <xf numFmtId="166" fontId="114" fillId="0" borderId="7" xfId="0" applyNumberFormat="1" applyFont="1" applyFill="1" applyBorder="1" applyAlignment="1">
      <alignment horizontal="left"/>
    </xf>
    <xf numFmtId="0" fontId="114" fillId="0" borderId="0" xfId="0" applyFont="1"/>
    <xf numFmtId="175" fontId="114" fillId="0" borderId="0" xfId="3" applyNumberFormat="1" applyFont="1"/>
    <xf numFmtId="0" fontId="114" fillId="0" borderId="119" xfId="0" applyFont="1" applyFill="1" applyBorder="1" applyAlignment="1">
      <alignment horizontal="left"/>
    </xf>
    <xf numFmtId="0" fontId="109" fillId="0" borderId="125" xfId="0" applyFont="1" applyFill="1" applyBorder="1" applyAlignment="1">
      <alignment horizontal="left"/>
    </xf>
    <xf numFmtId="0" fontId="109" fillId="0" borderId="6" xfId="0" applyFont="1" applyFill="1" applyBorder="1" applyAlignment="1">
      <alignment horizontal="left"/>
    </xf>
    <xf numFmtId="166" fontId="109" fillId="0" borderId="7" xfId="0" applyNumberFormat="1" applyFont="1" applyFill="1" applyBorder="1" applyAlignment="1">
      <alignment horizontal="left"/>
    </xf>
    <xf numFmtId="0" fontId="109" fillId="0" borderId="119" xfId="0" applyFont="1" applyFill="1" applyBorder="1" applyAlignment="1">
      <alignment horizontal="left"/>
    </xf>
    <xf numFmtId="0" fontId="114" fillId="0" borderId="120" xfId="0" applyFont="1" applyFill="1" applyBorder="1" applyAlignment="1">
      <alignment horizontal="left"/>
    </xf>
    <xf numFmtId="166" fontId="109" fillId="0" borderId="7" xfId="0" applyNumberFormat="1" applyFont="1" applyFill="1" applyBorder="1" applyAlignment="1">
      <alignment horizontal="center"/>
    </xf>
    <xf numFmtId="0" fontId="114" fillId="0" borderId="121" xfId="0" applyFont="1" applyFill="1" applyBorder="1" applyAlignment="1">
      <alignment horizontal="left"/>
    </xf>
    <xf numFmtId="0" fontId="114" fillId="0" borderId="6" xfId="0" quotePrefix="1" applyFont="1" applyFill="1" applyBorder="1" applyAlignment="1">
      <alignment horizontal="left"/>
    </xf>
    <xf numFmtId="166" fontId="109" fillId="0" borderId="7" xfId="1" applyFont="1" applyFill="1" applyBorder="1" applyAlignment="1">
      <alignment horizontal="left"/>
    </xf>
    <xf numFmtId="0" fontId="109" fillId="0" borderId="120" xfId="0" applyFont="1" applyFill="1" applyBorder="1" applyAlignment="1">
      <alignment horizontal="left"/>
    </xf>
    <xf numFmtId="0" fontId="109" fillId="0" borderId="7" xfId="0" applyFont="1" applyFill="1" applyBorder="1" applyAlignment="1">
      <alignment horizontal="left"/>
    </xf>
    <xf numFmtId="0" fontId="109" fillId="0" borderId="7" xfId="0" applyFont="1" applyFill="1" applyBorder="1" applyAlignment="1"/>
    <xf numFmtId="0" fontId="114" fillId="0" borderId="125" xfId="0" applyFont="1" applyFill="1" applyBorder="1" applyAlignment="1">
      <alignment horizontal="left"/>
    </xf>
    <xf numFmtId="175" fontId="109" fillId="0" borderId="0" xfId="3" applyNumberFormat="1" applyFont="1" applyFill="1"/>
    <xf numFmtId="166" fontId="109" fillId="0" borderId="7" xfId="1" applyFont="1" applyFill="1" applyBorder="1" applyAlignment="1"/>
    <xf numFmtId="0" fontId="109" fillId="0" borderId="121" xfId="0" applyFont="1" applyFill="1" applyBorder="1" applyAlignment="1">
      <alignment horizontal="left"/>
    </xf>
    <xf numFmtId="0" fontId="114" fillId="0" borderId="126" xfId="0" applyFont="1" applyFill="1" applyBorder="1" applyAlignment="1">
      <alignment horizontal="left"/>
    </xf>
    <xf numFmtId="0" fontId="114" fillId="0" borderId="15" xfId="0" applyFont="1" applyFill="1" applyBorder="1" applyAlignment="1">
      <alignment horizontal="left"/>
    </xf>
    <xf numFmtId="0" fontId="114" fillId="0" borderId="19" xfId="0" applyFont="1" applyFill="1" applyBorder="1" applyAlignment="1">
      <alignment horizontal="left"/>
    </xf>
    <xf numFmtId="0" fontId="109" fillId="0" borderId="19" xfId="0" applyFont="1" applyFill="1" applyBorder="1" applyAlignment="1"/>
    <xf numFmtId="0" fontId="114" fillId="0" borderId="65" xfId="0" applyFont="1" applyFill="1" applyBorder="1" applyAlignment="1">
      <alignment horizontal="left"/>
    </xf>
    <xf numFmtId="0" fontId="109" fillId="0" borderId="0" xfId="0" applyFont="1" applyAlignment="1">
      <alignment horizontal="right"/>
    </xf>
    <xf numFmtId="166" fontId="109" fillId="0" borderId="0" xfId="0" applyNumberFormat="1" applyFont="1" applyFill="1" applyAlignment="1">
      <alignment horizontal="right"/>
    </xf>
    <xf numFmtId="175" fontId="109" fillId="0" borderId="0" xfId="3" applyNumberFormat="1" applyFont="1" applyAlignment="1">
      <alignment horizontal="right"/>
    </xf>
    <xf numFmtId="0" fontId="137" fillId="0" borderId="0" xfId="0" applyFont="1" applyAlignment="1">
      <alignment horizontal="right"/>
    </xf>
    <xf numFmtId="166" fontId="137" fillId="0" borderId="0" xfId="0" applyNumberFormat="1" applyFont="1" applyFill="1" applyAlignment="1">
      <alignment horizontal="right"/>
    </xf>
    <xf numFmtId="0" fontId="137" fillId="0" borderId="0" xfId="0" applyFont="1" applyFill="1" applyAlignment="1">
      <alignment horizontal="right"/>
    </xf>
    <xf numFmtId="175" fontId="137" fillId="0" borderId="0" xfId="3" applyNumberFormat="1" applyFont="1" applyAlignment="1">
      <alignment horizontal="right"/>
    </xf>
    <xf numFmtId="0" fontId="114" fillId="0" borderId="0" xfId="0" applyFont="1" applyBorder="1" applyAlignment="1">
      <alignment horizontal="left" vertical="center"/>
    </xf>
    <xf numFmtId="0" fontId="114" fillId="0" borderId="0" xfId="0" applyFont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4" fillId="0" borderId="0" xfId="0" quotePrefix="1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139" fillId="0" borderId="0" xfId="0" quotePrefix="1" applyFont="1" applyBorder="1" applyAlignment="1">
      <alignment horizontal="center"/>
    </xf>
    <xf numFmtId="0" fontId="109" fillId="0" borderId="0" xfId="0" quotePrefix="1" applyFont="1" applyBorder="1" applyAlignment="1">
      <alignment horizontal="center"/>
    </xf>
    <xf numFmtId="0" fontId="109" fillId="0" borderId="1" xfId="0" applyFont="1" applyBorder="1" applyAlignment="1">
      <alignment horizontal="center"/>
    </xf>
    <xf numFmtId="0" fontId="114" fillId="0" borderId="7" xfId="0" applyFont="1" applyFill="1" applyBorder="1" applyAlignment="1">
      <alignment horizontal="left"/>
    </xf>
    <xf numFmtId="0" fontId="109" fillId="0" borderId="122" xfId="0" applyFont="1" applyFill="1" applyBorder="1" applyAlignment="1"/>
    <xf numFmtId="166" fontId="114" fillId="0" borderId="7" xfId="1" applyFont="1" applyFill="1" applyBorder="1" applyAlignment="1"/>
    <xf numFmtId="166" fontId="114" fillId="0" borderId="9" xfId="1" applyFont="1" applyFill="1" applyBorder="1" applyAlignment="1"/>
    <xf numFmtId="166" fontId="114" fillId="0" borderId="123" xfId="1" applyFont="1" applyFill="1" applyBorder="1" applyAlignment="1"/>
    <xf numFmtId="0" fontId="109" fillId="0" borderId="7" xfId="0" quotePrefix="1" applyFont="1" applyFill="1" applyBorder="1" applyAlignment="1">
      <alignment horizontal="left"/>
    </xf>
    <xf numFmtId="166" fontId="109" fillId="0" borderId="123" xfId="1" applyFont="1" applyFill="1" applyBorder="1" applyAlignment="1"/>
    <xf numFmtId="166" fontId="109" fillId="0" borderId="9" xfId="1" applyFont="1" applyFill="1" applyBorder="1" applyAlignment="1"/>
    <xf numFmtId="0" fontId="109" fillId="0" borderId="6" xfId="0" quotePrefix="1" applyFont="1" applyFill="1" applyBorder="1" applyAlignment="1">
      <alignment horizontal="left"/>
    </xf>
    <xf numFmtId="0" fontId="109" fillId="0" borderId="24" xfId="0" applyFont="1" applyBorder="1"/>
    <xf numFmtId="0" fontId="109" fillId="0" borderId="119" xfId="0" applyFont="1" applyBorder="1"/>
    <xf numFmtId="0" fontId="114" fillId="0" borderId="7" xfId="0" quotePrefix="1" applyFont="1" applyFill="1" applyBorder="1" applyAlignment="1">
      <alignment horizontal="left"/>
    </xf>
    <xf numFmtId="0" fontId="114" fillId="0" borderId="79" xfId="0" applyFont="1" applyFill="1" applyBorder="1" applyAlignment="1">
      <alignment horizontal="left"/>
    </xf>
    <xf numFmtId="0" fontId="114" fillId="0" borderId="13" xfId="0" applyFont="1" applyFill="1" applyBorder="1" applyAlignment="1">
      <alignment horizontal="left"/>
    </xf>
    <xf numFmtId="166" fontId="109" fillId="0" borderId="13" xfId="1" applyFont="1" applyFill="1" applyBorder="1" applyAlignment="1"/>
    <xf numFmtId="166" fontId="109" fillId="0" borderId="39" xfId="1" applyFont="1" applyFill="1" applyBorder="1" applyAlignment="1"/>
    <xf numFmtId="166" fontId="109" fillId="0" borderId="124" xfId="1" applyFont="1" applyFill="1" applyBorder="1" applyAlignment="1"/>
    <xf numFmtId="0" fontId="109" fillId="0" borderId="0" xfId="0" quotePrefix="1" applyFont="1" applyAlignment="1">
      <alignment horizontal="left"/>
    </xf>
    <xf numFmtId="0" fontId="109" fillId="0" borderId="0" xfId="18" applyFont="1" applyAlignment="1">
      <alignment horizontal="center"/>
    </xf>
    <xf numFmtId="0" fontId="114" fillId="0" borderId="66" xfId="18" applyFont="1" applyBorder="1"/>
    <xf numFmtId="169" fontId="114" fillId="0" borderId="119" xfId="18" applyNumberFormat="1" applyFont="1" applyBorder="1"/>
    <xf numFmtId="0" fontId="109" fillId="0" borderId="66" xfId="18" applyFont="1" applyFill="1" applyBorder="1"/>
    <xf numFmtId="169" fontId="109" fillId="0" borderId="70" xfId="22" applyNumberFormat="1" applyFont="1" applyBorder="1"/>
    <xf numFmtId="169" fontId="109" fillId="0" borderId="119" xfId="18" applyNumberFormat="1" applyFont="1" applyBorder="1"/>
    <xf numFmtId="169" fontId="109" fillId="0" borderId="66" xfId="22" applyNumberFormat="1" applyFont="1" applyFill="1" applyBorder="1"/>
    <xf numFmtId="169" fontId="109" fillId="0" borderId="70" xfId="22" applyNumberFormat="1" applyFont="1" applyFill="1" applyBorder="1"/>
    <xf numFmtId="0" fontId="109" fillId="0" borderId="0" xfId="18" applyFont="1" applyFill="1"/>
    <xf numFmtId="0" fontId="109" fillId="0" borderId="66" xfId="18" quotePrefix="1" applyFont="1" applyFill="1" applyBorder="1" applyAlignment="1">
      <alignment horizontal="left"/>
    </xf>
    <xf numFmtId="0" fontId="114" fillId="0" borderId="66" xfId="18" applyFont="1" applyFill="1" applyBorder="1"/>
    <xf numFmtId="169" fontId="114" fillId="0" borderId="70" xfId="22" applyNumberFormat="1" applyFont="1" applyBorder="1"/>
    <xf numFmtId="0" fontId="114" fillId="0" borderId="0" xfId="18" applyFont="1"/>
    <xf numFmtId="0" fontId="109" fillId="0" borderId="67" xfId="18" applyFont="1" applyBorder="1"/>
    <xf numFmtId="0" fontId="109" fillId="0" borderId="66" xfId="18" applyFont="1" applyBorder="1"/>
    <xf numFmtId="0" fontId="109" fillId="0" borderId="70" xfId="18" applyFont="1" applyBorder="1"/>
    <xf numFmtId="169" fontId="109" fillId="0" borderId="0" xfId="22" applyNumberFormat="1" applyFont="1"/>
    <xf numFmtId="169" fontId="114" fillId="0" borderId="24" xfId="17" applyNumberFormat="1" applyFont="1" applyBorder="1" applyAlignment="1">
      <alignment horizontal="right"/>
    </xf>
    <xf numFmtId="169" fontId="132" fillId="0" borderId="24" xfId="17" applyNumberFormat="1" applyFont="1" applyBorder="1" applyAlignment="1">
      <alignment horizontal="right"/>
    </xf>
    <xf numFmtId="169" fontId="132" fillId="0" borderId="66" xfId="17" applyNumberFormat="1" applyFont="1" applyBorder="1" applyAlignment="1">
      <alignment horizontal="left"/>
    </xf>
    <xf numFmtId="169" fontId="132" fillId="0" borderId="66" xfId="17" applyNumberFormat="1" applyFont="1" applyBorder="1"/>
    <xf numFmtId="0" fontId="132" fillId="0" borderId="0" xfId="18" applyFont="1"/>
    <xf numFmtId="169" fontId="132" fillId="0" borderId="62" xfId="17" applyNumberFormat="1" applyFont="1" applyBorder="1" applyAlignment="1">
      <alignment horizontal="right"/>
    </xf>
    <xf numFmtId="169" fontId="132" fillId="0" borderId="73" xfId="17" applyNumberFormat="1" applyFont="1" applyBorder="1" applyAlignment="1">
      <alignment horizontal="left"/>
    </xf>
    <xf numFmtId="169" fontId="132" fillId="0" borderId="95" xfId="17" applyNumberFormat="1" applyFont="1" applyBorder="1"/>
    <xf numFmtId="169" fontId="132" fillId="0" borderId="64" xfId="17" applyNumberFormat="1" applyFont="1" applyBorder="1" applyAlignment="1">
      <alignment horizontal="right"/>
    </xf>
    <xf numFmtId="169" fontId="132" fillId="0" borderId="74" xfId="17" applyNumberFormat="1" applyFont="1" applyBorder="1"/>
    <xf numFmtId="0" fontId="140" fillId="0" borderId="0" xfId="18" applyFont="1"/>
    <xf numFmtId="168" fontId="132" fillId="0" borderId="121" xfId="17" applyNumberFormat="1" applyFont="1" applyBorder="1"/>
    <xf numFmtId="169" fontId="132" fillId="0" borderId="24" xfId="17" applyNumberFormat="1" applyFont="1" applyBorder="1"/>
    <xf numFmtId="169" fontId="132" fillId="0" borderId="119" xfId="17" applyNumberFormat="1" applyFont="1" applyBorder="1"/>
    <xf numFmtId="169" fontId="132" fillId="0" borderId="0" xfId="17" applyNumberFormat="1" applyFont="1"/>
    <xf numFmtId="169" fontId="109" fillId="0" borderId="0" xfId="17" applyNumberFormat="1" applyFont="1"/>
    <xf numFmtId="169" fontId="114" fillId="0" borderId="0" xfId="17" applyNumberFormat="1" applyFont="1" applyBorder="1" applyAlignment="1"/>
    <xf numFmtId="169" fontId="114" fillId="0" borderId="66" xfId="17" applyNumberFormat="1" applyFont="1" applyBorder="1"/>
    <xf numFmtId="169" fontId="109" fillId="0" borderId="66" xfId="17" applyNumberFormat="1" applyFont="1" applyBorder="1"/>
    <xf numFmtId="169" fontId="109" fillId="0" borderId="24" xfId="17" applyNumberFormat="1" applyFont="1" applyBorder="1" applyAlignment="1">
      <alignment horizontal="right"/>
    </xf>
    <xf numFmtId="169" fontId="109" fillId="0" borderId="63" xfId="17" applyNumberFormat="1" applyFont="1" applyBorder="1" applyAlignment="1">
      <alignment horizontal="right"/>
    </xf>
    <xf numFmtId="169" fontId="114" fillId="0" borderId="87" xfId="17" applyNumberFormat="1" applyFont="1" applyBorder="1" applyAlignment="1">
      <alignment horizontal="center"/>
    </xf>
    <xf numFmtId="169" fontId="114" fillId="0" borderId="66" xfId="17" applyNumberFormat="1" applyFont="1" applyBorder="1" applyAlignment="1">
      <alignment horizontal="left"/>
    </xf>
    <xf numFmtId="0" fontId="114" fillId="0" borderId="66" xfId="18" applyFont="1" applyBorder="1" applyAlignment="1">
      <alignment horizontal="left"/>
    </xf>
    <xf numFmtId="169" fontId="109" fillId="0" borderId="24" xfId="17" applyNumberFormat="1" applyFont="1" applyBorder="1"/>
    <xf numFmtId="169" fontId="109" fillId="0" borderId="0" xfId="18" applyNumberFormat="1" applyFont="1"/>
    <xf numFmtId="43" fontId="114" fillId="0" borderId="0" xfId="20" applyNumberFormat="1" applyFont="1"/>
    <xf numFmtId="43" fontId="114" fillId="0" borderId="119" xfId="20" applyNumberFormat="1" applyFont="1" applyBorder="1"/>
    <xf numFmtId="43" fontId="109" fillId="0" borderId="0" xfId="20" applyNumberFormat="1" applyFont="1"/>
    <xf numFmtId="43" fontId="109" fillId="0" borderId="119" xfId="20" applyNumberFormat="1" applyFont="1" applyBorder="1"/>
    <xf numFmtId="0" fontId="114" fillId="0" borderId="66" xfId="18" applyFont="1" applyFill="1" applyBorder="1" applyAlignment="1">
      <alignment horizontal="left"/>
    </xf>
    <xf numFmtId="0" fontId="109" fillId="0" borderId="24" xfId="18" applyFont="1" applyBorder="1" applyAlignment="1"/>
    <xf numFmtId="0" fontId="109" fillId="13" borderId="66" xfId="18" applyFont="1" applyFill="1" applyBorder="1"/>
    <xf numFmtId="0" fontId="109" fillId="0" borderId="66" xfId="18" applyFont="1" applyFill="1" applyBorder="1" applyAlignment="1">
      <alignment horizontal="left"/>
    </xf>
    <xf numFmtId="0" fontId="111" fillId="0" borderId="67" xfId="0" applyFont="1" applyBorder="1"/>
    <xf numFmtId="0" fontId="114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114" fillId="0" borderId="67" xfId="0" applyFont="1" applyBorder="1" applyAlignment="1">
      <alignment horizontal="center"/>
    </xf>
    <xf numFmtId="0" fontId="114" fillId="0" borderId="66" xfId="0" applyFont="1" applyBorder="1"/>
    <xf numFmtId="169" fontId="109" fillId="0" borderId="0" xfId="0" applyNumberFormat="1" applyFont="1" applyFill="1" applyBorder="1"/>
    <xf numFmtId="0" fontId="109" fillId="0" borderId="67" xfId="0" applyFont="1" applyBorder="1" applyAlignment="1">
      <alignment horizontal="right"/>
    </xf>
    <xf numFmtId="0" fontId="109" fillId="0" borderId="66" xfId="0" applyFont="1" applyFill="1" applyBorder="1"/>
    <xf numFmtId="169" fontId="109" fillId="0" borderId="66" xfId="1" applyNumberFormat="1" applyFont="1" applyBorder="1"/>
    <xf numFmtId="0" fontId="109" fillId="0" borderId="67" xfId="0" applyFont="1" applyFill="1" applyBorder="1" applyAlignment="1">
      <alignment horizontal="right"/>
    </xf>
    <xf numFmtId="169" fontId="109" fillId="0" borderId="66" xfId="1" applyNumberFormat="1" applyFont="1" applyFill="1" applyBorder="1"/>
    <xf numFmtId="0" fontId="109" fillId="0" borderId="66" xfId="0" applyFont="1" applyFill="1" applyBorder="1" applyAlignment="1">
      <alignment horizontal="left"/>
    </xf>
    <xf numFmtId="0" fontId="114" fillId="0" borderId="66" xfId="0" applyFont="1" applyFill="1" applyBorder="1"/>
    <xf numFmtId="169" fontId="114" fillId="0" borderId="66" xfId="1" applyNumberFormat="1" applyFont="1" applyBorder="1"/>
    <xf numFmtId="0" fontId="109" fillId="0" borderId="67" xfId="0" applyFont="1" applyBorder="1"/>
    <xf numFmtId="0" fontId="109" fillId="0" borderId="66" xfId="0" applyFont="1" applyBorder="1"/>
    <xf numFmtId="0" fontId="109" fillId="0" borderId="71" xfId="0" applyFont="1" applyBorder="1"/>
    <xf numFmtId="166" fontId="131" fillId="0" borderId="0" xfId="1" applyFont="1"/>
    <xf numFmtId="0" fontId="131" fillId="0" borderId="0" xfId="0" applyFont="1"/>
    <xf numFmtId="0" fontId="111" fillId="0" borderId="67" xfId="0" applyFont="1" applyFill="1" applyBorder="1"/>
    <xf numFmtId="0" fontId="111" fillId="0" borderId="67" xfId="0" applyFont="1" applyFill="1" applyBorder="1" applyAlignment="1">
      <alignment horizontal="left"/>
    </xf>
    <xf numFmtId="0" fontId="131" fillId="0" borderId="67" xfId="0" applyFont="1" applyFill="1" applyBorder="1"/>
    <xf numFmtId="43" fontId="111" fillId="0" borderId="0" xfId="1" applyNumberFormat="1" applyFont="1" applyFill="1"/>
    <xf numFmtId="169" fontId="111" fillId="0" borderId="0" xfId="1" applyNumberFormat="1" applyFont="1" applyFill="1"/>
    <xf numFmtId="169" fontId="111" fillId="0" borderId="0" xfId="1" applyNumberFormat="1" applyFont="1"/>
    <xf numFmtId="0" fontId="114" fillId="0" borderId="0" xfId="0" applyFont="1" applyAlignment="1"/>
    <xf numFmtId="169" fontId="109" fillId="0" borderId="0" xfId="1" applyNumberFormat="1" applyFont="1"/>
    <xf numFmtId="169" fontId="114" fillId="0" borderId="1" xfId="1" applyNumberFormat="1" applyFont="1" applyBorder="1" applyAlignment="1">
      <alignment horizontal="center"/>
    </xf>
    <xf numFmtId="169" fontId="114" fillId="0" borderId="24" xfId="1" applyNumberFormat="1" applyFont="1" applyBorder="1" applyAlignment="1">
      <alignment horizontal="right"/>
    </xf>
    <xf numFmtId="169" fontId="109" fillId="0" borderId="24" xfId="1" applyNumberFormat="1" applyFont="1" applyBorder="1" applyAlignment="1">
      <alignment horizontal="right"/>
    </xf>
    <xf numFmtId="169" fontId="132" fillId="0" borderId="24" xfId="1" applyNumberFormat="1" applyFont="1" applyBorder="1" applyAlignment="1">
      <alignment horizontal="right"/>
    </xf>
    <xf numFmtId="169" fontId="132" fillId="0" borderId="66" xfId="1" applyNumberFormat="1" applyFont="1" applyBorder="1" applyAlignment="1">
      <alignment horizontal="left"/>
    </xf>
    <xf numFmtId="169" fontId="132" fillId="0" borderId="66" xfId="1" applyNumberFormat="1" applyFont="1" applyFill="1" applyBorder="1"/>
    <xf numFmtId="0" fontId="132" fillId="0" borderId="0" xfId="0" applyFont="1"/>
    <xf numFmtId="169" fontId="114" fillId="0" borderId="24" xfId="1" applyNumberFormat="1" applyFont="1" applyBorder="1" applyAlignment="1">
      <alignment horizontal="center"/>
    </xf>
    <xf numFmtId="169" fontId="132" fillId="0" borderId="62" xfId="1" applyNumberFormat="1" applyFont="1" applyBorder="1" applyAlignment="1">
      <alignment horizontal="right"/>
    </xf>
    <xf numFmtId="169" fontId="132" fillId="0" borderId="64" xfId="1" applyNumberFormat="1" applyFont="1" applyBorder="1" applyAlignment="1">
      <alignment horizontal="right"/>
    </xf>
    <xf numFmtId="169" fontId="132" fillId="0" borderId="74" xfId="1" applyNumberFormat="1" applyFont="1" applyBorder="1"/>
    <xf numFmtId="168" fontId="132" fillId="0" borderId="74" xfId="1" applyNumberFormat="1" applyFont="1" applyFill="1" applyBorder="1"/>
    <xf numFmtId="169" fontId="140" fillId="0" borderId="0" xfId="0" applyNumberFormat="1" applyFont="1"/>
    <xf numFmtId="0" fontId="140" fillId="0" borderId="0" xfId="0" applyFont="1"/>
    <xf numFmtId="0" fontId="114" fillId="0" borderId="24" xfId="0" applyFont="1" applyBorder="1" applyAlignment="1">
      <alignment horizontal="right"/>
    </xf>
    <xf numFmtId="169" fontId="109" fillId="0" borderId="24" xfId="1" applyNumberFormat="1" applyFont="1" applyBorder="1"/>
    <xf numFmtId="169" fontId="132" fillId="0" borderId="24" xfId="1" applyNumberFormat="1" applyFont="1" applyBorder="1"/>
    <xf numFmtId="169" fontId="132" fillId="0" borderId="25" xfId="1" applyNumberFormat="1" applyFont="1" applyBorder="1"/>
    <xf numFmtId="169" fontId="109" fillId="0" borderId="0" xfId="1" applyNumberFormat="1" applyFont="1" applyFill="1"/>
    <xf numFmtId="169" fontId="132" fillId="0" borderId="0" xfId="1" applyNumberFormat="1" applyFont="1"/>
    <xf numFmtId="0" fontId="109" fillId="0" borderId="0" xfId="0" applyFont="1" applyFill="1" applyBorder="1" applyAlignment="1">
      <alignment horizontal="center"/>
    </xf>
    <xf numFmtId="0" fontId="114" fillId="0" borderId="0" xfId="0" quotePrefix="1" applyFont="1" applyFill="1" applyBorder="1" applyAlignment="1">
      <alignment horizontal="center"/>
    </xf>
    <xf numFmtId="0" fontId="0" fillId="11" borderId="0" xfId="0" applyFill="1"/>
    <xf numFmtId="0" fontId="134" fillId="11" borderId="0" xfId="0" applyFont="1" applyFill="1"/>
    <xf numFmtId="0" fontId="0" fillId="11" borderId="0" xfId="0" applyFill="1" applyBorder="1"/>
    <xf numFmtId="0" fontId="14" fillId="0" borderId="0" xfId="0" quotePrefix="1" applyFont="1" applyFill="1" applyBorder="1" applyAlignment="1"/>
    <xf numFmtId="0" fontId="22" fillId="0" borderId="0" xfId="0" applyFont="1" applyAlignment="1"/>
    <xf numFmtId="0" fontId="114" fillId="0" borderId="40" xfId="0" applyFont="1" applyFill="1" applyBorder="1" applyAlignment="1">
      <alignment horizontal="left"/>
    </xf>
    <xf numFmtId="166" fontId="114" fillId="0" borderId="48" xfId="0" applyNumberFormat="1" applyFont="1" applyFill="1" applyBorder="1" applyAlignment="1">
      <alignment horizontal="left"/>
    </xf>
    <xf numFmtId="165" fontId="114" fillId="0" borderId="61" xfId="0" applyNumberFormat="1" applyFont="1" applyFill="1" applyBorder="1" applyAlignment="1">
      <alignment horizontal="center"/>
    </xf>
    <xf numFmtId="165" fontId="109" fillId="0" borderId="61" xfId="0" applyNumberFormat="1" applyFont="1" applyFill="1" applyBorder="1" applyAlignment="1">
      <alignment horizontal="center"/>
    </xf>
    <xf numFmtId="165" fontId="109" fillId="10" borderId="61" xfId="0" applyNumberFormat="1" applyFont="1" applyFill="1" applyBorder="1" applyAlignment="1">
      <alignment horizontal="center"/>
    </xf>
    <xf numFmtId="165" fontId="109" fillId="0" borderId="61" xfId="0" applyNumberFormat="1" applyFont="1" applyFill="1" applyBorder="1"/>
    <xf numFmtId="166" fontId="114" fillId="10" borderId="47" xfId="0" applyNumberFormat="1" applyFont="1" applyFill="1" applyBorder="1" applyAlignment="1"/>
    <xf numFmtId="0" fontId="109" fillId="0" borderId="0" xfId="0" applyFont="1" applyFill="1" applyBorder="1" applyAlignment="1"/>
    <xf numFmtId="0" fontId="109" fillId="0" borderId="0" xfId="0" quotePrefix="1" applyFont="1" applyFill="1" applyBorder="1" applyAlignment="1"/>
    <xf numFmtId="17" fontId="109" fillId="0" borderId="0" xfId="0" applyNumberFormat="1" applyFont="1" applyFill="1" applyBorder="1" applyAlignment="1">
      <alignment vertical="center"/>
    </xf>
    <xf numFmtId="0" fontId="114" fillId="0" borderId="0" xfId="0" applyFont="1" applyFill="1" applyBorder="1" applyAlignment="1"/>
    <xf numFmtId="0" fontId="114" fillId="0" borderId="61" xfId="0" applyFont="1" applyFill="1" applyBorder="1" applyAlignment="1">
      <alignment horizontal="center" vertical="center"/>
    </xf>
    <xf numFmtId="166" fontId="109" fillId="0" borderId="61" xfId="0" applyNumberFormat="1" applyFont="1" applyFill="1" applyBorder="1" applyAlignment="1">
      <alignment horizontal="center" vertical="center"/>
    </xf>
    <xf numFmtId="0" fontId="109" fillId="0" borderId="61" xfId="0" applyFont="1" applyFill="1" applyBorder="1" applyAlignment="1">
      <alignment horizontal="center" vertical="center"/>
    </xf>
    <xf numFmtId="166" fontId="109" fillId="0" borderId="61" xfId="1" applyFont="1" applyFill="1" applyBorder="1" applyAlignment="1">
      <alignment horizontal="center" vertical="center"/>
    </xf>
    <xf numFmtId="166" fontId="109" fillId="10" borderId="61" xfId="1" applyFont="1" applyFill="1" applyBorder="1" applyAlignment="1">
      <alignment vertical="center"/>
    </xf>
    <xf numFmtId="166" fontId="109" fillId="0" borderId="61" xfId="1" applyFont="1" applyFill="1" applyBorder="1" applyAlignment="1">
      <alignment vertical="center"/>
    </xf>
    <xf numFmtId="166" fontId="109" fillId="10" borderId="61" xfId="0" applyNumberFormat="1" applyFont="1" applyFill="1" applyBorder="1" applyAlignment="1">
      <alignment horizontal="center" vertical="center"/>
    </xf>
    <xf numFmtId="166" fontId="109" fillId="10" borderId="61" xfId="0" quotePrefix="1" applyNumberFormat="1" applyFont="1" applyFill="1" applyBorder="1" applyAlignment="1">
      <alignment horizontal="center" vertical="center"/>
    </xf>
    <xf numFmtId="166" fontId="109" fillId="10" borderId="61" xfId="1" applyFont="1" applyFill="1" applyBorder="1" applyAlignment="1">
      <alignment horizontal="center" vertical="center"/>
    </xf>
    <xf numFmtId="166" fontId="114" fillId="10" borderId="47" xfId="1" applyFont="1" applyFill="1" applyBorder="1" applyAlignment="1">
      <alignment vertical="center"/>
    </xf>
    <xf numFmtId="166" fontId="114" fillId="10" borderId="29" xfId="1" applyNumberFormat="1" applyFont="1" applyFill="1" applyBorder="1" applyAlignment="1">
      <alignment vertical="center"/>
    </xf>
    <xf numFmtId="166" fontId="14" fillId="10" borderId="29" xfId="0" applyNumberFormat="1" applyFont="1" applyFill="1" applyBorder="1" applyAlignment="1"/>
    <xf numFmtId="166" fontId="14" fillId="10" borderId="47" xfId="0" applyNumberFormat="1" applyFont="1" applyFill="1" applyBorder="1" applyAlignment="1"/>
    <xf numFmtId="166" fontId="14" fillId="0" borderId="61" xfId="0" applyNumberFormat="1" applyFont="1" applyBorder="1"/>
    <xf numFmtId="166" fontId="15" fillId="10" borderId="61" xfId="0" applyNumberFormat="1" applyFont="1" applyFill="1" applyBorder="1"/>
    <xf numFmtId="166" fontId="15" fillId="0" borderId="61" xfId="0" applyNumberFormat="1" applyFont="1" applyBorder="1"/>
    <xf numFmtId="166" fontId="15" fillId="10" borderId="61" xfId="0" applyNumberFormat="1" applyFont="1" applyFill="1" applyBorder="1" applyAlignment="1">
      <alignment horizontal="center"/>
    </xf>
    <xf numFmtId="166" fontId="15" fillId="0" borderId="61" xfId="0" applyNumberFormat="1" applyFont="1" applyBorder="1" applyAlignment="1">
      <alignment horizontal="center"/>
    </xf>
    <xf numFmtId="169" fontId="114" fillId="0" borderId="77" xfId="22" applyNumberFormat="1" applyFont="1" applyBorder="1"/>
    <xf numFmtId="166" fontId="114" fillId="0" borderId="0" xfId="1" applyFont="1" applyFill="1" applyBorder="1" applyAlignment="1">
      <alignment horizontal="left"/>
    </xf>
    <xf numFmtId="166" fontId="114" fillId="0" borderId="0" xfId="1" applyFont="1" applyFill="1" applyBorder="1" applyAlignment="1"/>
    <xf numFmtId="0" fontId="114" fillId="0" borderId="61" xfId="0" applyFont="1" applyFill="1" applyBorder="1" applyAlignment="1">
      <alignment horizontal="right"/>
    </xf>
    <xf numFmtId="0" fontId="114" fillId="0" borderId="52" xfId="0" applyFont="1" applyBorder="1" applyAlignment="1"/>
    <xf numFmtId="0" fontId="114" fillId="0" borderId="52" xfId="0" applyFont="1" applyBorder="1" applyAlignment="1">
      <alignment horizontal="center"/>
    </xf>
    <xf numFmtId="0" fontId="114" fillId="0" borderId="0" xfId="0" quotePrefix="1" applyFont="1" applyBorder="1" applyAlignment="1"/>
    <xf numFmtId="0" fontId="109" fillId="0" borderId="0" xfId="0" applyFont="1" applyBorder="1" applyAlignment="1"/>
    <xf numFmtId="166" fontId="114" fillId="0" borderId="0" xfId="0" quotePrefix="1" applyNumberFormat="1" applyFont="1" applyFill="1" applyBorder="1" applyAlignment="1">
      <alignment horizontal="center"/>
    </xf>
    <xf numFmtId="166" fontId="114" fillId="0" borderId="0" xfId="1" quotePrefix="1" applyFont="1" applyBorder="1" applyAlignment="1">
      <alignment horizontal="center"/>
    </xf>
    <xf numFmtId="166" fontId="114" fillId="0" borderId="0" xfId="0" quotePrefix="1" applyNumberFormat="1" applyFont="1" applyBorder="1" applyAlignment="1">
      <alignment horizontal="center"/>
    </xf>
    <xf numFmtId="0" fontId="109" fillId="0" borderId="1" xfId="0" applyFont="1" applyBorder="1" applyAlignment="1"/>
    <xf numFmtId="0" fontId="109" fillId="0" borderId="24" xfId="0" applyFont="1" applyFill="1" applyBorder="1" applyAlignment="1"/>
    <xf numFmtId="165" fontId="114" fillId="0" borderId="0" xfId="0" applyNumberFormat="1" applyFont="1"/>
    <xf numFmtId="165" fontId="114" fillId="0" borderId="93" xfId="0" applyNumberFormat="1" applyFont="1" applyFill="1" applyBorder="1" applyAlignment="1"/>
    <xf numFmtId="0" fontId="109" fillId="0" borderId="67" xfId="0" applyFont="1" applyFill="1" applyBorder="1" applyAlignment="1"/>
    <xf numFmtId="165" fontId="114" fillId="0" borderId="67" xfId="0" applyNumberFormat="1" applyFont="1" applyFill="1" applyBorder="1" applyAlignment="1"/>
    <xf numFmtId="0" fontId="138" fillId="0" borderId="0" xfId="23" applyNumberFormat="1" applyFont="1" applyFill="1"/>
    <xf numFmtId="165" fontId="109" fillId="0" borderId="0" xfId="3" applyNumberFormat="1" applyFont="1"/>
    <xf numFmtId="165" fontId="114" fillId="0" borderId="67" xfId="3" applyNumberFormat="1" applyFont="1" applyFill="1" applyBorder="1" applyAlignment="1"/>
    <xf numFmtId="165" fontId="114" fillId="0" borderId="0" xfId="3" applyNumberFormat="1" applyFont="1"/>
    <xf numFmtId="0" fontId="114" fillId="0" borderId="67" xfId="0" applyFont="1" applyFill="1" applyBorder="1" applyAlignment="1"/>
    <xf numFmtId="165" fontId="109" fillId="0" borderId="71" xfId="3" applyNumberFormat="1" applyFont="1" applyFill="1" applyBorder="1" applyAlignment="1"/>
    <xf numFmtId="165" fontId="114" fillId="0" borderId="14" xfId="0" applyNumberFormat="1" applyFont="1" applyFill="1" applyBorder="1" applyAlignment="1"/>
    <xf numFmtId="165" fontId="114" fillId="0" borderId="7" xfId="0" applyNumberFormat="1" applyFont="1" applyFill="1" applyBorder="1" applyAlignment="1"/>
    <xf numFmtId="0" fontId="109" fillId="0" borderId="14" xfId="0" applyFont="1" applyFill="1" applyBorder="1" applyAlignment="1"/>
    <xf numFmtId="2" fontId="109" fillId="0" borderId="7" xfId="0" applyNumberFormat="1" applyFont="1" applyFill="1" applyBorder="1" applyAlignment="1"/>
    <xf numFmtId="39" fontId="109" fillId="0" borderId="7" xfId="1" applyNumberFormat="1" applyFont="1" applyFill="1" applyBorder="1" applyAlignment="1"/>
    <xf numFmtId="4" fontId="109" fillId="0" borderId="7" xfId="0" applyNumberFormat="1" applyFont="1" applyFill="1" applyBorder="1" applyAlignment="1"/>
    <xf numFmtId="165" fontId="114" fillId="0" borderId="14" xfId="3" applyNumberFormat="1" applyFont="1" applyFill="1" applyBorder="1" applyAlignment="1"/>
    <xf numFmtId="165" fontId="114" fillId="0" borderId="7" xfId="3" applyNumberFormat="1" applyFont="1" applyFill="1" applyBorder="1" applyAlignment="1"/>
    <xf numFmtId="0" fontId="114" fillId="0" borderId="14" xfId="0" applyFont="1" applyFill="1" applyBorder="1" applyAlignment="1"/>
    <xf numFmtId="0" fontId="114" fillId="0" borderId="74" xfId="0" applyFont="1" applyBorder="1"/>
    <xf numFmtId="0" fontId="114" fillId="0" borderId="74" xfId="0" applyFont="1" applyFill="1" applyBorder="1"/>
    <xf numFmtId="0" fontId="132" fillId="0" borderId="133" xfId="0" applyFont="1" applyBorder="1"/>
    <xf numFmtId="166" fontId="114" fillId="0" borderId="61" xfId="0" applyNumberFormat="1" applyFont="1" applyFill="1" applyBorder="1"/>
    <xf numFmtId="43" fontId="131" fillId="0" borderId="14" xfId="1" applyNumberFormat="1" applyFont="1" applyFill="1" applyBorder="1"/>
    <xf numFmtId="43" fontId="131" fillId="0" borderId="7" xfId="1" applyNumberFormat="1" applyFont="1" applyFill="1" applyBorder="1"/>
    <xf numFmtId="43" fontId="131" fillId="0" borderId="12" xfId="1" applyNumberFormat="1" applyFont="1" applyFill="1" applyBorder="1"/>
    <xf numFmtId="169" fontId="111" fillId="0" borderId="12" xfId="1" applyNumberFormat="1" applyFont="1" applyBorder="1"/>
    <xf numFmtId="43" fontId="111" fillId="0" borderId="14" xfId="1" applyNumberFormat="1" applyFont="1" applyFill="1" applyBorder="1"/>
    <xf numFmtId="43" fontId="111" fillId="0" borderId="7" xfId="1" applyNumberFormat="1" applyFont="1" applyFill="1" applyBorder="1"/>
    <xf numFmtId="43" fontId="111" fillId="0" borderId="12" xfId="1" applyNumberFormat="1" applyFont="1" applyFill="1" applyBorder="1"/>
    <xf numFmtId="43" fontId="131" fillId="0" borderId="20" xfId="1" applyNumberFormat="1" applyFont="1" applyFill="1" applyBorder="1"/>
    <xf numFmtId="43" fontId="131" fillId="0" borderId="136" xfId="1" applyNumberFormat="1" applyFont="1" applyFill="1" applyBorder="1"/>
    <xf numFmtId="43" fontId="131" fillId="0" borderId="137" xfId="1" applyNumberFormat="1" applyFont="1" applyFill="1" applyBorder="1"/>
    <xf numFmtId="43" fontId="131" fillId="0" borderId="138" xfId="1" applyNumberFormat="1" applyFont="1" applyFill="1" applyBorder="1"/>
    <xf numFmtId="169" fontId="131" fillId="0" borderId="138" xfId="1" applyNumberFormat="1" applyFont="1" applyBorder="1"/>
    <xf numFmtId="169" fontId="109" fillId="0" borderId="66" xfId="1" quotePrefix="1" applyNumberFormat="1" applyFont="1" applyBorder="1" applyAlignment="1">
      <alignment horizontal="left"/>
    </xf>
    <xf numFmtId="169" fontId="132" fillId="0" borderId="74" xfId="1" applyNumberFormat="1" applyFont="1" applyBorder="1" applyAlignment="1">
      <alignment horizontal="left"/>
    </xf>
    <xf numFmtId="169" fontId="132" fillId="0" borderId="74" xfId="1" applyNumberFormat="1" applyFont="1" applyFill="1" applyBorder="1"/>
    <xf numFmtId="0" fontId="109" fillId="0" borderId="49" xfId="0" applyFont="1" applyFill="1" applyBorder="1" applyAlignment="1"/>
    <xf numFmtId="40" fontId="109" fillId="0" borderId="48" xfId="0" applyNumberFormat="1" applyFont="1" applyFill="1" applyBorder="1" applyAlignment="1"/>
    <xf numFmtId="0" fontId="109" fillId="0" borderId="0" xfId="0" applyFont="1" applyAlignment="1">
      <alignment horizontal="center" vertical="center"/>
    </xf>
    <xf numFmtId="0" fontId="109" fillId="0" borderId="34" xfId="0" applyFont="1" applyFill="1" applyBorder="1" applyAlignment="1"/>
    <xf numFmtId="2" fontId="109" fillId="0" borderId="19" xfId="0" applyNumberFormat="1" applyFont="1" applyFill="1" applyBorder="1" applyAlignment="1"/>
    <xf numFmtId="0" fontId="9" fillId="0" borderId="0" xfId="25" applyFill="1"/>
    <xf numFmtId="169" fontId="114" fillId="0" borderId="66" xfId="1" applyNumberFormat="1" applyFont="1" applyFill="1" applyBorder="1"/>
    <xf numFmtId="166" fontId="114" fillId="0" borderId="0" xfId="1" applyFont="1"/>
    <xf numFmtId="166" fontId="110" fillId="0" borderId="0" xfId="6" applyNumberFormat="1" applyFont="1" applyFill="1"/>
    <xf numFmtId="166" fontId="110" fillId="0" borderId="44" xfId="6" applyNumberFormat="1" applyFont="1" applyFill="1" applyBorder="1"/>
    <xf numFmtId="166" fontId="110" fillId="0" borderId="0" xfId="6" applyNumberFormat="1" applyFont="1" applyFill="1" applyBorder="1"/>
    <xf numFmtId="0" fontId="141" fillId="0" borderId="0" xfId="0" applyFont="1"/>
    <xf numFmtId="0" fontId="103" fillId="0" borderId="139" xfId="5" applyFont="1" applyFill="1" applyBorder="1"/>
    <xf numFmtId="166" fontId="103" fillId="0" borderId="139" xfId="1" applyFont="1" applyFill="1" applyBorder="1"/>
    <xf numFmtId="166" fontId="103" fillId="0" borderId="139" xfId="5" applyNumberFormat="1" applyFont="1" applyFill="1" applyBorder="1"/>
    <xf numFmtId="9" fontId="103" fillId="0" borderId="139" xfId="6" applyFont="1" applyFill="1" applyBorder="1" applyAlignment="1">
      <alignment horizontal="center"/>
    </xf>
    <xf numFmtId="9" fontId="103" fillId="0" borderId="140" xfId="6" applyFont="1" applyFill="1" applyBorder="1" applyAlignment="1">
      <alignment horizontal="center"/>
    </xf>
    <xf numFmtId="0" fontId="103" fillId="0" borderId="141" xfId="5" applyFont="1" applyFill="1" applyBorder="1"/>
    <xf numFmtId="0" fontId="103" fillId="0" borderId="142" xfId="5" applyFont="1" applyFill="1" applyBorder="1"/>
    <xf numFmtId="166" fontId="103" fillId="0" borderId="141" xfId="5" applyNumberFormat="1" applyFont="1" applyFill="1" applyBorder="1"/>
    <xf numFmtId="9" fontId="104" fillId="0" borderId="141" xfId="6" applyFont="1" applyFill="1" applyBorder="1" applyAlignment="1">
      <alignment horizontal="center"/>
    </xf>
    <xf numFmtId="9" fontId="104" fillId="0" borderId="142" xfId="6" applyFont="1" applyFill="1" applyBorder="1" applyAlignment="1">
      <alignment horizontal="center"/>
    </xf>
    <xf numFmtId="0" fontId="103" fillId="0" borderId="143" xfId="5" applyFont="1" applyFill="1" applyBorder="1"/>
    <xf numFmtId="166" fontId="104" fillId="0" borderId="143" xfId="5" applyNumberFormat="1" applyFont="1" applyFill="1" applyBorder="1"/>
    <xf numFmtId="9" fontId="104" fillId="0" borderId="143" xfId="6" applyFont="1" applyFill="1" applyBorder="1" applyAlignment="1">
      <alignment horizontal="center"/>
    </xf>
    <xf numFmtId="9" fontId="104" fillId="0" borderId="144" xfId="6" applyFont="1" applyFill="1" applyBorder="1" applyAlignment="1">
      <alignment horizontal="center"/>
    </xf>
    <xf numFmtId="166" fontId="103" fillId="0" borderId="145" xfId="1" applyFont="1" applyFill="1" applyBorder="1"/>
    <xf numFmtId="166" fontId="103" fillId="0" borderId="145" xfId="5" applyNumberFormat="1" applyFont="1" applyFill="1" applyBorder="1"/>
    <xf numFmtId="9" fontId="103" fillId="0" borderId="145" xfId="6" applyFont="1" applyFill="1" applyBorder="1" applyAlignment="1">
      <alignment horizontal="center"/>
    </xf>
    <xf numFmtId="166" fontId="104" fillId="0" borderId="146" xfId="5" applyNumberFormat="1" applyFont="1" applyFill="1" applyBorder="1"/>
    <xf numFmtId="9" fontId="104" fillId="0" borderId="146" xfId="6" applyFont="1" applyFill="1" applyBorder="1" applyAlignment="1">
      <alignment horizontal="center"/>
    </xf>
    <xf numFmtId="0" fontId="103" fillId="0" borderId="147" xfId="5" applyFont="1" applyFill="1" applyBorder="1"/>
    <xf numFmtId="0" fontId="103" fillId="0" borderId="140" xfId="5" applyFont="1" applyFill="1" applyBorder="1"/>
    <xf numFmtId="166" fontId="15" fillId="0" borderId="148" xfId="1" applyFont="1" applyFill="1" applyBorder="1"/>
    <xf numFmtId="166" fontId="15" fillId="0" borderId="148" xfId="5" applyNumberFormat="1" applyFont="1" applyFill="1" applyBorder="1"/>
    <xf numFmtId="9" fontId="32" fillId="0" borderId="148" xfId="6" applyFont="1" applyFill="1" applyBorder="1" applyAlignment="1">
      <alignment horizontal="center"/>
    </xf>
    <xf numFmtId="0" fontId="15" fillId="0" borderId="149" xfId="5" applyFont="1" applyFill="1" applyBorder="1"/>
    <xf numFmtId="166" fontId="15" fillId="0" borderId="150" xfId="1" applyFont="1" applyFill="1" applyBorder="1"/>
    <xf numFmtId="166" fontId="15" fillId="0" borderId="150" xfId="5" applyNumberFormat="1" applyFont="1" applyFill="1" applyBorder="1"/>
    <xf numFmtId="9" fontId="32" fillId="0" borderId="150" xfId="6" applyFont="1" applyFill="1" applyBorder="1" applyAlignment="1">
      <alignment horizontal="center"/>
    </xf>
    <xf numFmtId="0" fontId="14" fillId="0" borderId="149" xfId="5" applyFont="1" applyFill="1" applyBorder="1"/>
    <xf numFmtId="166" fontId="14" fillId="0" borderId="151" xfId="1" applyFont="1" applyFill="1" applyBorder="1"/>
    <xf numFmtId="166" fontId="14" fillId="0" borderId="151" xfId="5" applyNumberFormat="1" applyFont="1" applyFill="1" applyBorder="1"/>
    <xf numFmtId="9" fontId="33" fillId="0" borderId="151" xfId="6" applyFont="1" applyFill="1" applyBorder="1" applyAlignment="1">
      <alignment horizontal="center"/>
    </xf>
    <xf numFmtId="0" fontId="38" fillId="0" borderId="152" xfId="5" applyFont="1" applyFill="1" applyBorder="1"/>
    <xf numFmtId="0" fontId="14" fillId="0" borderId="153" xfId="5" applyFont="1" applyFill="1" applyBorder="1"/>
    <xf numFmtId="0" fontId="15" fillId="0" borderId="153" xfId="5" applyFont="1" applyFill="1" applyBorder="1" applyAlignment="1">
      <alignment horizontal="left"/>
    </xf>
    <xf numFmtId="0" fontId="15" fillId="0" borderId="153" xfId="5" applyFont="1" applyFill="1" applyBorder="1"/>
    <xf numFmtId="166" fontId="14" fillId="0" borderId="29" xfId="0" applyNumberFormat="1" applyFont="1" applyFill="1" applyBorder="1" applyAlignment="1"/>
    <xf numFmtId="166" fontId="114" fillId="0" borderId="47" xfId="1" applyFont="1" applyFill="1" applyBorder="1" applyAlignment="1">
      <alignment vertical="center"/>
    </xf>
    <xf numFmtId="166" fontId="114" fillId="0" borderId="52" xfId="0" applyNumberFormat="1" applyFont="1" applyBorder="1" applyAlignment="1">
      <alignment horizontal="center"/>
    </xf>
    <xf numFmtId="166" fontId="114" fillId="0" borderId="52" xfId="0" applyNumberFormat="1" applyFont="1" applyFill="1" applyBorder="1" applyAlignment="1">
      <alignment horizontal="center"/>
    </xf>
    <xf numFmtId="166" fontId="109" fillId="0" borderId="48" xfId="0" applyNumberFormat="1" applyFont="1" applyFill="1" applyBorder="1" applyAlignment="1"/>
    <xf numFmtId="166" fontId="109" fillId="0" borderId="7" xfId="3" applyNumberFormat="1" applyFont="1" applyFill="1" applyBorder="1"/>
    <xf numFmtId="166" fontId="109" fillId="0" borderId="7" xfId="3" applyNumberFormat="1" applyFont="1" applyFill="1" applyBorder="1" applyAlignment="1"/>
    <xf numFmtId="166" fontId="114" fillId="0" borderId="7" xfId="3" applyNumberFormat="1" applyFont="1" applyFill="1" applyBorder="1" applyAlignment="1"/>
    <xf numFmtId="166" fontId="114" fillId="0" borderId="7" xfId="1" applyNumberFormat="1" applyFont="1" applyFill="1" applyBorder="1" applyAlignment="1"/>
    <xf numFmtId="166" fontId="109" fillId="0" borderId="0" xfId="3" applyNumberFormat="1" applyFont="1"/>
    <xf numFmtId="0" fontId="67" fillId="0" borderId="106" xfId="6" applyNumberFormat="1" applyFont="1" applyFill="1" applyBorder="1" applyAlignment="1"/>
    <xf numFmtId="17" fontId="114" fillId="0" borderId="1" xfId="1" applyNumberFormat="1" applyFont="1" applyFill="1" applyBorder="1" applyAlignment="1">
      <alignment horizontal="center"/>
    </xf>
    <xf numFmtId="9" fontId="114" fillId="0" borderId="1" xfId="6" applyFont="1" applyFill="1" applyBorder="1" applyAlignment="1">
      <alignment horizontal="center"/>
    </xf>
    <xf numFmtId="166" fontId="114" fillId="0" borderId="61" xfId="1" applyNumberFormat="1" applyFont="1" applyFill="1" applyBorder="1"/>
    <xf numFmtId="166" fontId="114" fillId="0" borderId="0" xfId="0" applyNumberFormat="1" applyFont="1" applyFill="1"/>
    <xf numFmtId="166" fontId="114" fillId="0" borderId="94" xfId="0" applyNumberFormat="1" applyFont="1" applyFill="1" applyBorder="1"/>
    <xf numFmtId="166" fontId="114" fillId="0" borderId="44" xfId="0" applyNumberFormat="1" applyFont="1" applyFill="1" applyBorder="1"/>
    <xf numFmtId="164" fontId="132" fillId="0" borderId="119" xfId="20" applyNumberFormat="1" applyFont="1" applyBorder="1"/>
    <xf numFmtId="0" fontId="7" fillId="0" borderId="0" xfId="29" applyNumberFormat="1" applyFont="1" applyFill="1"/>
    <xf numFmtId="166" fontId="109" fillId="0" borderId="1" xfId="0" applyNumberFormat="1" applyFont="1" applyBorder="1" applyAlignment="1">
      <alignment horizontal="center"/>
    </xf>
    <xf numFmtId="166" fontId="109" fillId="0" borderId="135" xfId="0" applyNumberFormat="1" applyFont="1" applyFill="1" applyBorder="1" applyAlignment="1"/>
    <xf numFmtId="166" fontId="114" fillId="0" borderId="12" xfId="0" applyNumberFormat="1" applyFont="1" applyFill="1" applyBorder="1" applyAlignment="1"/>
    <xf numFmtId="166" fontId="114" fillId="0" borderId="12" xfId="3" applyNumberFormat="1" applyFont="1" applyFill="1" applyBorder="1" applyAlignment="1"/>
    <xf numFmtId="166" fontId="109" fillId="0" borderId="12" xfId="1" applyNumberFormat="1" applyFont="1" applyFill="1" applyBorder="1" applyAlignment="1"/>
    <xf numFmtId="166" fontId="109" fillId="0" borderId="20" xfId="0" applyNumberFormat="1" applyFont="1" applyFill="1" applyBorder="1" applyAlignment="1"/>
    <xf numFmtId="0" fontId="92" fillId="12" borderId="44" xfId="5" applyFont="1" applyFill="1" applyBorder="1"/>
    <xf numFmtId="176" fontId="92" fillId="12" borderId="44" xfId="5" applyNumberFormat="1" applyFont="1" applyFill="1" applyBorder="1" applyAlignment="1">
      <alignment horizontal="right"/>
    </xf>
    <xf numFmtId="164" fontId="92" fillId="12" borderId="44" xfId="1" applyNumberFormat="1" applyFont="1" applyFill="1" applyBorder="1"/>
    <xf numFmtId="49" fontId="93" fillId="0" borderId="0" xfId="5" applyNumberFormat="1" applyFont="1" applyFill="1" applyBorder="1" applyAlignment="1">
      <alignment horizontal="right"/>
    </xf>
    <xf numFmtId="0" fontId="114" fillId="0" borderId="0" xfId="0" applyFont="1" applyFill="1" applyAlignment="1">
      <alignment horizontal="center"/>
    </xf>
    <xf numFmtId="0" fontId="111" fillId="0" borderId="0" xfId="0" applyFont="1" applyFill="1"/>
    <xf numFmtId="0" fontId="131" fillId="0" borderId="0" xfId="0" applyFont="1" applyAlignment="1"/>
    <xf numFmtId="0" fontId="131" fillId="0" borderId="0" xfId="0" quotePrefix="1" applyFont="1" applyBorder="1" applyAlignment="1">
      <alignment horizontal="left" vertical="center"/>
    </xf>
    <xf numFmtId="0" fontId="131" fillId="0" borderId="0" xfId="0" applyFont="1" applyAlignment="1">
      <alignment horizontal="center"/>
    </xf>
    <xf numFmtId="0" fontId="131" fillId="0" borderId="0" xfId="0" applyFont="1" applyFill="1" applyAlignment="1">
      <alignment horizontal="center"/>
    </xf>
    <xf numFmtId="0" fontId="131" fillId="0" borderId="24" xfId="0" applyFont="1" applyBorder="1" applyAlignment="1">
      <alignment horizontal="center"/>
    </xf>
    <xf numFmtId="0" fontId="131" fillId="0" borderId="76" xfId="0" applyFont="1" applyBorder="1"/>
    <xf numFmtId="0" fontId="131" fillId="0" borderId="67" xfId="0" applyFont="1" applyBorder="1"/>
    <xf numFmtId="0" fontId="111" fillId="0" borderId="24" xfId="0" applyFont="1" applyBorder="1"/>
    <xf numFmtId="166" fontId="111" fillId="0" borderId="14" xfId="0" applyNumberFormat="1" applyFont="1" applyFill="1" applyBorder="1" applyAlignment="1">
      <alignment horizontal="left" vertical="center"/>
    </xf>
    <xf numFmtId="166" fontId="111" fillId="0" borderId="7" xfId="0" applyNumberFormat="1" applyFont="1" applyFill="1" applyBorder="1" applyAlignment="1">
      <alignment horizontal="left" vertical="center"/>
    </xf>
    <xf numFmtId="0" fontId="131" fillId="0" borderId="24" xfId="0" applyFont="1" applyFill="1" applyBorder="1" applyAlignment="1">
      <alignment horizontal="center"/>
    </xf>
    <xf numFmtId="0" fontId="131" fillId="0" borderId="67" xfId="0" applyFont="1" applyFill="1" applyBorder="1" applyAlignment="1">
      <alignment horizontal="left"/>
    </xf>
    <xf numFmtId="0" fontId="111" fillId="0" borderId="24" xfId="0" applyFont="1" applyBorder="1" applyAlignment="1">
      <alignment horizontal="center"/>
    </xf>
    <xf numFmtId="166" fontId="111" fillId="0" borderId="7" xfId="0" applyNumberFormat="1" applyFont="1" applyFill="1" applyBorder="1" applyAlignment="1">
      <alignment horizontal="center" vertical="center"/>
    </xf>
    <xf numFmtId="166" fontId="111" fillId="0" borderId="12" xfId="0" applyNumberFormat="1" applyFont="1" applyFill="1" applyBorder="1" applyAlignment="1">
      <alignment horizontal="center" vertical="center"/>
    </xf>
    <xf numFmtId="166" fontId="111" fillId="0" borderId="12" xfId="1" applyFont="1" applyFill="1" applyBorder="1" applyAlignment="1">
      <alignment horizontal="center" vertical="center"/>
    </xf>
    <xf numFmtId="166" fontId="111" fillId="0" borderId="12" xfId="0" applyNumberFormat="1" applyFont="1" applyFill="1" applyBorder="1" applyAlignment="1">
      <alignment vertical="center"/>
    </xf>
    <xf numFmtId="0" fontId="111" fillId="0" borderId="24" xfId="0" applyFont="1" applyBorder="1" applyAlignment="1">
      <alignment horizontal="right"/>
    </xf>
    <xf numFmtId="166" fontId="111" fillId="0" borderId="12" xfId="1" applyFont="1" applyFill="1" applyBorder="1" applyAlignment="1">
      <alignment vertical="center"/>
    </xf>
    <xf numFmtId="166" fontId="111" fillId="0" borderId="12" xfId="1" applyFont="1" applyFill="1" applyBorder="1" applyAlignment="1">
      <alignment horizontal="left" vertical="center"/>
    </xf>
    <xf numFmtId="166" fontId="111" fillId="0" borderId="7" xfId="1" applyFont="1" applyFill="1" applyBorder="1" applyAlignment="1">
      <alignment horizontal="left"/>
    </xf>
    <xf numFmtId="0" fontId="131" fillId="0" borderId="76" xfId="0" applyFont="1" applyFill="1" applyBorder="1"/>
    <xf numFmtId="0" fontId="131" fillId="0" borderId="24" xfId="0" applyFont="1" applyBorder="1" applyAlignment="1">
      <alignment horizontal="left"/>
    </xf>
    <xf numFmtId="0" fontId="131" fillId="0" borderId="67" xfId="0" applyFont="1" applyBorder="1" applyAlignment="1">
      <alignment horizontal="left"/>
    </xf>
    <xf numFmtId="166" fontId="111" fillId="0" borderId="7" xfId="0" applyNumberFormat="1" applyFont="1" applyFill="1" applyBorder="1" applyAlignment="1">
      <alignment vertical="center"/>
    </xf>
    <xf numFmtId="0" fontId="131" fillId="0" borderId="24" xfId="0" applyFont="1" applyBorder="1"/>
    <xf numFmtId="166" fontId="111" fillId="0" borderId="19" xfId="0" applyNumberFormat="1" applyFont="1" applyFill="1" applyBorder="1" applyAlignment="1">
      <alignment vertical="center"/>
    </xf>
    <xf numFmtId="0" fontId="133" fillId="0" borderId="25" xfId="0" applyFont="1" applyBorder="1"/>
    <xf numFmtId="43" fontId="111" fillId="0" borderId="0" xfId="0" applyNumberFormat="1" applyFont="1"/>
    <xf numFmtId="169" fontId="111" fillId="0" borderId="0" xfId="0" applyNumberFormat="1" applyFont="1"/>
    <xf numFmtId="169" fontId="111" fillId="0" borderId="0" xfId="0" applyNumberFormat="1" applyFont="1" applyFill="1"/>
    <xf numFmtId="166" fontId="131" fillId="0" borderId="14" xfId="0" applyNumberFormat="1" applyFont="1" applyFill="1" applyBorder="1" applyAlignment="1">
      <alignment horizontal="left"/>
    </xf>
    <xf numFmtId="166" fontId="131" fillId="0" borderId="7" xfId="0" applyNumberFormat="1" applyFont="1" applyFill="1" applyBorder="1" applyAlignment="1">
      <alignment horizontal="left"/>
    </xf>
    <xf numFmtId="166" fontId="131" fillId="0" borderId="7" xfId="1" applyFont="1" applyFill="1" applyBorder="1" applyAlignment="1">
      <alignment horizontal="left"/>
    </xf>
    <xf numFmtId="165" fontId="109" fillId="0" borderId="67" xfId="3" applyNumberFormat="1" applyFont="1" applyFill="1" applyBorder="1" applyAlignment="1"/>
    <xf numFmtId="0" fontId="114" fillId="0" borderId="0" xfId="0" applyFont="1" applyFill="1" applyAlignment="1"/>
    <xf numFmtId="169" fontId="114" fillId="0" borderId="74" xfId="0" applyNumberFormat="1" applyFont="1" applyFill="1" applyBorder="1"/>
    <xf numFmtId="169" fontId="114" fillId="0" borderId="66" xfId="0" applyNumberFormat="1" applyFont="1" applyFill="1" applyBorder="1"/>
    <xf numFmtId="39" fontId="109" fillId="0" borderId="66" xfId="1" applyNumberFormat="1" applyFont="1" applyFill="1" applyBorder="1" applyAlignment="1"/>
    <xf numFmtId="4" fontId="109" fillId="0" borderId="66" xfId="0" applyNumberFormat="1" applyFont="1" applyFill="1" applyBorder="1" applyAlignment="1"/>
    <xf numFmtId="2" fontId="109" fillId="0" borderId="66" xfId="0" applyNumberFormat="1" applyFont="1" applyFill="1" applyBorder="1" applyAlignment="1"/>
    <xf numFmtId="2" fontId="109" fillId="0" borderId="91" xfId="0" applyNumberFormat="1" applyFont="1" applyFill="1" applyBorder="1" applyAlignment="1"/>
    <xf numFmtId="2" fontId="109" fillId="0" borderId="91" xfId="1" applyNumberFormat="1" applyFont="1" applyFill="1" applyBorder="1" applyAlignment="1"/>
    <xf numFmtId="2" fontId="109" fillId="0" borderId="66" xfId="1" applyNumberFormat="1" applyFont="1" applyFill="1" applyBorder="1" applyAlignment="1"/>
    <xf numFmtId="169" fontId="114" fillId="0" borderId="74" xfId="1" applyNumberFormat="1" applyFont="1" applyFill="1" applyBorder="1"/>
    <xf numFmtId="166" fontId="109" fillId="0" borderId="66" xfId="1" applyFont="1" applyFill="1" applyBorder="1" applyAlignment="1"/>
    <xf numFmtId="166" fontId="132" fillId="0" borderId="133" xfId="1" applyFont="1" applyFill="1" applyBorder="1"/>
    <xf numFmtId="0" fontId="131" fillId="0" borderId="0" xfId="0" applyFont="1" applyFill="1" applyAlignment="1"/>
    <xf numFmtId="166" fontId="111" fillId="0" borderId="14" xfId="0" applyNumberFormat="1" applyFont="1" applyFill="1" applyBorder="1" applyAlignment="1">
      <alignment horizontal="left"/>
    </xf>
    <xf numFmtId="166" fontId="111" fillId="0" borderId="7" xfId="0" applyNumberFormat="1" applyFont="1" applyFill="1" applyBorder="1" applyAlignment="1">
      <alignment horizontal="left"/>
    </xf>
    <xf numFmtId="166" fontId="111" fillId="0" borderId="14" xfId="1" applyFont="1" applyFill="1" applyBorder="1" applyAlignment="1">
      <alignment horizontal="left" vertical="center"/>
    </xf>
    <xf numFmtId="166" fontId="111" fillId="0" borderId="7" xfId="1" applyFont="1" applyFill="1" applyBorder="1" applyAlignment="1">
      <alignment horizontal="left" vertical="center"/>
    </xf>
    <xf numFmtId="166" fontId="111" fillId="0" borderId="7" xfId="1" applyFont="1" applyFill="1" applyBorder="1" applyAlignment="1">
      <alignment horizontal="center" vertical="center"/>
    </xf>
    <xf numFmtId="166" fontId="111" fillId="0" borderId="7" xfId="1" applyFont="1" applyFill="1" applyBorder="1" applyAlignment="1">
      <alignment vertical="center"/>
    </xf>
    <xf numFmtId="166" fontId="111" fillId="0" borderId="14" xfId="1" applyFont="1" applyFill="1" applyBorder="1" applyAlignment="1">
      <alignment horizontal="left"/>
    </xf>
    <xf numFmtId="43" fontId="131" fillId="0" borderId="17" xfId="1" applyNumberFormat="1" applyFont="1" applyFill="1" applyBorder="1"/>
    <xf numFmtId="43" fontId="131" fillId="0" borderId="19" xfId="1" applyNumberFormat="1" applyFont="1" applyFill="1" applyBorder="1"/>
    <xf numFmtId="169" fontId="131" fillId="0" borderId="136" xfId="1" applyNumberFormat="1" applyFont="1" applyFill="1" applyBorder="1"/>
    <xf numFmtId="169" fontId="131" fillId="0" borderId="137" xfId="1" applyNumberFormat="1" applyFont="1" applyFill="1" applyBorder="1"/>
    <xf numFmtId="169" fontId="131" fillId="0" borderId="46" xfId="1" applyNumberFormat="1" applyFont="1" applyFill="1" applyBorder="1"/>
    <xf numFmtId="166" fontId="111" fillId="0" borderId="0" xfId="0" applyNumberFormat="1" applyFont="1" applyFill="1" applyAlignment="1">
      <alignment horizontal="right"/>
    </xf>
    <xf numFmtId="169" fontId="114" fillId="0" borderId="1" xfId="1" applyNumberFormat="1" applyFont="1" applyFill="1" applyBorder="1" applyAlignment="1">
      <alignment horizontal="center"/>
    </xf>
    <xf numFmtId="169" fontId="114" fillId="0" borderId="66" xfId="20" applyNumberFormat="1" applyFont="1" applyFill="1" applyBorder="1"/>
    <xf numFmtId="169" fontId="109" fillId="0" borderId="66" xfId="20" applyNumberFormat="1" applyFont="1" applyFill="1" applyBorder="1"/>
    <xf numFmtId="168" fontId="109" fillId="0" borderId="66" xfId="20" applyNumberFormat="1" applyFont="1" applyFill="1" applyBorder="1"/>
    <xf numFmtId="169" fontId="114" fillId="0" borderId="74" xfId="20" applyNumberFormat="1" applyFont="1" applyFill="1" applyBorder="1"/>
    <xf numFmtId="169" fontId="109" fillId="0" borderId="0" xfId="20" applyNumberFormat="1" applyFont="1" applyFill="1"/>
    <xf numFmtId="169" fontId="109" fillId="0" borderId="0" xfId="18" applyNumberFormat="1" applyFont="1" applyFill="1"/>
    <xf numFmtId="169" fontId="109" fillId="0" borderId="0" xfId="17" applyNumberFormat="1" applyFont="1" applyFill="1"/>
    <xf numFmtId="0" fontId="109" fillId="0" borderId="0" xfId="18" applyFont="1" applyFill="1" applyBorder="1"/>
    <xf numFmtId="170" fontId="114" fillId="0" borderId="0" xfId="19" applyNumberFormat="1" applyFont="1" applyFill="1" applyBorder="1"/>
    <xf numFmtId="169" fontId="114" fillId="0" borderId="66" xfId="17" applyNumberFormat="1" applyFont="1" applyFill="1" applyBorder="1"/>
    <xf numFmtId="169" fontId="109" fillId="0" borderId="66" xfId="17" applyNumberFormat="1" applyFont="1" applyFill="1" applyBorder="1"/>
    <xf numFmtId="169" fontId="109" fillId="0" borderId="75" xfId="17" applyNumberFormat="1" applyFont="1" applyFill="1" applyBorder="1"/>
    <xf numFmtId="169" fontId="132" fillId="0" borderId="66" xfId="17" applyNumberFormat="1" applyFont="1" applyFill="1" applyBorder="1"/>
    <xf numFmtId="169" fontId="132" fillId="0" borderId="70" xfId="17" applyNumberFormat="1" applyFont="1" applyFill="1" applyBorder="1"/>
    <xf numFmtId="169" fontId="109" fillId="0" borderId="87" xfId="17" applyNumberFormat="1" applyFont="1" applyFill="1" applyBorder="1"/>
    <xf numFmtId="169" fontId="109" fillId="0" borderId="88" xfId="17" applyNumberFormat="1" applyFont="1" applyFill="1" applyBorder="1"/>
    <xf numFmtId="169" fontId="114" fillId="0" borderId="70" xfId="17" applyNumberFormat="1" applyFont="1" applyFill="1" applyBorder="1"/>
    <xf numFmtId="169" fontId="132" fillId="0" borderId="73" xfId="17" applyNumberFormat="1" applyFont="1" applyFill="1" applyBorder="1"/>
    <xf numFmtId="169" fontId="132" fillId="0" borderId="95" xfId="17" applyNumberFormat="1" applyFont="1" applyFill="1" applyBorder="1"/>
    <xf numFmtId="168" fontId="132" fillId="0" borderId="74" xfId="17" applyNumberFormat="1" applyFont="1" applyFill="1" applyBorder="1"/>
    <xf numFmtId="168" fontId="132" fillId="0" borderId="77" xfId="17" applyNumberFormat="1" applyFont="1" applyFill="1" applyBorder="1"/>
    <xf numFmtId="169" fontId="132" fillId="0" borderId="75" xfId="17" applyNumberFormat="1" applyFont="1" applyFill="1" applyBorder="1"/>
    <xf numFmtId="169" fontId="132" fillId="0" borderId="0" xfId="17" applyNumberFormat="1" applyFont="1" applyFill="1"/>
    <xf numFmtId="17" fontId="142" fillId="0" borderId="1" xfId="6" applyNumberFormat="1" applyFont="1" applyFill="1" applyBorder="1" applyAlignment="1">
      <alignment horizontal="center"/>
    </xf>
    <xf numFmtId="168" fontId="111" fillId="0" borderId="0" xfId="5" applyNumberFormat="1" applyFont="1" applyBorder="1" applyAlignment="1">
      <alignment horizontal="center"/>
    </xf>
    <xf numFmtId="9" fontId="117" fillId="0" borderId="0" xfId="6" applyFont="1" applyBorder="1"/>
    <xf numFmtId="168" fontId="111" fillId="0" borderId="0" xfId="5" applyNumberFormat="1" applyFont="1" applyBorder="1"/>
    <xf numFmtId="0" fontId="111" fillId="12" borderId="78" xfId="5" applyFont="1" applyFill="1" applyBorder="1"/>
    <xf numFmtId="168" fontId="111" fillId="12" borderId="78" xfId="5" applyNumberFormat="1" applyFont="1" applyFill="1" applyBorder="1" applyAlignment="1">
      <alignment vertical="center"/>
    </xf>
    <xf numFmtId="9" fontId="117" fillId="12" borderId="78" xfId="6" applyFont="1" applyFill="1" applyBorder="1"/>
    <xf numFmtId="168" fontId="111" fillId="12" borderId="78" xfId="5" applyNumberFormat="1" applyFont="1" applyFill="1" applyBorder="1" applyAlignment="1">
      <alignment horizontal="center"/>
    </xf>
    <xf numFmtId="9" fontId="117" fillId="12" borderId="78" xfId="5" applyNumberFormat="1" applyFont="1" applyFill="1" applyBorder="1"/>
    <xf numFmtId="168" fontId="111" fillId="12" borderId="78" xfId="5" applyNumberFormat="1" applyFont="1" applyFill="1" applyBorder="1"/>
    <xf numFmtId="169" fontId="114" fillId="0" borderId="74" xfId="18" applyNumberFormat="1" applyFont="1" applyFill="1" applyBorder="1"/>
    <xf numFmtId="169" fontId="114" fillId="0" borderId="66" xfId="18" applyNumberFormat="1" applyFont="1" applyFill="1" applyBorder="1"/>
    <xf numFmtId="169" fontId="109" fillId="0" borderId="66" xfId="18" applyNumberFormat="1" applyFont="1" applyFill="1" applyBorder="1"/>
    <xf numFmtId="169" fontId="114" fillId="0" borderId="66" xfId="22" applyNumberFormat="1" applyFont="1" applyFill="1" applyBorder="1"/>
    <xf numFmtId="169" fontId="114" fillId="0" borderId="74" xfId="22" applyNumberFormat="1" applyFont="1" applyFill="1" applyBorder="1"/>
    <xf numFmtId="169" fontId="109" fillId="0" borderId="0" xfId="22" applyNumberFormat="1" applyFont="1" applyFill="1"/>
    <xf numFmtId="166" fontId="109" fillId="0" borderId="0" xfId="16" applyFont="1"/>
    <xf numFmtId="43" fontId="131" fillId="0" borderId="155" xfId="1" applyNumberFormat="1" applyFont="1" applyFill="1" applyBorder="1"/>
    <xf numFmtId="43" fontId="131" fillId="0" borderId="156" xfId="1" applyNumberFormat="1" applyFont="1" applyFill="1" applyBorder="1"/>
    <xf numFmtId="166" fontId="111" fillId="0" borderId="12" xfId="1" applyFont="1" applyFill="1" applyBorder="1" applyAlignment="1">
      <alignment horizontal="left"/>
    </xf>
    <xf numFmtId="43" fontId="131" fillId="0" borderId="157" xfId="1" applyNumberFormat="1" applyFont="1" applyFill="1" applyBorder="1"/>
    <xf numFmtId="43" fontId="131" fillId="0" borderId="7" xfId="0" applyNumberFormat="1" applyFont="1" applyFill="1" applyBorder="1"/>
    <xf numFmtId="43" fontId="131" fillId="0" borderId="77" xfId="1" applyNumberFormat="1" applyFont="1" applyFill="1" applyBorder="1"/>
    <xf numFmtId="0" fontId="132" fillId="0" borderId="0" xfId="0" applyFont="1" applyBorder="1"/>
    <xf numFmtId="169" fontId="114" fillId="0" borderId="0" xfId="1" applyNumberFormat="1" applyFont="1" applyFill="1" applyBorder="1"/>
    <xf numFmtId="169" fontId="132" fillId="0" borderId="0" xfId="1" applyNumberFormat="1" applyFont="1" applyFill="1" applyBorder="1"/>
    <xf numFmtId="166" fontId="109" fillId="0" borderId="10" xfId="0" applyNumberFormat="1" applyFont="1" applyFill="1" applyBorder="1" applyAlignment="1">
      <alignment vertical="center"/>
    </xf>
    <xf numFmtId="0" fontId="93" fillId="0" borderId="78" xfId="5" applyFont="1" applyFill="1" applyBorder="1"/>
    <xf numFmtId="164" fontId="93" fillId="0" borderId="78" xfId="1" applyNumberFormat="1" applyFont="1" applyFill="1" applyBorder="1" applyAlignment="1">
      <alignment horizontal="center"/>
    </xf>
    <xf numFmtId="168" fontId="97" fillId="0" borderId="78" xfId="1" applyNumberFormat="1" applyFont="1" applyFill="1" applyBorder="1"/>
    <xf numFmtId="168" fontId="93" fillId="0" borderId="78" xfId="1" applyNumberFormat="1" applyFont="1" applyFill="1" applyBorder="1"/>
    <xf numFmtId="168" fontId="93" fillId="0" borderId="78" xfId="5" applyNumberFormat="1" applyFont="1" applyFill="1" applyBorder="1"/>
    <xf numFmtId="9" fontId="109" fillId="0" borderId="11" xfId="6" applyFont="1" applyFill="1" applyBorder="1" applyAlignment="1">
      <alignment vertical="center"/>
    </xf>
    <xf numFmtId="166" fontId="109" fillId="0" borderId="7" xfId="0" applyNumberFormat="1" applyFont="1" applyFill="1" applyBorder="1" applyAlignment="1">
      <alignment vertical="center"/>
    </xf>
    <xf numFmtId="166" fontId="14" fillId="0" borderId="11" xfId="0" applyNumberFormat="1" applyFont="1" applyFill="1" applyBorder="1" applyAlignment="1"/>
    <xf numFmtId="9" fontId="14" fillId="0" borderId="0" xfId="0" applyNumberFormat="1" applyFont="1"/>
    <xf numFmtId="9" fontId="14" fillId="0" borderId="43" xfId="6" applyFont="1" applyFill="1" applyBorder="1" applyAlignment="1"/>
    <xf numFmtId="9" fontId="14" fillId="0" borderId="31" xfId="6" applyFont="1" applyBorder="1"/>
    <xf numFmtId="168" fontId="132" fillId="0" borderId="0" xfId="1" applyNumberFormat="1" applyFont="1" applyFill="1" applyBorder="1"/>
    <xf numFmtId="169" fontId="109" fillId="0" borderId="0" xfId="0" applyNumberFormat="1" applyFont="1" applyBorder="1"/>
    <xf numFmtId="173" fontId="132" fillId="0" borderId="0" xfId="1" applyNumberFormat="1" applyFont="1" applyFill="1" applyBorder="1"/>
    <xf numFmtId="168" fontId="0" fillId="0" borderId="0" xfId="0" applyNumberFormat="1"/>
    <xf numFmtId="0" fontId="114" fillId="0" borderId="0" xfId="0" applyFont="1" applyBorder="1"/>
    <xf numFmtId="169" fontId="114" fillId="0" borderId="91" xfId="1" applyNumberFormat="1" applyFont="1" applyFill="1" applyBorder="1"/>
    <xf numFmtId="166" fontId="109" fillId="0" borderId="91" xfId="1" applyFont="1" applyFill="1" applyBorder="1" applyAlignment="1"/>
    <xf numFmtId="0" fontId="14" fillId="0" borderId="52" xfId="0" quotePrefix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3" fontId="109" fillId="0" borderId="0" xfId="0" applyNumberFormat="1" applyFont="1"/>
    <xf numFmtId="164" fontId="114" fillId="0" borderId="119" xfId="20" applyNumberFormat="1" applyFont="1" applyFill="1" applyBorder="1"/>
    <xf numFmtId="0" fontId="109" fillId="0" borderId="0" xfId="18" applyFont="1" applyBorder="1"/>
    <xf numFmtId="0" fontId="114" fillId="0" borderId="0" xfId="18" applyFont="1" applyBorder="1"/>
    <xf numFmtId="0" fontId="132" fillId="0" borderId="0" xfId="0" applyFont="1" applyFill="1"/>
    <xf numFmtId="43" fontId="132" fillId="0" borderId="0" xfId="0" applyNumberFormat="1" applyFont="1" applyFill="1"/>
    <xf numFmtId="43" fontId="109" fillId="0" borderId="0" xfId="0" applyNumberFormat="1" applyFont="1" applyFill="1"/>
    <xf numFmtId="166" fontId="111" fillId="0" borderId="162" xfId="0" applyNumberFormat="1" applyFont="1" applyFill="1" applyBorder="1" applyAlignment="1">
      <alignment horizontal="left" vertical="center"/>
    </xf>
    <xf numFmtId="166" fontId="111" fillId="0" borderId="81" xfId="0" applyNumberFormat="1" applyFont="1" applyFill="1" applyBorder="1" applyAlignment="1">
      <alignment horizontal="left" vertical="center"/>
    </xf>
    <xf numFmtId="166" fontId="111" fillId="0" borderId="81" xfId="0" applyNumberFormat="1" applyFont="1" applyFill="1" applyBorder="1" applyAlignment="1">
      <alignment vertical="center"/>
    </xf>
    <xf numFmtId="0" fontId="111" fillId="0" borderId="0" xfId="0" applyFont="1" applyBorder="1"/>
    <xf numFmtId="43" fontId="131" fillId="0" borderId="0" xfId="1" applyNumberFormat="1" applyFont="1" applyFill="1" applyBorder="1"/>
    <xf numFmtId="166" fontId="111" fillId="0" borderId="0" xfId="1" applyFont="1" applyBorder="1"/>
    <xf numFmtId="166" fontId="131" fillId="0" borderId="0" xfId="1" applyFont="1" applyBorder="1"/>
    <xf numFmtId="0" fontId="109" fillId="0" borderId="0" xfId="0" applyFont="1" applyFill="1" applyBorder="1" applyAlignment="1">
      <alignment vertical="center"/>
    </xf>
    <xf numFmtId="169" fontId="114" fillId="0" borderId="91" xfId="22" applyNumberFormat="1" applyFont="1" applyFill="1" applyBorder="1"/>
    <xf numFmtId="169" fontId="114" fillId="0" borderId="119" xfId="22" applyNumberFormat="1" applyFont="1" applyFill="1" applyBorder="1"/>
    <xf numFmtId="169" fontId="114" fillId="0" borderId="100" xfId="22" applyNumberFormat="1" applyFont="1" applyFill="1" applyBorder="1"/>
    <xf numFmtId="169" fontId="114" fillId="0" borderId="100" xfId="18" applyNumberFormat="1" applyFont="1" applyFill="1" applyBorder="1"/>
    <xf numFmtId="169" fontId="114" fillId="0" borderId="91" xfId="18" applyNumberFormat="1" applyFont="1" applyFill="1" applyBorder="1"/>
    <xf numFmtId="169" fontId="114" fillId="0" borderId="164" xfId="18" applyNumberFormat="1" applyFont="1" applyFill="1" applyBorder="1"/>
    <xf numFmtId="169" fontId="114" fillId="0" borderId="154" xfId="18" applyNumberFormat="1" applyFont="1" applyFill="1" applyBorder="1"/>
    <xf numFmtId="0" fontId="109" fillId="0" borderId="119" xfId="18" applyFont="1" applyBorder="1" applyAlignment="1">
      <alignment horizontal="center"/>
    </xf>
    <xf numFmtId="169" fontId="114" fillId="0" borderId="119" xfId="18" applyNumberFormat="1" applyFont="1" applyFill="1" applyBorder="1"/>
    <xf numFmtId="169" fontId="114" fillId="0" borderId="92" xfId="20" applyNumberFormat="1" applyFont="1" applyFill="1" applyBorder="1"/>
    <xf numFmtId="169" fontId="114" fillId="0" borderId="91" xfId="20" applyNumberFormat="1" applyFont="1" applyFill="1" applyBorder="1"/>
    <xf numFmtId="164" fontId="109" fillId="0" borderId="91" xfId="20" applyNumberFormat="1" applyFont="1" applyFill="1" applyBorder="1"/>
    <xf numFmtId="164" fontId="114" fillId="0" borderId="91" xfId="20" applyNumberFormat="1" applyFont="1" applyFill="1" applyBorder="1"/>
    <xf numFmtId="168" fontId="109" fillId="0" borderId="91" xfId="20" applyNumberFormat="1" applyFont="1" applyFill="1" applyBorder="1"/>
    <xf numFmtId="164" fontId="109" fillId="0" borderId="91" xfId="18" applyNumberFormat="1" applyFont="1" applyFill="1" applyBorder="1"/>
    <xf numFmtId="169" fontId="114" fillId="0" borderId="100" xfId="20" applyNumberFormat="1" applyFont="1" applyFill="1" applyBorder="1"/>
    <xf numFmtId="169" fontId="114" fillId="0" borderId="119" xfId="20" applyNumberFormat="1" applyFont="1" applyFill="1" applyBorder="1"/>
    <xf numFmtId="0" fontId="109" fillId="0" borderId="119" xfId="18" applyFont="1" applyBorder="1"/>
    <xf numFmtId="0" fontId="132" fillId="0" borderId="119" xfId="18" applyFont="1" applyBorder="1"/>
    <xf numFmtId="169" fontId="114" fillId="0" borderId="100" xfId="0" applyNumberFormat="1" applyFont="1" applyBorder="1"/>
    <xf numFmtId="169" fontId="114" fillId="0" borderId="91" xfId="0" applyNumberFormat="1" applyFont="1" applyBorder="1"/>
    <xf numFmtId="169" fontId="109" fillId="0" borderId="91" xfId="1" applyNumberFormat="1" applyFont="1" applyBorder="1"/>
    <xf numFmtId="169" fontId="109" fillId="0" borderId="91" xfId="1" applyNumberFormat="1" applyFont="1" applyFill="1" applyBorder="1"/>
    <xf numFmtId="169" fontId="114" fillId="0" borderId="91" xfId="1" applyNumberFormat="1" applyFont="1" applyBorder="1"/>
    <xf numFmtId="0" fontId="109" fillId="0" borderId="91" xfId="0" applyFont="1" applyBorder="1"/>
    <xf numFmtId="169" fontId="114" fillId="0" borderId="100" xfId="1" applyNumberFormat="1" applyFont="1" applyBorder="1"/>
    <xf numFmtId="166" fontId="132" fillId="0" borderId="166" xfId="1" applyFont="1" applyBorder="1"/>
    <xf numFmtId="166" fontId="132" fillId="0" borderId="167" xfId="1" applyFont="1" applyBorder="1"/>
    <xf numFmtId="0" fontId="109" fillId="0" borderId="119" xfId="0" applyFont="1" applyFill="1" applyBorder="1"/>
    <xf numFmtId="0" fontId="114" fillId="0" borderId="119" xfId="0" applyFont="1" applyFill="1" applyBorder="1"/>
    <xf numFmtId="169" fontId="114" fillId="0" borderId="119" xfId="1" applyNumberFormat="1" applyFont="1" applyBorder="1"/>
    <xf numFmtId="166" fontId="132" fillId="0" borderId="119" xfId="1" applyFont="1" applyBorder="1"/>
    <xf numFmtId="43" fontId="109" fillId="0" borderId="9" xfId="1" applyNumberFormat="1" applyFont="1" applyFill="1" applyBorder="1" applyAlignment="1">
      <alignment vertical="center"/>
    </xf>
    <xf numFmtId="44" fontId="145" fillId="0" borderId="0" xfId="3" applyNumberFormat="1" applyFont="1" applyAlignment="1">
      <alignment horizontal="center"/>
    </xf>
    <xf numFmtId="43" fontId="114" fillId="0" borderId="0" xfId="0" applyNumberFormat="1" applyFont="1" applyFill="1" applyBorder="1" applyAlignment="1">
      <alignment horizontal="left"/>
    </xf>
    <xf numFmtId="43" fontId="114" fillId="0" borderId="0" xfId="0" quotePrefix="1" applyNumberFormat="1" applyFont="1" applyFill="1" applyBorder="1" applyAlignment="1">
      <alignment horizontal="left"/>
    </xf>
    <xf numFmtId="43" fontId="114" fillId="0" borderId="48" xfId="0" applyNumberFormat="1" applyFont="1" applyFill="1" applyBorder="1" applyAlignment="1">
      <alignment horizontal="left"/>
    </xf>
    <xf numFmtId="43" fontId="114" fillId="0" borderId="7" xfId="0" applyNumberFormat="1" applyFont="1" applyFill="1" applyBorder="1" applyAlignment="1">
      <alignment horizontal="left"/>
    </xf>
    <xf numFmtId="43" fontId="109" fillId="0" borderId="7" xfId="0" applyNumberFormat="1" applyFont="1" applyFill="1" applyBorder="1" applyAlignment="1">
      <alignment horizontal="left"/>
    </xf>
    <xf numFmtId="43" fontId="109" fillId="0" borderId="7" xfId="1" applyNumberFormat="1" applyFont="1" applyFill="1" applyBorder="1" applyAlignment="1">
      <alignment horizontal="left"/>
    </xf>
    <xf numFmtId="43" fontId="109" fillId="0" borderId="7" xfId="0" applyNumberFormat="1" applyFont="1" applyFill="1" applyBorder="1" applyAlignment="1"/>
    <xf numFmtId="43" fontId="114" fillId="0" borderId="7" xfId="1" applyNumberFormat="1" applyFont="1" applyFill="1" applyBorder="1" applyAlignment="1">
      <alignment horizontal="left"/>
    </xf>
    <xf numFmtId="43" fontId="109" fillId="0" borderId="7" xfId="1" applyNumberFormat="1" applyFont="1" applyFill="1" applyBorder="1" applyAlignment="1"/>
    <xf numFmtId="43" fontId="114" fillId="0" borderId="7" xfId="1" applyNumberFormat="1" applyFont="1" applyFill="1" applyBorder="1" applyAlignment="1"/>
    <xf numFmtId="43" fontId="109" fillId="0" borderId="19" xfId="0" applyNumberFormat="1" applyFont="1" applyFill="1" applyBorder="1" applyAlignment="1"/>
    <xf numFmtId="43" fontId="114" fillId="0" borderId="0" xfId="1" applyNumberFormat="1" applyFont="1" applyFill="1" applyBorder="1" applyAlignment="1"/>
    <xf numFmtId="43" fontId="137" fillId="0" borderId="0" xfId="0" applyNumberFormat="1" applyFont="1" applyFill="1" applyAlignment="1">
      <alignment horizontal="right"/>
    </xf>
    <xf numFmtId="43" fontId="131" fillId="0" borderId="24" xfId="1" applyNumberFormat="1" applyFont="1" applyFill="1" applyBorder="1"/>
    <xf numFmtId="43" fontId="133" fillId="0" borderId="168" xfId="1" applyNumberFormat="1" applyFont="1" applyFill="1" applyBorder="1"/>
    <xf numFmtId="43" fontId="114" fillId="0" borderId="52" xfId="0" applyNumberFormat="1" applyFont="1" applyBorder="1" applyAlignment="1">
      <alignment horizontal="center"/>
    </xf>
    <xf numFmtId="43" fontId="114" fillId="0" borderId="0" xfId="0" quotePrefix="1" applyNumberFormat="1" applyFont="1" applyBorder="1" applyAlignment="1">
      <alignment horizontal="center"/>
    </xf>
    <xf numFmtId="43" fontId="109" fillId="0" borderId="48" xfId="0" applyNumberFormat="1" applyFont="1" applyFill="1" applyBorder="1" applyAlignment="1"/>
    <xf numFmtId="43" fontId="114" fillId="0" borderId="7" xfId="0" applyNumberFormat="1" applyFont="1" applyFill="1" applyBorder="1" applyAlignment="1"/>
    <xf numFmtId="43" fontId="114" fillId="0" borderId="7" xfId="3" applyNumberFormat="1" applyFont="1" applyFill="1" applyBorder="1" applyAlignment="1"/>
    <xf numFmtId="0" fontId="114" fillId="0" borderId="24" xfId="0" applyFont="1" applyBorder="1" applyAlignment="1">
      <alignment horizontal="center"/>
    </xf>
    <xf numFmtId="169" fontId="114" fillId="0" borderId="0" xfId="0" applyNumberFormat="1" applyFont="1" applyBorder="1"/>
    <xf numFmtId="166" fontId="114" fillId="0" borderId="91" xfId="1" applyFont="1" applyFill="1" applyBorder="1" applyAlignment="1"/>
    <xf numFmtId="166" fontId="114" fillId="0" borderId="66" xfId="1" applyFont="1" applyFill="1" applyBorder="1" applyAlignment="1"/>
    <xf numFmtId="0" fontId="109" fillId="16" borderId="68" xfId="18" applyFont="1" applyFill="1" applyBorder="1" applyAlignment="1">
      <alignment horizontal="center"/>
    </xf>
    <xf numFmtId="0" fontId="114" fillId="16" borderId="69" xfId="18" applyFont="1" applyFill="1" applyBorder="1" applyAlignment="1">
      <alignment horizontal="center"/>
    </xf>
    <xf numFmtId="0" fontId="114" fillId="16" borderId="96" xfId="18" applyFont="1" applyFill="1" applyBorder="1" applyAlignment="1">
      <alignment horizontal="center"/>
    </xf>
    <xf numFmtId="14" fontId="114" fillId="16" borderId="53" xfId="18" applyNumberFormat="1" applyFont="1" applyFill="1" applyBorder="1" applyAlignment="1">
      <alignment horizontal="center"/>
    </xf>
    <xf numFmtId="169" fontId="132" fillId="16" borderId="126" xfId="22" applyNumberFormat="1" applyFont="1" applyFill="1" applyBorder="1"/>
    <xf numFmtId="0" fontId="132" fillId="16" borderId="133" xfId="18" applyFont="1" applyFill="1" applyBorder="1"/>
    <xf numFmtId="169" fontId="132" fillId="16" borderId="133" xfId="22" applyNumberFormat="1" applyFont="1" applyFill="1" applyBorder="1"/>
    <xf numFmtId="169" fontId="132" fillId="16" borderId="134" xfId="22" applyNumberFormat="1" applyFont="1" applyFill="1" applyBorder="1"/>
    <xf numFmtId="0" fontId="114" fillId="0" borderId="119" xfId="18" applyFont="1" applyBorder="1" applyAlignment="1">
      <alignment horizontal="center"/>
    </xf>
    <xf numFmtId="14" fontId="114" fillId="16" borderId="132" xfId="1" applyNumberFormat="1" applyFont="1" applyFill="1" applyBorder="1" applyAlignment="1">
      <alignment horizontal="center"/>
    </xf>
    <xf numFmtId="0" fontId="114" fillId="16" borderId="130" xfId="18" applyFont="1" applyFill="1" applyBorder="1" applyAlignment="1">
      <alignment horizontal="center"/>
    </xf>
    <xf numFmtId="0" fontId="114" fillId="16" borderId="131" xfId="18" applyFont="1" applyFill="1" applyBorder="1" applyAlignment="1">
      <alignment horizontal="center"/>
    </xf>
    <xf numFmtId="0" fontId="114" fillId="16" borderId="165" xfId="18" applyFont="1" applyFill="1" applyBorder="1" applyAlignment="1">
      <alignment horizontal="center"/>
    </xf>
    <xf numFmtId="43" fontId="114" fillId="0" borderId="125" xfId="20" applyNumberFormat="1" applyFont="1" applyBorder="1"/>
    <xf numFmtId="164" fontId="114" fillId="0" borderId="125" xfId="20" applyNumberFormat="1" applyFont="1" applyFill="1" applyBorder="1"/>
    <xf numFmtId="0" fontId="132" fillId="16" borderId="72" xfId="18" applyFont="1" applyFill="1" applyBorder="1"/>
    <xf numFmtId="164" fontId="132" fillId="16" borderId="100" xfId="20" applyNumberFormat="1" applyFont="1" applyFill="1" applyBorder="1"/>
    <xf numFmtId="164" fontId="114" fillId="0" borderId="91" xfId="18" applyNumberFormat="1" applyFont="1" applyFill="1" applyBorder="1"/>
    <xf numFmtId="164" fontId="114" fillId="0" borderId="119" xfId="18" applyNumberFormat="1" applyFont="1" applyFill="1" applyBorder="1"/>
    <xf numFmtId="169" fontId="109" fillId="0" borderId="66" xfId="17" quotePrefix="1" applyNumberFormat="1" applyFont="1" applyFill="1" applyBorder="1" applyAlignment="1">
      <alignment horizontal="left"/>
    </xf>
    <xf numFmtId="169" fontId="109" fillId="0" borderId="66" xfId="17" applyNumberFormat="1" applyFont="1" applyBorder="1" applyAlignment="1">
      <alignment horizontal="left"/>
    </xf>
    <xf numFmtId="0" fontId="109" fillId="0" borderId="66" xfId="18" applyFont="1" applyBorder="1" applyAlignment="1">
      <alignment horizontal="left"/>
    </xf>
    <xf numFmtId="169" fontId="109" fillId="16" borderId="130" xfId="17" applyNumberFormat="1" applyFont="1" applyFill="1" applyBorder="1" applyAlignment="1">
      <alignment horizontal="center"/>
    </xf>
    <xf numFmtId="169" fontId="109" fillId="16" borderId="131" xfId="17" applyNumberFormat="1" applyFont="1" applyFill="1" applyBorder="1" applyAlignment="1">
      <alignment horizontal="center"/>
    </xf>
    <xf numFmtId="169" fontId="109" fillId="16" borderId="132" xfId="17" applyNumberFormat="1" applyFont="1" applyFill="1" applyBorder="1" applyAlignment="1">
      <alignment horizontal="center"/>
    </xf>
    <xf numFmtId="164" fontId="132" fillId="16" borderId="126" xfId="17" applyNumberFormat="1" applyFont="1" applyFill="1" applyBorder="1"/>
    <xf numFmtId="169" fontId="132" fillId="16" borderId="133" xfId="17" applyNumberFormat="1" applyFont="1" applyFill="1" applyBorder="1"/>
    <xf numFmtId="164" fontId="132" fillId="16" borderId="133" xfId="17" applyNumberFormat="1" applyFont="1" applyFill="1" applyBorder="1"/>
    <xf numFmtId="164" fontId="132" fillId="16" borderId="134" xfId="17" applyNumberFormat="1" applyFont="1" applyFill="1" applyBorder="1"/>
    <xf numFmtId="169" fontId="132" fillId="0" borderId="25" xfId="17" applyNumberFormat="1" applyFont="1" applyFill="1" applyBorder="1"/>
    <xf numFmtId="0" fontId="132" fillId="0" borderId="25" xfId="18" applyFont="1" applyFill="1" applyBorder="1"/>
    <xf numFmtId="0" fontId="109" fillId="0" borderId="71" xfId="18" applyFont="1" applyFill="1" applyBorder="1"/>
    <xf numFmtId="0" fontId="111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31" fillId="17" borderId="127" xfId="0" applyFont="1" applyFill="1" applyBorder="1" applyAlignment="1">
      <alignment horizontal="center" vertical="center"/>
    </xf>
    <xf numFmtId="0" fontId="131" fillId="17" borderId="68" xfId="0" applyFont="1" applyFill="1" applyBorder="1" applyAlignment="1">
      <alignment horizontal="center" vertical="center"/>
    </xf>
    <xf numFmtId="0" fontId="131" fillId="17" borderId="69" xfId="0" applyFont="1" applyFill="1" applyBorder="1" applyAlignment="1">
      <alignment horizontal="center" vertical="center"/>
    </xf>
    <xf numFmtId="0" fontId="131" fillId="17" borderId="97" xfId="0" applyFont="1" applyFill="1" applyBorder="1" applyAlignment="1">
      <alignment horizontal="center" vertical="center"/>
    </xf>
    <xf numFmtId="14" fontId="131" fillId="17" borderId="51" xfId="0" applyNumberFormat="1" applyFont="1" applyFill="1" applyBorder="1" applyAlignment="1">
      <alignment horizontal="center" vertical="center"/>
    </xf>
    <xf numFmtId="0" fontId="133" fillId="17" borderId="71" xfId="0" applyFont="1" applyFill="1" applyBorder="1"/>
    <xf numFmtId="43" fontId="133" fillId="17" borderId="158" xfId="1" applyNumberFormat="1" applyFont="1" applyFill="1" applyBorder="1"/>
    <xf numFmtId="43" fontId="133" fillId="17" borderId="159" xfId="1" applyNumberFormat="1" applyFont="1" applyFill="1" applyBorder="1"/>
    <xf numFmtId="169" fontId="132" fillId="17" borderId="61" xfId="1" applyNumberFormat="1" applyFont="1" applyFill="1" applyBorder="1"/>
    <xf numFmtId="166" fontId="132" fillId="17" borderId="61" xfId="1" applyNumberFormat="1" applyFont="1" applyFill="1" applyBorder="1"/>
    <xf numFmtId="169" fontId="132" fillId="17" borderId="74" xfId="1" applyNumberFormat="1" applyFont="1" applyFill="1" applyBorder="1"/>
    <xf numFmtId="43" fontId="132" fillId="17" borderId="74" xfId="1" applyNumberFormat="1" applyFont="1" applyFill="1" applyBorder="1"/>
    <xf numFmtId="169" fontId="132" fillId="17" borderId="133" xfId="1" applyNumberFormat="1" applyFont="1" applyFill="1" applyBorder="1"/>
    <xf numFmtId="173" fontId="132" fillId="17" borderId="133" xfId="1" applyNumberFormat="1" applyFont="1" applyFill="1" applyBorder="1"/>
    <xf numFmtId="0" fontId="114" fillId="17" borderId="68" xfId="0" applyFont="1" applyFill="1" applyBorder="1" applyAlignment="1">
      <alignment horizontal="center" vertical="center"/>
    </xf>
    <xf numFmtId="0" fontId="114" fillId="17" borderId="69" xfId="0" applyFont="1" applyFill="1" applyBorder="1" applyAlignment="1">
      <alignment horizontal="center" vertical="center"/>
    </xf>
    <xf numFmtId="0" fontId="114" fillId="17" borderId="96" xfId="0" applyFont="1" applyFill="1" applyBorder="1" applyAlignment="1">
      <alignment horizontal="center" vertical="center"/>
    </xf>
    <xf numFmtId="0" fontId="114" fillId="0" borderId="119" xfId="0" applyFont="1" applyFill="1" applyBorder="1" applyAlignment="1">
      <alignment vertical="center"/>
    </xf>
    <xf numFmtId="14" fontId="114" fillId="17" borderId="37" xfId="0" applyNumberFormat="1" applyFont="1" applyFill="1" applyBorder="1" applyAlignment="1">
      <alignment horizontal="center" vertical="center"/>
    </xf>
    <xf numFmtId="169" fontId="114" fillId="17" borderId="4" xfId="1" applyNumberFormat="1" applyFont="1" applyFill="1" applyBorder="1" applyAlignment="1">
      <alignment horizontal="center" vertical="center"/>
    </xf>
    <xf numFmtId="169" fontId="114" fillId="17" borderId="69" xfId="1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169" fontId="131" fillId="0" borderId="0" xfId="1" applyNumberFormat="1" applyFont="1" applyFill="1" applyBorder="1"/>
    <xf numFmtId="169" fontId="131" fillId="0" borderId="155" xfId="1" applyNumberFormat="1" applyFont="1" applyFill="1" applyBorder="1"/>
    <xf numFmtId="0" fontId="114" fillId="18" borderId="47" xfId="0" applyFont="1" applyFill="1" applyBorder="1" applyAlignment="1">
      <alignment horizontal="center" vertical="center"/>
    </xf>
    <xf numFmtId="166" fontId="114" fillId="18" borderId="30" xfId="0" applyNumberFormat="1" applyFont="1" applyFill="1" applyBorder="1" applyAlignment="1">
      <alignment horizontal="center" vertical="center"/>
    </xf>
    <xf numFmtId="40" fontId="114" fillId="18" borderId="30" xfId="0" applyNumberFormat="1" applyFont="1" applyFill="1" applyBorder="1" applyAlignment="1">
      <alignment horizontal="center" vertical="center"/>
    </xf>
    <xf numFmtId="43" fontId="114" fillId="18" borderId="30" xfId="0" applyNumberFormat="1" applyFont="1" applyFill="1" applyBorder="1" applyAlignment="1">
      <alignment horizontal="center" vertical="center"/>
    </xf>
    <xf numFmtId="166" fontId="114" fillId="18" borderId="31" xfId="0" applyNumberFormat="1" applyFont="1" applyFill="1" applyBorder="1" applyAlignment="1">
      <alignment horizontal="center" vertical="center"/>
    </xf>
    <xf numFmtId="0" fontId="114" fillId="18" borderId="65" xfId="0" applyFont="1" applyFill="1" applyBorder="1" applyAlignment="1">
      <alignment horizontal="center" vertical="center"/>
    </xf>
    <xf numFmtId="165" fontId="114" fillId="18" borderId="101" xfId="3" applyNumberFormat="1" applyFont="1" applyFill="1" applyBorder="1" applyAlignment="1"/>
    <xf numFmtId="166" fontId="114" fillId="18" borderId="13" xfId="3" applyNumberFormat="1" applyFont="1" applyFill="1" applyBorder="1" applyAlignment="1"/>
    <xf numFmtId="165" fontId="114" fillId="18" borderId="13" xfId="3" applyNumberFormat="1" applyFont="1" applyFill="1" applyBorder="1" applyAlignment="1"/>
    <xf numFmtId="43" fontId="114" fillId="18" borderId="13" xfId="3" applyNumberFormat="1" applyFont="1" applyFill="1" applyBorder="1" applyAlignment="1"/>
    <xf numFmtId="175" fontId="114" fillId="18" borderId="61" xfId="3" applyNumberFormat="1" applyFont="1" applyFill="1" applyBorder="1" applyAlignment="1">
      <alignment horizontal="right"/>
    </xf>
    <xf numFmtId="166" fontId="114" fillId="18" borderId="61" xfId="3" applyNumberFormat="1" applyFont="1" applyFill="1" applyBorder="1"/>
    <xf numFmtId="175" fontId="114" fillId="18" borderId="61" xfId="3" applyNumberFormat="1" applyFont="1" applyFill="1" applyBorder="1"/>
    <xf numFmtId="43" fontId="114" fillId="18" borderId="61" xfId="3" applyNumberFormat="1" applyFont="1" applyFill="1" applyBorder="1"/>
    <xf numFmtId="175" fontId="114" fillId="0" borderId="0" xfId="3" applyNumberFormat="1" applyFont="1" applyAlignment="1">
      <alignment horizontal="center" vertical="center"/>
    </xf>
    <xf numFmtId="0" fontId="114" fillId="18" borderId="26" xfId="0" applyFont="1" applyFill="1" applyBorder="1" applyAlignment="1">
      <alignment horizontal="center" vertical="center"/>
    </xf>
    <xf numFmtId="0" fontId="114" fillId="18" borderId="30" xfId="0" applyFont="1" applyFill="1" applyBorder="1" applyAlignment="1">
      <alignment horizontal="center" vertical="center"/>
    </xf>
    <xf numFmtId="0" fontId="114" fillId="18" borderId="27" xfId="0" applyFont="1" applyFill="1" applyBorder="1" applyAlignment="1">
      <alignment horizontal="center" vertical="center"/>
    </xf>
    <xf numFmtId="43" fontId="114" fillId="18" borderId="31" xfId="0" applyNumberFormat="1" applyFont="1" applyFill="1" applyBorder="1" applyAlignment="1">
      <alignment horizontal="center" vertical="center"/>
    </xf>
    <xf numFmtId="0" fontId="114" fillId="18" borderId="26" xfId="0" applyFont="1" applyFill="1" applyBorder="1" applyAlignment="1">
      <alignment horizontal="left"/>
    </xf>
    <xf numFmtId="166" fontId="114" fillId="18" borderId="30" xfId="1" applyFont="1" applyFill="1" applyBorder="1" applyAlignment="1">
      <alignment horizontal="left"/>
    </xf>
    <xf numFmtId="43" fontId="114" fillId="18" borderId="30" xfId="1" applyNumberFormat="1" applyFont="1" applyFill="1" applyBorder="1" applyAlignment="1">
      <alignment horizontal="left"/>
    </xf>
    <xf numFmtId="0" fontId="114" fillId="18" borderId="61" xfId="0" applyFont="1" applyFill="1" applyBorder="1" applyAlignment="1">
      <alignment horizontal="right"/>
    </xf>
    <xf numFmtId="166" fontId="114" fillId="18" borderId="61" xfId="0" applyNumberFormat="1" applyFont="1" applyFill="1" applyBorder="1" applyAlignment="1">
      <alignment horizontal="right"/>
    </xf>
    <xf numFmtId="43" fontId="114" fillId="18" borderId="61" xfId="0" applyNumberFormat="1" applyFont="1" applyFill="1" applyBorder="1" applyAlignment="1">
      <alignment horizontal="right"/>
    </xf>
    <xf numFmtId="0" fontId="114" fillId="18" borderId="40" xfId="0" applyFont="1" applyFill="1" applyBorder="1" applyAlignment="1">
      <alignment horizontal="center" vertical="center"/>
    </xf>
    <xf numFmtId="0" fontId="114" fillId="18" borderId="48" xfId="0" applyFont="1" applyFill="1" applyBorder="1" applyAlignment="1">
      <alignment horizontal="center" vertical="center"/>
    </xf>
    <xf numFmtId="0" fontId="114" fillId="18" borderId="32" xfId="0" applyFont="1" applyFill="1" applyBorder="1" applyAlignment="1">
      <alignment horizontal="center" vertical="center"/>
    </xf>
    <xf numFmtId="0" fontId="114" fillId="18" borderId="43" xfId="0" applyFont="1" applyFill="1" applyBorder="1" applyAlignment="1">
      <alignment horizontal="center" vertical="center"/>
    </xf>
    <xf numFmtId="0" fontId="114" fillId="18" borderId="1" xfId="0" quotePrefix="1" applyFont="1" applyFill="1" applyBorder="1" applyAlignment="1">
      <alignment horizontal="left"/>
    </xf>
    <xf numFmtId="166" fontId="114" fillId="18" borderId="1" xfId="1" applyFont="1" applyFill="1" applyBorder="1" applyAlignment="1"/>
    <xf numFmtId="166" fontId="114" fillId="18" borderId="54" xfId="1" applyFont="1" applyFill="1" applyBorder="1" applyAlignment="1"/>
    <xf numFmtId="0" fontId="114" fillId="18" borderId="61" xfId="0" applyFont="1" applyFill="1" applyBorder="1"/>
    <xf numFmtId="166" fontId="114" fillId="18" borderId="61" xfId="1" applyFont="1" applyFill="1" applyBorder="1"/>
    <xf numFmtId="0" fontId="109" fillId="18" borderId="25" xfId="0" applyFont="1" applyFill="1" applyBorder="1" applyAlignment="1">
      <alignment horizontal="left"/>
    </xf>
    <xf numFmtId="166" fontId="114" fillId="18" borderId="42" xfId="3" applyNumberFormat="1" applyFont="1" applyFill="1" applyBorder="1" applyAlignment="1"/>
    <xf numFmtId="0" fontId="46" fillId="6" borderId="87" xfId="5" applyFont="1" applyFill="1" applyBorder="1" applyAlignment="1">
      <alignment horizontal="center" wrapText="1"/>
    </xf>
    <xf numFmtId="0" fontId="88" fillId="11" borderId="78" xfId="5" applyFont="1" applyFill="1" applyBorder="1" applyAlignment="1">
      <alignment horizontal="right"/>
    </xf>
    <xf numFmtId="0" fontId="88" fillId="11" borderId="1" xfId="5" applyFont="1" applyFill="1" applyBorder="1" applyAlignment="1">
      <alignment horizontal="right"/>
    </xf>
    <xf numFmtId="0" fontId="46" fillId="6" borderId="78" xfId="5" quotePrefix="1" applyFont="1" applyFill="1" applyBorder="1" applyAlignment="1">
      <alignment horizontal="center" wrapText="1"/>
    </xf>
    <xf numFmtId="0" fontId="46" fillId="6" borderId="1" xfId="5" applyFont="1" applyFill="1" applyBorder="1" applyAlignment="1">
      <alignment horizontal="center" wrapText="1"/>
    </xf>
    <xf numFmtId="0" fontId="15" fillId="9" borderId="4" xfId="5" applyFont="1" applyFill="1" applyBorder="1"/>
    <xf numFmtId="0" fontId="15" fillId="9" borderId="37" xfId="5" applyFont="1" applyFill="1" applyBorder="1"/>
    <xf numFmtId="0" fontId="15" fillId="9" borderId="117" xfId="5" applyFont="1" applyFill="1" applyBorder="1"/>
    <xf numFmtId="0" fontId="14" fillId="9" borderId="117" xfId="5" applyFont="1" applyFill="1" applyBorder="1" applyAlignment="1">
      <alignment horizontal="center"/>
    </xf>
    <xf numFmtId="0" fontId="15" fillId="9" borderId="118" xfId="5" applyFont="1" applyFill="1" applyBorder="1"/>
    <xf numFmtId="0" fontId="14" fillId="9" borderId="25" xfId="5" applyFont="1" applyFill="1" applyBorder="1" applyAlignment="1">
      <alignment horizontal="center"/>
    </xf>
    <xf numFmtId="0" fontId="14" fillId="9" borderId="55" xfId="5" quotePrefix="1" applyFont="1" applyFill="1" applyBorder="1" applyAlignment="1">
      <alignment horizontal="center"/>
    </xf>
    <xf numFmtId="0" fontId="14" fillId="9" borderId="1" xfId="5" applyFont="1" applyFill="1" applyBorder="1" applyAlignment="1">
      <alignment horizontal="center"/>
    </xf>
    <xf numFmtId="0" fontId="14" fillId="9" borderId="3" xfId="5" applyFont="1" applyFill="1" applyBorder="1" applyAlignment="1">
      <alignment horizontal="center"/>
    </xf>
    <xf numFmtId="166" fontId="15" fillId="0" borderId="0" xfId="1" applyFont="1"/>
    <xf numFmtId="43" fontId="15" fillId="0" borderId="0" xfId="0" applyNumberFormat="1" applyFont="1"/>
    <xf numFmtId="9" fontId="93" fillId="0" borderId="44" xfId="6" applyFont="1" applyFill="1" applyBorder="1" applyAlignment="1"/>
    <xf numFmtId="43" fontId="109" fillId="0" borderId="0" xfId="0" applyNumberFormat="1" applyFont="1" applyFill="1" applyBorder="1" applyAlignment="1">
      <alignment horizontal="left"/>
    </xf>
    <xf numFmtId="169" fontId="114" fillId="19" borderId="154" xfId="18" applyNumberFormat="1" applyFont="1" applyFill="1" applyBorder="1"/>
    <xf numFmtId="169" fontId="114" fillId="19" borderId="154" xfId="22" applyNumberFormat="1" applyFont="1" applyFill="1" applyBorder="1"/>
    <xf numFmtId="169" fontId="114" fillId="19" borderId="119" xfId="18" applyNumberFormat="1" applyFont="1" applyFill="1" applyBorder="1"/>
    <xf numFmtId="169" fontId="114" fillId="19" borderId="164" xfId="22" applyNumberFormat="1" applyFont="1" applyFill="1" applyBorder="1"/>
    <xf numFmtId="43" fontId="114" fillId="19" borderId="169" xfId="20" applyNumberFormat="1" applyFont="1" applyFill="1" applyBorder="1"/>
    <xf numFmtId="166" fontId="114" fillId="0" borderId="164" xfId="1" applyFont="1" applyBorder="1"/>
    <xf numFmtId="166" fontId="114" fillId="0" borderId="154" xfId="1" applyFont="1" applyBorder="1"/>
    <xf numFmtId="166" fontId="109" fillId="0" borderId="154" xfId="1" applyFont="1" applyBorder="1"/>
    <xf numFmtId="166" fontId="131" fillId="0" borderId="121" xfId="1" applyFont="1" applyFill="1" applyBorder="1"/>
    <xf numFmtId="166" fontId="131" fillId="0" borderId="160" xfId="1" applyFont="1" applyFill="1" applyBorder="1"/>
    <xf numFmtId="166" fontId="111" fillId="0" borderId="123" xfId="1" applyFont="1" applyBorder="1"/>
    <xf numFmtId="166" fontId="111" fillId="0" borderId="119" xfId="1" applyFont="1" applyFill="1" applyBorder="1" applyAlignment="1">
      <alignment vertical="center"/>
    </xf>
    <xf numFmtId="166" fontId="109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09" fillId="0" borderId="0" xfId="0" quotePrefix="1" applyFont="1" applyFill="1" applyAlignment="1">
      <alignment horizontal="center"/>
    </xf>
    <xf numFmtId="0" fontId="109" fillId="0" borderId="0" xfId="0" applyFont="1" applyBorder="1" applyAlignment="1">
      <alignment horizontal="center"/>
    </xf>
    <xf numFmtId="0" fontId="114" fillId="0" borderId="0" xfId="0" applyFont="1" applyFill="1" applyAlignment="1">
      <alignment horizontal="left"/>
    </xf>
    <xf numFmtId="0" fontId="109" fillId="0" borderId="0" xfId="0" applyFont="1" applyAlignment="1"/>
    <xf numFmtId="9" fontId="109" fillId="0" borderId="0" xfId="6" applyFont="1" applyBorder="1" applyAlignment="1"/>
    <xf numFmtId="0" fontId="109" fillId="5" borderId="1" xfId="0" applyFont="1" applyFill="1" applyBorder="1" applyAlignment="1"/>
    <xf numFmtId="4" fontId="109" fillId="0" borderId="0" xfId="0" applyNumberFormat="1" applyFont="1" applyBorder="1" applyAlignment="1"/>
    <xf numFmtId="0" fontId="109" fillId="0" borderId="0" xfId="0" applyFont="1" applyFill="1" applyAlignment="1"/>
    <xf numFmtId="166" fontId="109" fillId="0" borderId="0" xfId="3" applyNumberFormat="1" applyFont="1" applyFill="1" applyAlignment="1"/>
    <xf numFmtId="9" fontId="109" fillId="0" borderId="0" xfId="6" applyFont="1" applyFill="1" applyAlignment="1"/>
    <xf numFmtId="166" fontId="126" fillId="0" borderId="0" xfId="1" applyFont="1" applyFill="1" applyAlignment="1"/>
    <xf numFmtId="166" fontId="109" fillId="0" borderId="0" xfId="1" applyFont="1" applyFill="1" applyAlignment="1"/>
    <xf numFmtId="166" fontId="114" fillId="0" borderId="0" xfId="1" applyNumberFormat="1" applyFont="1" applyFill="1" applyAlignment="1"/>
    <xf numFmtId="9" fontId="114" fillId="0" borderId="0" xfId="6" applyFont="1" applyFill="1" applyAlignment="1"/>
    <xf numFmtId="166" fontId="114" fillId="0" borderId="0" xfId="1" applyFont="1" applyFill="1" applyAlignment="1"/>
    <xf numFmtId="166" fontId="109" fillId="0" borderId="0" xfId="1" applyNumberFormat="1" applyFont="1" applyFill="1" applyAlignment="1"/>
    <xf numFmtId="166" fontId="109" fillId="0" borderId="0" xfId="0" applyNumberFormat="1" applyFont="1" applyFill="1" applyAlignment="1"/>
    <xf numFmtId="166" fontId="109" fillId="0" borderId="0" xfId="0" applyNumberFormat="1" applyFont="1" applyAlignment="1"/>
    <xf numFmtId="166" fontId="109" fillId="0" borderId="44" xfId="1" applyFont="1" applyFill="1" applyBorder="1" applyAlignment="1"/>
    <xf numFmtId="9" fontId="109" fillId="0" borderId="44" xfId="6" applyFont="1" applyFill="1" applyBorder="1" applyAlignment="1"/>
    <xf numFmtId="4" fontId="127" fillId="0" borderId="0" xfId="0" applyNumberFormat="1" applyFont="1" applyBorder="1" applyAlignment="1"/>
    <xf numFmtId="9" fontId="114" fillId="0" borderId="0" xfId="6" applyFont="1" applyFill="1" applyBorder="1" applyAlignment="1"/>
    <xf numFmtId="9" fontId="109" fillId="0" borderId="0" xfId="6" applyFont="1" applyFill="1" applyBorder="1" applyAlignment="1"/>
    <xf numFmtId="166" fontId="109" fillId="0" borderId="0" xfId="1" applyNumberFormat="1" applyFont="1" applyFill="1" applyBorder="1" applyAlignment="1"/>
    <xf numFmtId="166" fontId="109" fillId="0" borderId="44" xfId="1" applyNumberFormat="1" applyFont="1" applyFill="1" applyBorder="1" applyAlignment="1"/>
    <xf numFmtId="166" fontId="114" fillId="0" borderId="45" xfId="1" applyNumberFormat="1" applyFont="1" applyFill="1" applyBorder="1" applyAlignment="1"/>
    <xf numFmtId="9" fontId="114" fillId="0" borderId="45" xfId="6" applyFont="1" applyFill="1" applyBorder="1" applyAlignment="1"/>
    <xf numFmtId="166" fontId="114" fillId="0" borderId="45" xfId="1" applyFont="1" applyFill="1" applyBorder="1" applyAlignment="1"/>
    <xf numFmtId="166" fontId="114" fillId="0" borderId="0" xfId="1" applyNumberFormat="1" applyFont="1" applyFill="1" applyBorder="1" applyAlignment="1"/>
    <xf numFmtId="4" fontId="128" fillId="0" borderId="0" xfId="0" applyNumberFormat="1" applyFont="1" applyBorder="1" applyAlignment="1"/>
    <xf numFmtId="9" fontId="114" fillId="0" borderId="45" xfId="1" applyNumberFormat="1" applyFont="1" applyFill="1" applyBorder="1" applyAlignment="1"/>
    <xf numFmtId="0" fontId="109" fillId="0" borderId="0" xfId="0" applyFont="1" applyAlignment="1">
      <alignment horizontal="left"/>
    </xf>
    <xf numFmtId="166" fontId="114" fillId="0" borderId="0" xfId="0" applyNumberFormat="1" applyFont="1" applyFill="1" applyAlignment="1"/>
    <xf numFmtId="9" fontId="109" fillId="0" borderId="0" xfId="6" applyFont="1" applyAlignment="1"/>
    <xf numFmtId="166" fontId="114" fillId="0" borderId="94" xfId="0" applyNumberFormat="1" applyFont="1" applyFill="1" applyBorder="1" applyAlignment="1"/>
    <xf numFmtId="166" fontId="109" fillId="0" borderId="0" xfId="0" applyNumberFormat="1" applyFont="1" applyFill="1" applyBorder="1" applyAlignment="1"/>
    <xf numFmtId="166" fontId="114" fillId="0" borderId="44" xfId="0" applyNumberFormat="1" applyFont="1" applyFill="1" applyBorder="1" applyAlignment="1"/>
    <xf numFmtId="9" fontId="114" fillId="0" borderId="0" xfId="6" applyFont="1" applyBorder="1" applyAlignment="1"/>
    <xf numFmtId="166" fontId="114" fillId="0" borderId="61" xfId="0" applyNumberFormat="1" applyFont="1" applyFill="1" applyBorder="1" applyAlignment="1"/>
    <xf numFmtId="166" fontId="146" fillId="0" borderId="0" xfId="1" applyFont="1" applyAlignment="1">
      <alignment horizontal="right" wrapText="1"/>
    </xf>
    <xf numFmtId="166" fontId="146" fillId="0" borderId="171" xfId="1" applyFont="1" applyBorder="1" applyAlignment="1">
      <alignment horizontal="right" wrapText="1"/>
    </xf>
    <xf numFmtId="43" fontId="109" fillId="0" borderId="0" xfId="3" applyNumberFormat="1" applyFont="1" applyFill="1"/>
    <xf numFmtId="166" fontId="114" fillId="0" borderId="0" xfId="0" applyNumberFormat="1" applyFont="1" applyBorder="1"/>
    <xf numFmtId="0" fontId="18" fillId="0" borderId="0" xfId="5" applyFont="1"/>
    <xf numFmtId="164" fontId="18" fillId="0" borderId="0" xfId="5" applyNumberFormat="1" applyFont="1" applyAlignment="1">
      <alignment horizontal="center"/>
    </xf>
    <xf numFmtId="0" fontId="18" fillId="0" borderId="0" xfId="5" applyFont="1" applyAlignment="1">
      <alignment horizontal="right"/>
    </xf>
    <xf numFmtId="0" fontId="18" fillId="0" borderId="0" xfId="5" applyFont="1" applyAlignment="1"/>
    <xf numFmtId="4" fontId="109" fillId="0" borderId="0" xfId="0" applyNumberFormat="1" applyFont="1"/>
    <xf numFmtId="4" fontId="109" fillId="0" borderId="119" xfId="1" applyNumberFormat="1" applyFont="1" applyFill="1" applyBorder="1"/>
    <xf numFmtId="4" fontId="109" fillId="0" borderId="0" xfId="1" applyNumberFormat="1" applyFont="1" applyFill="1"/>
    <xf numFmtId="4" fontId="132" fillId="0" borderId="0" xfId="0" applyNumberFormat="1" applyFont="1"/>
    <xf numFmtId="4" fontId="109" fillId="0" borderId="0" xfId="3" applyNumberFormat="1" applyFont="1"/>
    <xf numFmtId="14" fontId="114" fillId="16" borderId="51" xfId="1" applyNumberFormat="1" applyFont="1" applyFill="1" applyBorder="1" applyAlignment="1">
      <alignment horizontal="center"/>
    </xf>
    <xf numFmtId="166" fontId="114" fillId="20" borderId="30" xfId="1" applyFont="1" applyFill="1" applyBorder="1" applyAlignment="1">
      <alignment horizontal="left"/>
    </xf>
    <xf numFmtId="178" fontId="131" fillId="0" borderId="12" xfId="1" applyNumberFormat="1" applyFont="1" applyBorder="1"/>
    <xf numFmtId="178" fontId="111" fillId="0" borderId="12" xfId="1" applyNumberFormat="1" applyFont="1" applyBorder="1"/>
    <xf numFmtId="166" fontId="131" fillId="0" borderId="12" xfId="0" applyNumberFormat="1" applyFont="1" applyFill="1" applyBorder="1" applyAlignment="1">
      <alignment vertical="center"/>
    </xf>
    <xf numFmtId="166" fontId="114" fillId="0" borderId="44" xfId="1" applyNumberFormat="1" applyFont="1" applyFill="1" applyBorder="1"/>
    <xf numFmtId="9" fontId="114" fillId="0" borderId="44" xfId="6" applyFont="1" applyFill="1" applyBorder="1"/>
    <xf numFmtId="166" fontId="114" fillId="0" borderId="44" xfId="1" applyFont="1" applyFill="1" applyBorder="1"/>
    <xf numFmtId="179" fontId="114" fillId="0" borderId="0" xfId="1" applyNumberFormat="1" applyFont="1" applyFill="1" applyBorder="1"/>
    <xf numFmtId="166" fontId="15" fillId="0" borderId="0" xfId="5" applyNumberFormat="1" applyFont="1"/>
    <xf numFmtId="0" fontId="3" fillId="0" borderId="0" xfId="36"/>
    <xf numFmtId="0" fontId="3" fillId="0" borderId="0" xfId="36" applyFill="1"/>
    <xf numFmtId="169" fontId="109" fillId="0" borderId="0" xfId="1" applyNumberFormat="1" applyFont="1" applyFill="1" applyBorder="1"/>
    <xf numFmtId="0" fontId="3" fillId="0" borderId="0" xfId="36"/>
    <xf numFmtId="0" fontId="3" fillId="0" borderId="0" xfId="36" applyFill="1"/>
    <xf numFmtId="164" fontId="132" fillId="16" borderId="121" xfId="20" applyNumberFormat="1" applyFont="1" applyFill="1" applyBorder="1"/>
    <xf numFmtId="166" fontId="131" fillId="0" borderId="123" xfId="1" applyFont="1" applyBorder="1"/>
    <xf numFmtId="0" fontId="0" fillId="19" borderId="0" xfId="0" applyFill="1"/>
    <xf numFmtId="43" fontId="3" fillId="0" borderId="0" xfId="3" applyNumberFormat="1" applyFont="1"/>
    <xf numFmtId="43" fontId="0" fillId="0" borderId="0" xfId="3" applyNumberFormat="1" applyFont="1"/>
    <xf numFmtId="43" fontId="3" fillId="0" borderId="0" xfId="3" applyNumberFormat="1" applyFont="1" applyFill="1"/>
    <xf numFmtId="0" fontId="109" fillId="21" borderId="0" xfId="0" applyFont="1" applyFill="1"/>
    <xf numFmtId="0" fontId="109" fillId="21" borderId="125" xfId="0" applyFont="1" applyFill="1" applyBorder="1" applyAlignment="1">
      <alignment horizontal="left"/>
    </xf>
    <xf numFmtId="0" fontId="109" fillId="21" borderId="6" xfId="0" applyFont="1" applyFill="1" applyBorder="1" applyAlignment="1">
      <alignment horizontal="left"/>
    </xf>
    <xf numFmtId="43" fontId="0" fillId="0" borderId="0" xfId="0" applyNumberFormat="1"/>
    <xf numFmtId="43" fontId="109" fillId="0" borderId="0" xfId="18" applyNumberFormat="1" applyFont="1"/>
    <xf numFmtId="43" fontId="131" fillId="0" borderId="123" xfId="1" applyNumberFormat="1" applyFont="1" applyFill="1" applyBorder="1"/>
    <xf numFmtId="43" fontId="131" fillId="0" borderId="123" xfId="0" applyNumberFormat="1" applyFont="1" applyFill="1" applyBorder="1"/>
    <xf numFmtId="43" fontId="131" fillId="0" borderId="121" xfId="1" applyNumberFormat="1" applyFont="1" applyFill="1" applyBorder="1"/>
    <xf numFmtId="178" fontId="131" fillId="0" borderId="123" xfId="1" applyNumberFormat="1" applyFont="1" applyBorder="1"/>
    <xf numFmtId="169" fontId="131" fillId="0" borderId="121" xfId="1" applyNumberFormat="1" applyFont="1" applyBorder="1"/>
    <xf numFmtId="169" fontId="131" fillId="0" borderId="160" xfId="1" applyNumberFormat="1" applyFont="1" applyFill="1" applyBorder="1"/>
    <xf numFmtId="43" fontId="133" fillId="17" borderId="54" xfId="1" applyNumberFormat="1" applyFont="1" applyFill="1" applyBorder="1"/>
    <xf numFmtId="0" fontId="109" fillId="0" borderId="18" xfId="0" applyFont="1" applyFill="1" applyBorder="1" applyAlignment="1">
      <alignment vertical="center"/>
    </xf>
    <xf numFmtId="0" fontId="109" fillId="0" borderId="11" xfId="0" applyFont="1" applyFill="1" applyBorder="1" applyAlignment="1">
      <alignment horizontal="left"/>
    </xf>
    <xf numFmtId="17" fontId="14" fillId="0" borderId="172" xfId="0" applyNumberFormat="1" applyFont="1" applyFill="1" applyBorder="1" applyAlignment="1">
      <alignment horizontal="center" vertical="center" wrapText="1"/>
    </xf>
    <xf numFmtId="0" fontId="14" fillId="0" borderId="172" xfId="0" applyFont="1" applyFill="1" applyBorder="1" applyAlignment="1"/>
    <xf numFmtId="9" fontId="14" fillId="0" borderId="28" xfId="6" applyFont="1" applyFill="1" applyBorder="1" applyAlignment="1"/>
    <xf numFmtId="166" fontId="14" fillId="10" borderId="27" xfId="0" applyNumberFormat="1" applyFont="1" applyFill="1" applyBorder="1" applyAlignment="1"/>
    <xf numFmtId="17" fontId="14" fillId="0" borderId="173" xfId="0" applyNumberFormat="1" applyFont="1" applyFill="1" applyBorder="1" applyAlignment="1">
      <alignment horizontal="center" vertical="center" wrapText="1"/>
    </xf>
    <xf numFmtId="166" fontId="14" fillId="0" borderId="112" xfId="0" applyNumberFormat="1" applyFont="1" applyFill="1" applyBorder="1" applyAlignment="1"/>
    <xf numFmtId="166" fontId="15" fillId="0" borderId="174" xfId="0" applyNumberFormat="1" applyFont="1" applyFill="1" applyBorder="1" applyAlignment="1"/>
    <xf numFmtId="0" fontId="15" fillId="0" borderId="174" xfId="0" applyFont="1" applyFill="1" applyBorder="1" applyAlignment="1"/>
    <xf numFmtId="166" fontId="14" fillId="0" borderId="174" xfId="0" applyNumberFormat="1" applyFont="1" applyFill="1" applyBorder="1" applyAlignment="1"/>
    <xf numFmtId="0" fontId="14" fillId="0" borderId="175" xfId="0" applyFont="1" applyFill="1" applyBorder="1" applyAlignment="1"/>
    <xf numFmtId="166" fontId="14" fillId="0" borderId="176" xfId="0" applyNumberFormat="1" applyFont="1" applyFill="1" applyBorder="1" applyAlignment="1"/>
    <xf numFmtId="8" fontId="3" fillId="0" borderId="0" xfId="3" applyNumberFormat="1" applyFont="1" applyFill="1"/>
    <xf numFmtId="8" fontId="2" fillId="0" borderId="0" xfId="3" applyNumberFormat="1" applyFont="1" applyFill="1"/>
    <xf numFmtId="169" fontId="114" fillId="0" borderId="75" xfId="17" applyNumberFormat="1" applyFont="1" applyFill="1" applyBorder="1"/>
    <xf numFmtId="169" fontId="114" fillId="0" borderId="51" xfId="1" applyNumberFormat="1" applyFont="1" applyFill="1" applyBorder="1"/>
    <xf numFmtId="169" fontId="132" fillId="0" borderId="121" xfId="1" applyNumberFormat="1" applyFont="1" applyFill="1" applyBorder="1"/>
    <xf numFmtId="169" fontId="114" fillId="0" borderId="119" xfId="1" applyNumberFormat="1" applyFont="1" applyFill="1" applyBorder="1"/>
    <xf numFmtId="168" fontId="132" fillId="0" borderId="121" xfId="1" applyNumberFormat="1" applyFont="1" applyFill="1" applyBorder="1"/>
    <xf numFmtId="43" fontId="132" fillId="17" borderId="121" xfId="1" applyNumberFormat="1" applyFont="1" applyFill="1" applyBorder="1"/>
    <xf numFmtId="169" fontId="132" fillId="17" borderId="121" xfId="1" applyNumberFormat="1" applyFont="1" applyFill="1" applyBorder="1"/>
    <xf numFmtId="173" fontId="132" fillId="17" borderId="126" xfId="1" applyNumberFormat="1" applyFont="1" applyFill="1" applyBorder="1"/>
    <xf numFmtId="43" fontId="132" fillId="0" borderId="0" xfId="1" applyNumberFormat="1" applyFont="1" applyFill="1" applyBorder="1"/>
    <xf numFmtId="43" fontId="132" fillId="17" borderId="77" xfId="1" applyNumberFormat="1" applyFont="1" applyFill="1" applyBorder="1"/>
    <xf numFmtId="166" fontId="109" fillId="19" borderId="7" xfId="0" applyNumberFormat="1" applyFont="1" applyFill="1" applyBorder="1" applyAlignment="1">
      <alignment horizontal="left"/>
    </xf>
    <xf numFmtId="0" fontId="138" fillId="0" borderId="0" xfId="37" applyNumberFormat="1" applyFont="1" applyFill="1" applyAlignment="1">
      <alignment horizontal="left"/>
    </xf>
    <xf numFmtId="165" fontId="138" fillId="0" borderId="0" xfId="38" applyFont="1" applyFill="1" applyAlignment="1">
      <alignment horizontal="left"/>
    </xf>
    <xf numFmtId="4" fontId="114" fillId="0" borderId="119" xfId="1" applyNumberFormat="1" applyFont="1" applyFill="1" applyBorder="1"/>
    <xf numFmtId="0" fontId="114" fillId="0" borderId="0" xfId="18" applyFont="1" applyAlignment="1">
      <alignment horizontal="center"/>
    </xf>
    <xf numFmtId="169" fontId="114" fillId="0" borderId="0" xfId="17" applyNumberFormat="1" applyFont="1" applyBorder="1" applyAlignment="1">
      <alignment horizontal="center"/>
    </xf>
    <xf numFmtId="43" fontId="131" fillId="0" borderId="10" xfId="1" applyNumberFormat="1" applyFont="1" applyFill="1" applyBorder="1"/>
    <xf numFmtId="43" fontId="131" fillId="0" borderId="177" xfId="1" applyNumberFormat="1" applyFont="1" applyFill="1" applyBorder="1"/>
    <xf numFmtId="166" fontId="111" fillId="0" borderId="10" xfId="0" applyNumberFormat="1" applyFont="1" applyFill="1" applyBorder="1" applyAlignment="1">
      <alignment horizontal="left" vertical="center"/>
    </xf>
    <xf numFmtId="0" fontId="111" fillId="0" borderId="9" xfId="0" applyNumberFormat="1" applyFont="1" applyFill="1" applyBorder="1" applyAlignment="1">
      <alignment vertical="center"/>
    </xf>
    <xf numFmtId="0" fontId="111" fillId="21" borderId="67" xfId="0" applyFont="1" applyFill="1" applyBorder="1"/>
    <xf numFmtId="166" fontId="111" fillId="21" borderId="14" xfId="0" applyNumberFormat="1" applyFont="1" applyFill="1" applyBorder="1" applyAlignment="1">
      <alignment horizontal="left"/>
    </xf>
    <xf numFmtId="166" fontId="111" fillId="21" borderId="7" xfId="0" applyNumberFormat="1" applyFont="1" applyFill="1" applyBorder="1" applyAlignment="1">
      <alignment horizontal="left"/>
    </xf>
    <xf numFmtId="0" fontId="111" fillId="22" borderId="67" xfId="0" applyFont="1" applyFill="1" applyBorder="1"/>
    <xf numFmtId="166" fontId="111" fillId="22" borderId="14" xfId="0" applyNumberFormat="1" applyFont="1" applyFill="1" applyBorder="1" applyAlignment="1">
      <alignment horizontal="left"/>
    </xf>
    <xf numFmtId="166" fontId="111" fillId="22" borderId="7" xfId="0" applyNumberFormat="1" applyFont="1" applyFill="1" applyBorder="1" applyAlignment="1">
      <alignment horizontal="left"/>
    </xf>
    <xf numFmtId="0" fontId="111" fillId="0" borderId="24" xfId="0" applyFont="1" applyFill="1" applyBorder="1"/>
    <xf numFmtId="166" fontId="111" fillId="0" borderId="17" xfId="1" applyFont="1" applyFill="1" applyBorder="1" applyAlignment="1">
      <alignment horizontal="left"/>
    </xf>
    <xf numFmtId="166" fontId="111" fillId="0" borderId="19" xfId="1" applyFont="1" applyFill="1" applyBorder="1" applyAlignment="1">
      <alignment horizontal="left"/>
    </xf>
    <xf numFmtId="43" fontId="131" fillId="0" borderId="80" xfId="1" applyNumberFormat="1" applyFont="1" applyFill="1" applyBorder="1"/>
    <xf numFmtId="43" fontId="131" fillId="0" borderId="81" xfId="1" applyNumberFormat="1" applyFont="1" applyFill="1" applyBorder="1"/>
    <xf numFmtId="43" fontId="131" fillId="0" borderId="163" xfId="1" applyNumberFormat="1" applyFont="1" applyFill="1" applyBorder="1"/>
    <xf numFmtId="43" fontId="131" fillId="0" borderId="119" xfId="1" applyNumberFormat="1" applyFont="1" applyFill="1" applyBorder="1"/>
    <xf numFmtId="43" fontId="131" fillId="0" borderId="162" xfId="1" applyNumberFormat="1" applyFont="1" applyFill="1" applyBorder="1"/>
    <xf numFmtId="166" fontId="131" fillId="0" borderId="119" xfId="1" applyFont="1" applyBorder="1"/>
    <xf numFmtId="166" fontId="111" fillId="0" borderId="17" xfId="0" applyNumberFormat="1" applyFont="1" applyFill="1" applyBorder="1" applyAlignment="1">
      <alignment horizontal="left"/>
    </xf>
    <xf numFmtId="166" fontId="111" fillId="0" borderId="19" xfId="0" applyNumberFormat="1" applyFont="1" applyFill="1" applyBorder="1" applyAlignment="1">
      <alignment horizontal="left"/>
    </xf>
    <xf numFmtId="166" fontId="111" fillId="0" borderId="20" xfId="0" applyNumberFormat="1" applyFont="1" applyFill="1" applyBorder="1" applyAlignment="1">
      <alignment vertical="center"/>
    </xf>
    <xf numFmtId="166" fontId="131" fillId="0" borderId="12" xfId="1" applyFont="1" applyFill="1" applyBorder="1" applyAlignment="1">
      <alignment horizontal="left"/>
    </xf>
    <xf numFmtId="166" fontId="131" fillId="0" borderId="0" xfId="1" applyFont="1" applyFill="1" applyBorder="1" applyAlignment="1">
      <alignment horizontal="left"/>
    </xf>
    <xf numFmtId="166" fontId="131" fillId="0" borderId="123" xfId="1" applyFont="1" applyFill="1" applyBorder="1" applyAlignment="1">
      <alignment horizontal="left"/>
    </xf>
    <xf numFmtId="166" fontId="111" fillId="0" borderId="75" xfId="0" applyNumberFormat="1" applyFont="1" applyFill="1" applyBorder="1" applyAlignment="1">
      <alignment vertical="center"/>
    </xf>
    <xf numFmtId="166" fontId="131" fillId="0" borderId="14" xfId="0" applyNumberFormat="1" applyFont="1" applyFill="1" applyBorder="1" applyAlignment="1">
      <alignment horizontal="left" vertical="center"/>
    </xf>
    <xf numFmtId="166" fontId="131" fillId="0" borderId="7" xfId="0" applyNumberFormat="1" applyFont="1" applyFill="1" applyBorder="1" applyAlignment="1">
      <alignment horizontal="left" vertical="center"/>
    </xf>
    <xf numFmtId="166" fontId="131" fillId="0" borderId="7" xfId="0" applyNumberFormat="1" applyFont="1" applyFill="1" applyBorder="1" applyAlignment="1">
      <alignment vertical="center"/>
    </xf>
    <xf numFmtId="43" fontId="114" fillId="0" borderId="0" xfId="6" applyNumberFormat="1" applyFont="1" applyFill="1" applyBorder="1"/>
    <xf numFmtId="43" fontId="109" fillId="0" borderId="0" xfId="0" applyNumberFormat="1" applyFont="1" applyFill="1" applyBorder="1"/>
    <xf numFmtId="43" fontId="109" fillId="0" borderId="0" xfId="1" applyNumberFormat="1" applyFont="1" applyFill="1"/>
    <xf numFmtId="43" fontId="114" fillId="0" borderId="0" xfId="1" applyNumberFormat="1" applyFont="1" applyFill="1" applyAlignment="1"/>
    <xf numFmtId="43" fontId="114" fillId="0" borderId="0" xfId="1" applyNumberFormat="1" applyFont="1" applyAlignment="1"/>
    <xf numFmtId="43" fontId="109" fillId="0" borderId="0" xfId="1" applyNumberFormat="1" applyFont="1" applyFill="1" applyAlignment="1">
      <alignment horizontal="left"/>
    </xf>
    <xf numFmtId="43" fontId="114" fillId="0" borderId="1" xfId="1" applyNumberFormat="1" applyFont="1" applyFill="1" applyBorder="1" applyAlignment="1">
      <alignment horizontal="center"/>
    </xf>
    <xf numFmtId="43" fontId="114" fillId="0" borderId="1" xfId="1" applyNumberFormat="1" applyFont="1" applyBorder="1" applyAlignment="1">
      <alignment horizontal="center"/>
    </xf>
    <xf numFmtId="43" fontId="114" fillId="17" borderId="69" xfId="1" applyNumberFormat="1" applyFont="1" applyFill="1" applyBorder="1" applyAlignment="1">
      <alignment horizontal="center" vertical="center"/>
    </xf>
    <xf numFmtId="43" fontId="114" fillId="17" borderId="53" xfId="1" applyNumberFormat="1" applyFont="1" applyFill="1" applyBorder="1" applyAlignment="1">
      <alignment horizontal="center" vertical="center"/>
    </xf>
    <xf numFmtId="43" fontId="114" fillId="0" borderId="91" xfId="1" applyNumberFormat="1" applyFont="1" applyFill="1" applyBorder="1"/>
    <xf numFmtId="43" fontId="114" fillId="0" borderId="70" xfId="1" applyNumberFormat="1" applyFont="1" applyFill="1" applyBorder="1"/>
    <xf numFmtId="43" fontId="109" fillId="0" borderId="66" xfId="1" applyNumberFormat="1" applyFont="1" applyFill="1" applyBorder="1"/>
    <xf numFmtId="43" fontId="109" fillId="0" borderId="70" xfId="1" applyNumberFormat="1" applyFont="1" applyFill="1" applyBorder="1"/>
    <xf numFmtId="43" fontId="132" fillId="0" borderId="74" xfId="1" applyNumberFormat="1" applyFont="1" applyFill="1" applyBorder="1"/>
    <xf numFmtId="43" fontId="132" fillId="0" borderId="77" xfId="1" applyNumberFormat="1" applyFont="1" applyFill="1" applyBorder="1"/>
    <xf numFmtId="43" fontId="132" fillId="0" borderId="66" xfId="1" applyNumberFormat="1" applyFont="1" applyFill="1" applyBorder="1"/>
    <xf numFmtId="43" fontId="132" fillId="0" borderId="70" xfId="1" applyNumberFormat="1" applyFont="1" applyFill="1" applyBorder="1"/>
    <xf numFmtId="43" fontId="114" fillId="0" borderId="66" xfId="1" applyNumberFormat="1" applyFont="1" applyFill="1" applyBorder="1"/>
    <xf numFmtId="43" fontId="114" fillId="0" borderId="66" xfId="1" applyNumberFormat="1" applyFont="1" applyFill="1" applyBorder="1" applyAlignment="1"/>
    <xf numFmtId="43" fontId="132" fillId="17" borderId="133" xfId="1" applyNumberFormat="1" applyFont="1" applyFill="1" applyBorder="1"/>
    <xf numFmtId="43" fontId="132" fillId="17" borderId="134" xfId="1" applyNumberFormat="1" applyFont="1" applyFill="1" applyBorder="1"/>
    <xf numFmtId="43" fontId="132" fillId="17" borderId="61" xfId="1" applyNumberFormat="1" applyFont="1" applyFill="1" applyBorder="1"/>
    <xf numFmtId="43" fontId="109" fillId="0" borderId="0" xfId="6" applyNumberFormat="1" applyFont="1" applyFill="1"/>
    <xf numFmtId="43" fontId="109" fillId="0" borderId="0" xfId="1" applyNumberFormat="1" applyFont="1"/>
    <xf numFmtId="14" fontId="114" fillId="17" borderId="51" xfId="0" applyNumberFormat="1" applyFont="1" applyFill="1" applyBorder="1" applyAlignment="1">
      <alignment horizontal="center" vertical="center"/>
    </xf>
    <xf numFmtId="169" fontId="109" fillId="0" borderId="24" xfId="17" applyNumberFormat="1" applyFont="1" applyFill="1" applyBorder="1" applyAlignment="1">
      <alignment horizontal="center"/>
    </xf>
    <xf numFmtId="169" fontId="109" fillId="0" borderId="66" xfId="17" applyNumberFormat="1" applyFont="1" applyFill="1" applyBorder="1" applyAlignment="1">
      <alignment horizontal="center"/>
    </xf>
    <xf numFmtId="0" fontId="109" fillId="0" borderId="0" xfId="18" applyFont="1" applyFill="1" applyAlignment="1">
      <alignment horizontal="center"/>
    </xf>
    <xf numFmtId="14" fontId="114" fillId="0" borderId="119" xfId="1" applyNumberFormat="1" applyFont="1" applyFill="1" applyBorder="1" applyAlignment="1">
      <alignment horizontal="center"/>
    </xf>
    <xf numFmtId="169" fontId="109" fillId="0" borderId="91" xfId="17" applyNumberFormat="1" applyFont="1" applyFill="1" applyBorder="1" applyAlignment="1">
      <alignment horizontal="center"/>
    </xf>
    <xf numFmtId="169" fontId="109" fillId="0" borderId="170" xfId="17" applyNumberFormat="1" applyFont="1" applyFill="1" applyBorder="1" applyAlignment="1">
      <alignment horizontal="center"/>
    </xf>
    <xf numFmtId="169" fontId="109" fillId="0" borderId="91" xfId="20" applyNumberFormat="1" applyFont="1" applyFill="1" applyBorder="1"/>
    <xf numFmtId="44" fontId="0" fillId="0" borderId="0" xfId="0" applyNumberFormat="1"/>
    <xf numFmtId="44" fontId="0" fillId="0" borderId="0" xfId="3" applyNumberFormat="1" applyFont="1"/>
    <xf numFmtId="44" fontId="0" fillId="19" borderId="0" xfId="0" applyNumberFormat="1" applyFill="1"/>
    <xf numFmtId="169" fontId="114" fillId="0" borderId="121" xfId="20" applyNumberFormat="1" applyFont="1" applyFill="1" applyBorder="1"/>
    <xf numFmtId="169" fontId="132" fillId="0" borderId="120" xfId="17" applyNumberFormat="1" applyFont="1" applyBorder="1"/>
    <xf numFmtId="166" fontId="109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0" fontId="109" fillId="0" borderId="0" xfId="0" quotePrefix="1" applyFont="1" applyFill="1" applyAlignment="1">
      <alignment horizontal="center"/>
    </xf>
    <xf numFmtId="0" fontId="109" fillId="0" borderId="0" xfId="0" applyFont="1" applyBorder="1" applyAlignment="1">
      <alignment horizontal="center"/>
    </xf>
    <xf numFmtId="0" fontId="118" fillId="0" borderId="0" xfId="0" applyFont="1" applyBorder="1" applyAlignment="1">
      <alignment horizontal="left"/>
    </xf>
    <xf numFmtId="0" fontId="114" fillId="0" borderId="0" xfId="0" applyFont="1" applyFill="1" applyBorder="1" applyAlignment="1">
      <alignment horizontal="center"/>
    </xf>
    <xf numFmtId="17" fontId="109" fillId="0" borderId="0" xfId="0" applyNumberFormat="1" applyFont="1" applyFill="1" applyBorder="1" applyAlignment="1">
      <alignment horizontal="center" vertical="center" wrapText="1"/>
    </xf>
    <xf numFmtId="0" fontId="109" fillId="0" borderId="0" xfId="0" quotePrefix="1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14" fillId="0" borderId="98" xfId="0" applyFont="1" applyFill="1" applyBorder="1" applyAlignment="1">
      <alignment horizontal="center"/>
    </xf>
    <xf numFmtId="0" fontId="114" fillId="0" borderId="99" xfId="0" applyFont="1" applyFill="1" applyBorder="1" applyAlignment="1">
      <alignment horizontal="center"/>
    </xf>
    <xf numFmtId="0" fontId="114" fillId="0" borderId="64" xfId="0" applyFont="1" applyFill="1" applyBorder="1" applyAlignment="1">
      <alignment horizontal="center" vertical="center"/>
    </xf>
    <xf numFmtId="0" fontId="109" fillId="0" borderId="25" xfId="0" applyFont="1" applyFill="1" applyBorder="1" applyAlignment="1">
      <alignment vertical="center"/>
    </xf>
    <xf numFmtId="0" fontId="114" fillId="0" borderId="87" xfId="0" applyFont="1" applyFill="1" applyBorder="1" applyAlignment="1">
      <alignment horizontal="center" vertical="center"/>
    </xf>
    <xf numFmtId="0" fontId="109" fillId="0" borderId="72" xfId="0" applyFont="1" applyFill="1" applyBorder="1" applyAlignment="1">
      <alignment vertical="center"/>
    </xf>
    <xf numFmtId="0" fontId="114" fillId="0" borderId="111" xfId="0" applyFont="1" applyFill="1" applyBorder="1" applyAlignment="1">
      <alignment horizontal="center"/>
    </xf>
    <xf numFmtId="0" fontId="114" fillId="0" borderId="117" xfId="0" applyFont="1" applyFill="1" applyBorder="1" applyAlignment="1">
      <alignment horizontal="center"/>
    </xf>
    <xf numFmtId="0" fontId="114" fillId="0" borderId="118" xfId="0" applyFont="1" applyFill="1" applyBorder="1" applyAlignment="1">
      <alignment horizontal="center"/>
    </xf>
    <xf numFmtId="17" fontId="114" fillId="0" borderId="87" xfId="0" applyNumberFormat="1" applyFont="1" applyFill="1" applyBorder="1" applyAlignment="1">
      <alignment horizontal="center" vertical="center" wrapText="1"/>
    </xf>
    <xf numFmtId="0" fontId="109" fillId="0" borderId="72" xfId="0" applyFont="1" applyFill="1" applyBorder="1" applyAlignment="1">
      <alignment vertical="center" wrapText="1"/>
    </xf>
    <xf numFmtId="17" fontId="114" fillId="0" borderId="111" xfId="0" applyNumberFormat="1" applyFont="1" applyFill="1" applyBorder="1" applyAlignment="1">
      <alignment horizontal="center" vertical="center"/>
    </xf>
    <xf numFmtId="17" fontId="114" fillId="0" borderId="161" xfId="0" applyNumberFormat="1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/>
    </xf>
    <xf numFmtId="0" fontId="114" fillId="0" borderId="0" xfId="0" quotePrefix="1" applyFont="1" applyFill="1" applyBorder="1" applyAlignment="1">
      <alignment horizontal="center"/>
    </xf>
    <xf numFmtId="17" fontId="114" fillId="0" borderId="96" xfId="0" applyNumberFormat="1" applyFont="1" applyFill="1" applyBorder="1" applyAlignment="1">
      <alignment horizontal="center" vertical="center" wrapText="1"/>
    </xf>
    <xf numFmtId="17" fontId="114" fillId="0" borderId="100" xfId="0" quotePrefix="1" applyNumberFormat="1" applyFont="1" applyFill="1" applyBorder="1" applyAlignment="1">
      <alignment horizontal="center" vertical="center" wrapText="1"/>
    </xf>
    <xf numFmtId="17" fontId="109" fillId="0" borderId="90" xfId="0" quotePrefix="1" applyNumberFormat="1" applyFont="1" applyFill="1" applyBorder="1" applyAlignment="1">
      <alignment vertical="center" wrapText="1"/>
    </xf>
    <xf numFmtId="17" fontId="114" fillId="0" borderId="96" xfId="0" applyNumberFormat="1" applyFont="1" applyFill="1" applyBorder="1" applyAlignment="1">
      <alignment horizontal="center" vertical="center"/>
    </xf>
    <xf numFmtId="17" fontId="114" fillId="0" borderId="37" xfId="0" applyNumberFormat="1" applyFont="1" applyFill="1" applyBorder="1" applyAlignment="1">
      <alignment horizontal="center" vertical="center"/>
    </xf>
    <xf numFmtId="17" fontId="114" fillId="0" borderId="115" xfId="0" applyNumberFormat="1" applyFont="1" applyFill="1" applyBorder="1" applyAlignment="1">
      <alignment horizontal="center" vertical="center"/>
    </xf>
    <xf numFmtId="17" fontId="114" fillId="0" borderId="38" xfId="0" applyNumberFormat="1" applyFont="1" applyFill="1" applyBorder="1" applyAlignment="1">
      <alignment horizontal="center" vertical="center"/>
    </xf>
    <xf numFmtId="17" fontId="114" fillId="0" borderId="37" xfId="0" applyNumberFormat="1" applyFont="1" applyFill="1" applyBorder="1" applyAlignment="1">
      <alignment horizontal="center" vertical="center" wrapText="1"/>
    </xf>
    <xf numFmtId="17" fontId="114" fillId="0" borderId="116" xfId="0" applyNumberFormat="1" applyFont="1" applyFill="1" applyBorder="1" applyAlignment="1">
      <alignment horizontal="center" vertical="center"/>
    </xf>
    <xf numFmtId="17" fontId="109" fillId="0" borderId="0" xfId="0" quotePrefix="1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14" fillId="0" borderId="17" xfId="0" applyFont="1" applyFill="1" applyBorder="1" applyAlignment="1">
      <alignment horizontal="center" vertical="center" wrapText="1"/>
    </xf>
    <xf numFmtId="0" fontId="109" fillId="0" borderId="158" xfId="0" applyFont="1" applyFill="1" applyBorder="1" applyAlignment="1">
      <alignment vertical="center" wrapText="1"/>
    </xf>
    <xf numFmtId="0" fontId="114" fillId="0" borderId="7" xfId="0" applyFont="1" applyFill="1" applyBorder="1" applyAlignment="1">
      <alignment horizontal="center" vertical="center"/>
    </xf>
    <xf numFmtId="0" fontId="109" fillId="0" borderId="13" xfId="0" applyFont="1" applyFill="1" applyBorder="1" applyAlignment="1">
      <alignment vertical="center"/>
    </xf>
    <xf numFmtId="0" fontId="114" fillId="0" borderId="12" xfId="0" applyFont="1" applyFill="1" applyBorder="1" applyAlignment="1">
      <alignment horizontal="center" vertical="center"/>
    </xf>
    <xf numFmtId="0" fontId="114" fillId="0" borderId="112" xfId="0" applyFont="1" applyFill="1" applyBorder="1" applyAlignment="1">
      <alignment horizontal="center"/>
    </xf>
    <xf numFmtId="0" fontId="114" fillId="0" borderId="113" xfId="0" applyFont="1" applyFill="1" applyBorder="1" applyAlignment="1">
      <alignment horizontal="center"/>
    </xf>
    <xf numFmtId="0" fontId="114" fillId="0" borderId="114" xfId="0" applyFont="1" applyFill="1" applyBorder="1" applyAlignment="1">
      <alignment horizontal="center"/>
    </xf>
    <xf numFmtId="0" fontId="114" fillId="0" borderId="5" xfId="0" quotePrefix="1" applyFont="1" applyFill="1" applyBorder="1" applyAlignment="1">
      <alignment horizontal="center" vertical="center"/>
    </xf>
    <xf numFmtId="0" fontId="114" fillId="0" borderId="6" xfId="0" applyFont="1" applyFill="1" applyBorder="1" applyAlignment="1">
      <alignment horizontal="center" vertical="center"/>
    </xf>
    <xf numFmtId="0" fontId="114" fillId="0" borderId="79" xfId="0" applyFont="1" applyFill="1" applyBorder="1" applyAlignment="1">
      <alignment horizontal="center" vertical="center"/>
    </xf>
    <xf numFmtId="17" fontId="114" fillId="0" borderId="36" xfId="0" applyNumberFormat="1" applyFont="1" applyFill="1" applyBorder="1" applyAlignment="1">
      <alignment horizontal="center" vertical="center"/>
    </xf>
    <xf numFmtId="17" fontId="114" fillId="0" borderId="36" xfId="0" applyNumberFormat="1" applyFont="1" applyFill="1" applyBorder="1" applyAlignment="1">
      <alignment horizontal="center" vertical="center" wrapText="1"/>
    </xf>
    <xf numFmtId="17" fontId="114" fillId="0" borderId="32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/>
    </xf>
    <xf numFmtId="0" fontId="109" fillId="0" borderId="101" xfId="0" applyFont="1" applyFill="1" applyBorder="1" applyAlignment="1">
      <alignment vertical="center"/>
    </xf>
    <xf numFmtId="166" fontId="114" fillId="0" borderId="112" xfId="0" quotePrefix="1" applyNumberFormat="1" applyFont="1" applyFill="1" applyBorder="1" applyAlignment="1">
      <alignment horizontal="center" vertical="center"/>
    </xf>
    <xf numFmtId="166" fontId="114" fillId="0" borderId="50" xfId="0" quotePrefix="1" applyNumberFormat="1" applyFont="1" applyFill="1" applyBorder="1" applyAlignment="1">
      <alignment horizontal="center" vertical="center"/>
    </xf>
    <xf numFmtId="0" fontId="114" fillId="0" borderId="0" xfId="0" quotePrefix="1" applyFont="1" applyFill="1" applyAlignment="1">
      <alignment horizontal="center" vertical="center"/>
    </xf>
    <xf numFmtId="0" fontId="114" fillId="0" borderId="1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87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vertical="center" wrapText="1"/>
    </xf>
    <xf numFmtId="0" fontId="14" fillId="0" borderId="74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vertical="center"/>
    </xf>
    <xf numFmtId="0" fontId="14" fillId="0" borderId="98" xfId="0" applyFont="1" applyFill="1" applyBorder="1" applyAlignment="1">
      <alignment horizontal="center"/>
    </xf>
    <xf numFmtId="0" fontId="14" fillId="0" borderId="9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96" xfId="0" quotePrefix="1" applyNumberFormat="1" applyFont="1" applyFill="1" applyBorder="1" applyAlignment="1">
      <alignment horizontal="center" vertical="center" wrapText="1"/>
    </xf>
    <xf numFmtId="17" fontId="14" fillId="0" borderId="91" xfId="0" quotePrefix="1" applyNumberFormat="1" applyFont="1" applyFill="1" applyBorder="1" applyAlignment="1">
      <alignment horizontal="center" vertical="center" wrapText="1"/>
    </xf>
    <xf numFmtId="17" fontId="14" fillId="0" borderId="90" xfId="0" quotePrefix="1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17" fontId="14" fillId="0" borderId="96" xfId="0" applyNumberFormat="1" applyFont="1" applyFill="1" applyBorder="1" applyAlignment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/>
    </xf>
    <xf numFmtId="17" fontId="14" fillId="0" borderId="36" xfId="0" applyNumberFormat="1" applyFont="1" applyFill="1" applyBorder="1" applyAlignment="1">
      <alignment horizontal="center" vertical="center" wrapText="1"/>
    </xf>
    <xf numFmtId="17" fontId="14" fillId="0" borderId="37" xfId="0" applyNumberFormat="1" applyFont="1" applyFill="1" applyBorder="1" applyAlignment="1">
      <alignment horizontal="center" vertical="center" wrapText="1"/>
    </xf>
    <xf numFmtId="17" fontId="14" fillId="0" borderId="115" xfId="0" applyNumberFormat="1" applyFont="1" applyFill="1" applyBorder="1" applyAlignment="1">
      <alignment horizontal="center" vertical="center"/>
    </xf>
    <xf numFmtId="17" fontId="14" fillId="0" borderId="38" xfId="0" applyNumberFormat="1" applyFont="1" applyFill="1" applyBorder="1" applyAlignment="1">
      <alignment horizontal="center" vertical="center"/>
    </xf>
    <xf numFmtId="17" fontId="14" fillId="0" borderId="3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vertical="center" wrapText="1"/>
    </xf>
    <xf numFmtId="17" fontId="14" fillId="0" borderId="111" xfId="0" quotePrefix="1" applyNumberFormat="1" applyFont="1" applyFill="1" applyBorder="1" applyAlignment="1">
      <alignment horizontal="center" vertical="center"/>
    </xf>
    <xf numFmtId="17" fontId="14" fillId="0" borderId="117" xfId="0" quotePrefix="1" applyNumberFormat="1" applyFont="1" applyFill="1" applyBorder="1" applyAlignment="1">
      <alignment horizontal="center" vertical="center"/>
    </xf>
    <xf numFmtId="0" fontId="114" fillId="0" borderId="1" xfId="0" applyFont="1" applyBorder="1" applyAlignment="1">
      <alignment horizontal="center"/>
    </xf>
    <xf numFmtId="0" fontId="114" fillId="0" borderId="1" xfId="0" applyFont="1" applyFill="1" applyBorder="1" applyAlignment="1">
      <alignment horizontal="center"/>
    </xf>
    <xf numFmtId="0" fontId="114" fillId="0" borderId="0" xfId="18" applyFont="1" applyAlignment="1">
      <alignment horizontal="center"/>
    </xf>
    <xf numFmtId="0" fontId="114" fillId="0" borderId="0" xfId="18" applyFont="1" applyFill="1" applyAlignment="1">
      <alignment horizontal="center"/>
    </xf>
    <xf numFmtId="169" fontId="109" fillId="0" borderId="0" xfId="17" applyNumberFormat="1" applyFont="1" applyFill="1" applyAlignment="1">
      <alignment horizontal="left"/>
    </xf>
    <xf numFmtId="169" fontId="114" fillId="0" borderId="0" xfId="17" applyNumberFormat="1" applyFont="1" applyFill="1" applyAlignment="1">
      <alignment horizontal="center"/>
    </xf>
    <xf numFmtId="169" fontId="114" fillId="0" borderId="0" xfId="17" applyNumberFormat="1" applyFont="1" applyBorder="1" applyAlignment="1">
      <alignment horizontal="center"/>
    </xf>
    <xf numFmtId="43" fontId="109" fillId="0" borderId="0" xfId="1" applyNumberFormat="1" applyFont="1" applyFill="1" applyAlignment="1">
      <alignment horizontal="left"/>
    </xf>
    <xf numFmtId="0" fontId="65" fillId="0" borderId="0" xfId="5" applyFont="1" applyAlignment="1">
      <alignment horizontal="center"/>
    </xf>
    <xf numFmtId="0" fontId="46" fillId="6" borderId="87" xfId="5" applyFont="1" applyFill="1" applyBorder="1" applyAlignment="1">
      <alignment horizontal="center" wrapText="1"/>
    </xf>
    <xf numFmtId="0" fontId="13" fillId="0" borderId="73" xfId="0" applyFont="1" applyBorder="1"/>
    <xf numFmtId="0" fontId="26" fillId="0" borderId="1" xfId="0" applyFont="1" applyBorder="1" applyAlignment="1">
      <alignment horizontal="left"/>
    </xf>
    <xf numFmtId="0" fontId="14" fillId="9" borderId="127" xfId="5" quotePrefix="1" applyFont="1" applyFill="1" applyBorder="1" applyAlignment="1">
      <alignment horizontal="center"/>
    </xf>
    <xf numFmtId="0" fontId="14" fillId="9" borderId="117" xfId="5" quotePrefix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109" fillId="0" borderId="0" xfId="1" applyNumberFormat="1" applyFont="1" applyBorder="1"/>
  </cellXfs>
  <cellStyles count="39">
    <cellStyle name="Millares" xfId="1" builtinId="3"/>
    <cellStyle name="Millares 2" xfId="7"/>
    <cellStyle name="Millares 2 2" xfId="11"/>
    <cellStyle name="Millares 3" xfId="16"/>
    <cellStyle name="Millares 3 2" xfId="33"/>
    <cellStyle name="Millares 4" xfId="17"/>
    <cellStyle name="Millares 5" xfId="20"/>
    <cellStyle name="Millares 6" xfId="22"/>
    <cellStyle name="Millares_NUEVOS INDICADORES DIC 2005" xfId="2"/>
    <cellStyle name="Moneda" xfId="3" builtinId="4"/>
    <cellStyle name="Moneda 2" xfId="12"/>
    <cellStyle name="Moneda 3" xfId="9"/>
    <cellStyle name="Moneda 4" xfId="21"/>
    <cellStyle name="Moneda 5" xfId="24"/>
    <cellStyle name="Moneda 6" xfId="27"/>
    <cellStyle name="Moneda 7" xfId="29"/>
    <cellStyle name="Moneda 7 2" xfId="32"/>
    <cellStyle name="Moneda 8" xfId="38"/>
    <cellStyle name="Moneda_EF CEDEVAL ENER 2006 OM" xfId="4"/>
    <cellStyle name="Normal" xfId="0" builtinId="0"/>
    <cellStyle name="Normal 10" xfId="34"/>
    <cellStyle name="Normal 11" xfId="35"/>
    <cellStyle name="Normal 12" xfId="36"/>
    <cellStyle name="Normal 13" xfId="37"/>
    <cellStyle name="Normal 2" xfId="10"/>
    <cellStyle name="Normal 2 2" xfId="14"/>
    <cellStyle name="Normal 3" xfId="8"/>
    <cellStyle name="Normal 4" xfId="15"/>
    <cellStyle name="Normal 5" xfId="18"/>
    <cellStyle name="Normal 6" xfId="23"/>
    <cellStyle name="Normal 6 2" xfId="30"/>
    <cellStyle name="Normal 7" xfId="25"/>
    <cellStyle name="Normal 7 2" xfId="31"/>
    <cellStyle name="Normal 8" xfId="26"/>
    <cellStyle name="Normal 9" xfId="28"/>
    <cellStyle name="Normal_EF CEDEVAL ENER 2006 OM" xfId="5"/>
    <cellStyle name="Porcentaje" xfId="6" builtinId="5"/>
    <cellStyle name="Porcentual 2" xfId="13"/>
    <cellStyle name="Porcentual 3" xfId="19"/>
  </cellStyles>
  <dxfs count="0"/>
  <tableStyles count="0" defaultTableStyle="TableStyleMedium9" defaultPivotStyle="PivotStyleLight16"/>
  <colors>
    <mruColors>
      <color rgb="FF006600"/>
      <color rgb="FFFFFF66"/>
      <color rgb="FF008000"/>
      <color rgb="FF006666"/>
      <color rgb="FF008080"/>
      <color rgb="FFE1E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SV"/>
              <a:t>UTILIDADES REALES Y PRESUPUESTADAS 2019 (Miles de US$)</a:t>
            </a:r>
          </a:p>
        </c:rich>
      </c:tx>
      <c:layout>
        <c:manualLayout>
          <c:xMode val="edge"/>
          <c:yMode val="edge"/>
          <c:x val="0.26949384404924781"/>
          <c:y val="3.5294117647058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5499316005472"/>
          <c:y val="0.23235327486396321"/>
          <c:w val="0.86456908344733241"/>
          <c:h val="0.594118500285070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'Grafik (2)'!$B$16</c:f>
              <c:strCache>
                <c:ptCount val="1"/>
                <c:pt idx="0">
                  <c:v>PRESUP.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39700" h="139700"/>
            </a:sp3d>
          </c:spPr>
          <c:invertIfNegative val="0"/>
          <c:cat>
            <c:strRef>
              <c:f>[2]Grafik!$B$10:$M$10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'Grafik (2)'!$C$16:$N$16</c:f>
              <c:numCache>
                <c:formatCode>_(* #,##0.00_);_(* \(#,##0.00\);_(* "-"??_);_(@_)</c:formatCode>
                <c:ptCount val="12"/>
                <c:pt idx="0">
                  <c:v>28.758127806676271</c:v>
                </c:pt>
                <c:pt idx="1">
                  <c:v>16.642638283579942</c:v>
                </c:pt>
                <c:pt idx="2">
                  <c:v>9.11282071775031</c:v>
                </c:pt>
                <c:pt idx="3">
                  <c:v>17.641629108265747</c:v>
                </c:pt>
                <c:pt idx="4">
                  <c:v>17.292962940685754</c:v>
                </c:pt>
                <c:pt idx="5">
                  <c:v>29.305648887542276</c:v>
                </c:pt>
                <c:pt idx="6">
                  <c:v>29.120368439996469</c:v>
                </c:pt>
                <c:pt idx="7">
                  <c:v>20.548104822750958</c:v>
                </c:pt>
                <c:pt idx="8">
                  <c:v>17.442594678932238</c:v>
                </c:pt>
                <c:pt idx="9">
                  <c:v>24.562380890419249</c:v>
                </c:pt>
                <c:pt idx="10">
                  <c:v>21.441965337654352</c:v>
                </c:pt>
                <c:pt idx="11">
                  <c:v>38.059422394677441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62105568"/>
        <c:axId val="1162108832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[2]Grafik!$B$10:$M$10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'Grafik (2)'!$C$15:$D$15</c:f>
              <c:numCache>
                <c:formatCode>_(* #,##0.00_);_(* \(#,##0.00\);_(* "-"??_);_(@_)</c:formatCode>
                <c:ptCount val="2"/>
                <c:pt idx="0">
                  <c:v>26.550079999999994</c:v>
                </c:pt>
                <c:pt idx="1">
                  <c:v>11.04528999999998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05568"/>
        <c:axId val="1162108832"/>
      </c:lineChart>
      <c:catAx>
        <c:axId val="11621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162108832"/>
        <c:crosses val="autoZero"/>
        <c:auto val="1"/>
        <c:lblAlgn val="ctr"/>
        <c:lblOffset val="100"/>
        <c:tickMarkSkip val="1"/>
        <c:noMultiLvlLbl val="0"/>
      </c:catAx>
      <c:valAx>
        <c:axId val="1162108832"/>
        <c:scaling>
          <c:orientation val="minMax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MX"/>
          </a:p>
        </c:txPr>
        <c:crossAx val="1162105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MX"/>
          </a:p>
        </c:txPr>
      </c:dTable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SV"/>
              <a:t>INGRESOS TOTALES EJECUTADOS Y PRESUPUESTADOS 2019 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SV" sz="900"/>
              <a:t>(Miles de US$) </a:t>
            </a:r>
            <a:endParaRPr lang="es-SV"/>
          </a:p>
        </c:rich>
      </c:tx>
      <c:layout>
        <c:manualLayout>
          <c:xMode val="edge"/>
          <c:yMode val="edge"/>
          <c:x val="0.20410973285873521"/>
          <c:y val="7.22392595662385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8272031064116"/>
          <c:y val="0.12542794801252274"/>
          <c:w val="0.86712386767171945"/>
          <c:h val="0.7342105263157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(2)'!$B$8</c:f>
              <c:strCache>
                <c:ptCount val="1"/>
                <c:pt idx="0">
                  <c:v>PRESUP.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39700" h="139700"/>
            </a:sp3d>
          </c:spPr>
          <c:invertIfNegative val="0"/>
          <c:cat>
            <c:strRef>
              <c:f>[2]Grafik!$B$2:$M$2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'Grafik (2)'!$C$8:$N$8</c:f>
              <c:numCache>
                <c:formatCode>_(* #,##0.00_);_(* \(#,##0.00\);_(* "-"??_);_(@_)</c:formatCode>
                <c:ptCount val="12"/>
                <c:pt idx="0">
                  <c:v>122.51007580479094</c:v>
                </c:pt>
                <c:pt idx="1">
                  <c:v>110.42490459390056</c:v>
                </c:pt>
                <c:pt idx="2">
                  <c:v>108.52318353296418</c:v>
                </c:pt>
                <c:pt idx="3">
                  <c:v>111.54103918843578</c:v>
                </c:pt>
                <c:pt idx="4">
                  <c:v>110.25016129809579</c:v>
                </c:pt>
                <c:pt idx="5">
                  <c:v>122.28664215529949</c:v>
                </c:pt>
                <c:pt idx="6">
                  <c:v>123.14640742297109</c:v>
                </c:pt>
                <c:pt idx="7">
                  <c:v>113.62429751793169</c:v>
                </c:pt>
                <c:pt idx="8">
                  <c:v>111.76187817060176</c:v>
                </c:pt>
                <c:pt idx="9">
                  <c:v>114.83108924069394</c:v>
                </c:pt>
                <c:pt idx="10">
                  <c:v>111.76044999938952</c:v>
                </c:pt>
                <c:pt idx="11">
                  <c:v>130.19389727145824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107200"/>
        <c:axId val="1162119168"/>
      </c:barChart>
      <c:lineChart>
        <c:grouping val="standard"/>
        <c:varyColors val="0"/>
        <c:ser>
          <c:idx val="1"/>
          <c:order val="1"/>
          <c:tx>
            <c:strRef>
              <c:f>'Grafik (2)'!$B$7</c:f>
              <c:strCache>
                <c:ptCount val="1"/>
                <c:pt idx="0">
                  <c:v>REAL 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'Grafik (2)'!$C$6:$D$6</c:f>
              <c:strCache>
                <c:ptCount val="2"/>
                <c:pt idx="0">
                  <c:v>E</c:v>
                </c:pt>
                <c:pt idx="1">
                  <c:v>F</c:v>
                </c:pt>
              </c:strCache>
            </c:strRef>
          </c:cat>
          <c:val>
            <c:numRef>
              <c:f>'Grafik (2)'!$C$7:$D$7</c:f>
              <c:numCache>
                <c:formatCode>_(* #,##0.00_);_(* \(#,##0.00\);_(* "-"??_);_(@_)</c:formatCode>
                <c:ptCount val="2"/>
                <c:pt idx="0">
                  <c:v>115.49903</c:v>
                </c:pt>
                <c:pt idx="1">
                  <c:v>104.95929999999998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07200"/>
        <c:axId val="1162119168"/>
      </c:lineChart>
      <c:catAx>
        <c:axId val="11621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162119168"/>
        <c:crosses val="autoZero"/>
        <c:auto val="1"/>
        <c:lblAlgn val="ctr"/>
        <c:lblOffset val="100"/>
        <c:tickMarkSkip val="1"/>
        <c:noMultiLvlLbl val="0"/>
      </c:catAx>
      <c:valAx>
        <c:axId val="1162119168"/>
        <c:scaling>
          <c:orientation val="minMax"/>
          <c:max val="150"/>
          <c:min val="5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MX"/>
          </a:p>
        </c:txPr>
        <c:crossAx val="1162107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MX"/>
          </a:p>
        </c:txPr>
      </c:dTable>
      <c:spPr>
        <a:solidFill>
          <a:schemeClr val="accent3">
            <a:lumMod val="40000"/>
            <a:lumOff val="60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SV"/>
              <a:t>GASTOS TOTALES EJECUTADOS Y PRESUPUESTADOS 2019</a:t>
            </a:r>
            <a:r>
              <a:rPr lang="es-SV" baseline="0"/>
              <a:t> </a:t>
            </a:r>
            <a:r>
              <a:rPr lang="es-SV"/>
              <a:t>(Miles de US$)</a:t>
            </a:r>
          </a:p>
        </c:rich>
      </c:tx>
      <c:layout>
        <c:manualLayout>
          <c:xMode val="edge"/>
          <c:yMode val="edge"/>
          <c:x val="0.21506863696833312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72612085704791"/>
          <c:y val="0.19251968164798094"/>
          <c:w val="0.85342522837196888"/>
          <c:h val="0.61373014027129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(2)'!$B$12</c:f>
              <c:strCache>
                <c:ptCount val="1"/>
                <c:pt idx="0">
                  <c:v>PRESUP.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39700" h="139700"/>
            </a:sp3d>
          </c:spPr>
          <c:invertIfNegative val="0"/>
          <c:cat>
            <c:strRef>
              <c:f>[2]Grafik!$B$6:$M$6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'Grafik (2)'!$C$12:$N$12</c:f>
              <c:numCache>
                <c:formatCode>_(* #,##0.00_);_(* \(#,##0.00\);_(* "-"??_);_(@_)</c:formatCode>
                <c:ptCount val="12"/>
                <c:pt idx="0">
                  <c:v>93.751947998114673</c:v>
                </c:pt>
                <c:pt idx="1">
                  <c:v>93.782266310320622</c:v>
                </c:pt>
                <c:pt idx="2">
                  <c:v>99.410362815213873</c:v>
                </c:pt>
                <c:pt idx="3">
                  <c:v>93.899410080170028</c:v>
                </c:pt>
                <c:pt idx="4">
                  <c:v>92.957198357410036</c:v>
                </c:pt>
                <c:pt idx="5">
                  <c:v>92.980993267757214</c:v>
                </c:pt>
                <c:pt idx="6">
                  <c:v>94.026038982974626</c:v>
                </c:pt>
                <c:pt idx="7">
                  <c:v>93.076192695180737</c:v>
                </c:pt>
                <c:pt idx="8">
                  <c:v>94.319283491669523</c:v>
                </c:pt>
                <c:pt idx="9">
                  <c:v>90.268708350274693</c:v>
                </c:pt>
                <c:pt idx="10">
                  <c:v>90.31848466173517</c:v>
                </c:pt>
                <c:pt idx="11">
                  <c:v>92.1344748767808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106656"/>
        <c:axId val="1162113184"/>
      </c:barChart>
      <c:lineChart>
        <c:grouping val="standard"/>
        <c:varyColors val="0"/>
        <c:ser>
          <c:idx val="1"/>
          <c:order val="1"/>
          <c:tx>
            <c:strRef>
              <c:f>'Grafik (2)'!$B$11</c:f>
              <c:strCache>
                <c:ptCount val="1"/>
                <c:pt idx="0">
                  <c:v>REAL 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'Grafik (2)'!$C$10:$D$10</c:f>
              <c:strCache>
                <c:ptCount val="2"/>
                <c:pt idx="0">
                  <c:v>E</c:v>
                </c:pt>
                <c:pt idx="1">
                  <c:v>F</c:v>
                </c:pt>
              </c:strCache>
            </c:strRef>
          </c:cat>
          <c:val>
            <c:numRef>
              <c:f>'Grafik (2)'!$C$11:$D$11</c:f>
              <c:numCache>
                <c:formatCode>_(* #,##0.00_);_(* \(#,##0.00\);_(* "-"??_);_(@_)</c:formatCode>
                <c:ptCount val="2"/>
                <c:pt idx="0">
                  <c:v>88.948950000000011</c:v>
                </c:pt>
                <c:pt idx="1">
                  <c:v>93.914010000000005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06656"/>
        <c:axId val="1162113184"/>
      </c:lineChart>
      <c:catAx>
        <c:axId val="11621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162113184"/>
        <c:crosses val="autoZero"/>
        <c:auto val="1"/>
        <c:lblAlgn val="ctr"/>
        <c:lblOffset val="100"/>
        <c:tickMarkSkip val="1"/>
        <c:noMultiLvlLbl val="0"/>
      </c:catAx>
      <c:valAx>
        <c:axId val="1162113184"/>
        <c:scaling>
          <c:orientation val="minMax"/>
          <c:max val="13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MX"/>
          </a:p>
        </c:txPr>
        <c:crossAx val="1162106656"/>
        <c:crosses val="autoZero"/>
        <c:crossBetween val="between"/>
        <c:majorUnit val="10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MX"/>
          </a:p>
        </c:txPr>
      </c:dTable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325670498084401E-2"/>
          <c:y val="0.14579896056040087"/>
          <c:w val="0.95785440613026862"/>
          <c:h val="0.79680589595174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Miles2!$O$10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1538461538461833E-3"/>
                  <c:y val="-9.5785440613027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541425472501241E-2"/>
                  <c:y val="-6.1962420260381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707328891582138E-2"/>
                  <c:y val="-5.72284067939783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540076721178965E-3"/>
                  <c:y val="-0.107279391800162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769230769230792E-2"/>
                  <c:y val="-3.8314176245210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Crecimiento de Patrimonio</c:v>
              </c:pt>
              <c:pt idx="1">
                <c:v>Crecimiento de Activos</c:v>
              </c:pt>
              <c:pt idx="2">
                <c:v>Crecimiento Ingresos Totales</c:v>
              </c:pt>
              <c:pt idx="3">
                <c:v>Crecimiento Gastos Totales</c:v>
              </c:pt>
              <c:pt idx="4">
                <c:v>Crecimiento Utilidad Neta</c:v>
              </c:pt>
            </c:strLit>
          </c:cat>
          <c:val>
            <c:numRef>
              <c:f>Miles2!$O$21:$O$25</c:f>
              <c:numCache>
                <c:formatCode>0%</c:formatCode>
                <c:ptCount val="5"/>
                <c:pt idx="0">
                  <c:v>1.430876206747587E-2</c:v>
                </c:pt>
                <c:pt idx="1">
                  <c:v>1.6686721329211399E-2</c:v>
                </c:pt>
                <c:pt idx="2">
                  <c:v>-5.3562802707160906E-2</c:v>
                </c:pt>
                <c:pt idx="3">
                  <c:v>-3.6994853704774552E-2</c:v>
                </c:pt>
                <c:pt idx="4">
                  <c:v>-0.17192212296019799</c:v>
                </c:pt>
              </c:numCache>
            </c:numRef>
          </c:val>
        </c:ser>
        <c:ser>
          <c:idx val="1"/>
          <c:order val="1"/>
          <c:tx>
            <c:strRef>
              <c:f>Miles2!$P$20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7890914320641798E-3"/>
                  <c:y val="-5.8131094540334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301837270341213E-2"/>
                  <c:y val="-7.5589042748966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643408035534041E-2"/>
                  <c:y val="-5.00453584078686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856512141280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Crecimiento de Patrimonio</c:v>
              </c:pt>
              <c:pt idx="1">
                <c:v>Crecimiento de Activos</c:v>
              </c:pt>
              <c:pt idx="2">
                <c:v>Crecimiento Ingresos Totales</c:v>
              </c:pt>
              <c:pt idx="3">
                <c:v>Crecimiento Gastos Totales</c:v>
              </c:pt>
              <c:pt idx="4">
                <c:v>Crecimiento Utilidad Neta</c:v>
              </c:pt>
            </c:strLit>
          </c:cat>
          <c:val>
            <c:numRef>
              <c:f>Miles2!$P$21:$P$25</c:f>
              <c:numCache>
                <c:formatCode>0%</c:formatCode>
                <c:ptCount val="5"/>
                <c:pt idx="0">
                  <c:v>3.2921032478578603E-2</c:v>
                </c:pt>
                <c:pt idx="1">
                  <c:v>3.3842369890446283E-2</c:v>
                </c:pt>
                <c:pt idx="2">
                  <c:v>-4.4251420789335492E-2</c:v>
                </c:pt>
                <c:pt idx="3">
                  <c:v>1.206535317856396E-2</c:v>
                </c:pt>
                <c:pt idx="4">
                  <c:v>-0.39338146474191021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2116448"/>
        <c:axId val="1162116992"/>
      </c:barChart>
      <c:catAx>
        <c:axId val="11621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62116992"/>
        <c:crosses val="autoZero"/>
        <c:auto val="1"/>
        <c:lblAlgn val="ctr"/>
        <c:lblOffset val="100"/>
        <c:noMultiLvlLbl val="0"/>
      </c:catAx>
      <c:valAx>
        <c:axId val="1162116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162116448"/>
        <c:crosses val="autoZero"/>
        <c:crossBetween val="between"/>
      </c:valAx>
      <c:spPr>
        <a:ln>
          <a:gradFill>
            <a:gsLst>
              <a:gs pos="0">
                <a:srgbClr val="FFFFFF"/>
              </a:gs>
              <a:gs pos="7001">
                <a:srgbClr val="E6E6E6"/>
              </a:gs>
              <a:gs pos="32001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lin ang="5400000" scaled="0"/>
          </a:gradFill>
          <a:prstDash val="sysDot"/>
        </a:ln>
      </c:spPr>
    </c:plotArea>
    <c:legend>
      <c:legendPos val="t"/>
      <c:layout>
        <c:manualLayout>
          <c:xMode val="edge"/>
          <c:yMode val="edge"/>
          <c:x val="0.38447001817083337"/>
          <c:y val="5.2995142848523434E-2"/>
          <c:w val="0.26600428023422096"/>
          <c:h val="8.4540984101125233E-2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25400" cmpd="thinThick">
      <a:solidFill>
        <a:schemeClr val="accent1"/>
      </a:solidFill>
      <a:miter lim="800000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s Real 13'!A1"/><Relationship Id="rId13" Type="http://schemas.openxmlformats.org/officeDocument/2006/relationships/hyperlink" Target="#'G Msual'!A1"/><Relationship Id="rId18" Type="http://schemas.openxmlformats.org/officeDocument/2006/relationships/hyperlink" Target="#BG_ER!A1"/><Relationship Id="rId3" Type="http://schemas.openxmlformats.org/officeDocument/2006/relationships/hyperlink" Target="#'ER ACUM PRES'!A1"/><Relationship Id="rId7" Type="http://schemas.openxmlformats.org/officeDocument/2006/relationships/hyperlink" Target="#'Gto Real 13'!A1"/><Relationship Id="rId12" Type="http://schemas.openxmlformats.org/officeDocument/2006/relationships/hyperlink" Target="#'I Msual'!A1"/><Relationship Id="rId17" Type="http://schemas.openxmlformats.org/officeDocument/2006/relationships/hyperlink" Target="#'Pres Res'!A1"/><Relationship Id="rId2" Type="http://schemas.openxmlformats.org/officeDocument/2006/relationships/hyperlink" Target="#'ER Pres'!A1"/><Relationship Id="rId16" Type="http://schemas.openxmlformats.org/officeDocument/2006/relationships/hyperlink" Target="#'Pres Gto'!A1"/><Relationship Id="rId1" Type="http://schemas.openxmlformats.org/officeDocument/2006/relationships/hyperlink" Target="#'Grafik (2)'!&#193;rea_de_impresi&#243;n"/><Relationship Id="rId6" Type="http://schemas.openxmlformats.org/officeDocument/2006/relationships/hyperlink" Target="#'Ing Real 13'!A1"/><Relationship Id="rId11" Type="http://schemas.openxmlformats.org/officeDocument/2006/relationships/hyperlink" Target="#ERC!A1"/><Relationship Id="rId5" Type="http://schemas.openxmlformats.org/officeDocument/2006/relationships/hyperlink" Target="#Acum!A1"/><Relationship Id="rId15" Type="http://schemas.openxmlformats.org/officeDocument/2006/relationships/hyperlink" Target="#'Pres Ing'!A1"/><Relationship Id="rId10" Type="http://schemas.openxmlformats.org/officeDocument/2006/relationships/hyperlink" Target="#GtoC!A1"/><Relationship Id="rId19" Type="http://schemas.openxmlformats.org/officeDocument/2006/relationships/hyperlink" Target="#'BG2'!A1"/><Relationship Id="rId4" Type="http://schemas.openxmlformats.org/officeDocument/2006/relationships/hyperlink" Target="#Miles2!A1"/><Relationship Id="rId9" Type="http://schemas.openxmlformats.org/officeDocument/2006/relationships/hyperlink" Target="#IngC!A1"/><Relationship Id="rId14" Type="http://schemas.openxmlformats.org/officeDocument/2006/relationships/hyperlink" Target="#'R Msual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752134</xdr:colOff>
      <xdr:row>13</xdr:row>
      <xdr:rowOff>26191</xdr:rowOff>
    </xdr:from>
    <xdr:to>
      <xdr:col>11</xdr:col>
      <xdr:colOff>190500</xdr:colOff>
      <xdr:row>16</xdr:row>
      <xdr:rowOff>166688</xdr:rowOff>
    </xdr:to>
    <xdr:sp macro="" textlink="">
      <xdr:nvSpPr>
        <xdr:cNvPr id="3" name="2 Rectángulo redondeado">
          <a:hlinkClick xmlns:r="http://schemas.openxmlformats.org/officeDocument/2006/relationships" r:id="rId1" tooltip="GRAFICO"/>
        </xdr:cNvPr>
        <xdr:cNvSpPr/>
      </xdr:nvSpPr>
      <xdr:spPr bwMode="auto">
        <a:xfrm>
          <a:off x="9646103" y="2502691"/>
          <a:ext cx="1414803" cy="711997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    GRAFICO</a:t>
          </a:r>
        </a:p>
      </xdr:txBody>
    </xdr:sp>
    <xdr:clientData/>
  </xdr:twoCellAnchor>
  <xdr:twoCellAnchor>
    <xdr:from>
      <xdr:col>9</xdr:col>
      <xdr:colOff>752134</xdr:colOff>
      <xdr:row>18</xdr:row>
      <xdr:rowOff>45236</xdr:rowOff>
    </xdr:from>
    <xdr:to>
      <xdr:col>11</xdr:col>
      <xdr:colOff>190500</xdr:colOff>
      <xdr:row>21</xdr:row>
      <xdr:rowOff>154781</xdr:rowOff>
    </xdr:to>
    <xdr:sp macro="" textlink="">
      <xdr:nvSpPr>
        <xdr:cNvPr id="4" name="3 Rectángulo redondeado">
          <a:hlinkClick xmlns:r="http://schemas.openxmlformats.org/officeDocument/2006/relationships" r:id="rId2" tooltip="ER Pres"/>
        </xdr:cNvPr>
        <xdr:cNvSpPr/>
      </xdr:nvSpPr>
      <xdr:spPr bwMode="auto">
        <a:xfrm>
          <a:off x="9646103" y="3474236"/>
          <a:ext cx="1414803" cy="681045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        ER</a:t>
          </a:r>
          <a:r>
            <a:rPr lang="es-SV" sz="1100" b="1" baseline="0">
              <a:solidFill>
                <a:schemeClr val="bg1"/>
              </a:solidFill>
            </a:rPr>
            <a:t> Pres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794994</xdr:colOff>
      <xdr:row>23</xdr:row>
      <xdr:rowOff>40467</xdr:rowOff>
    </xdr:from>
    <xdr:to>
      <xdr:col>11</xdr:col>
      <xdr:colOff>202407</xdr:colOff>
      <xdr:row>26</xdr:row>
      <xdr:rowOff>154781</xdr:rowOff>
    </xdr:to>
    <xdr:sp macro="" textlink="">
      <xdr:nvSpPr>
        <xdr:cNvPr id="5" name="4 Rectángulo redondeado">
          <a:hlinkClick xmlns:r="http://schemas.openxmlformats.org/officeDocument/2006/relationships" r:id="rId3" tooltip="ER ACUM PRES"/>
        </xdr:cNvPr>
        <xdr:cNvSpPr/>
      </xdr:nvSpPr>
      <xdr:spPr bwMode="auto">
        <a:xfrm>
          <a:off x="9688963" y="4421967"/>
          <a:ext cx="1383850" cy="685814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ER</a:t>
          </a:r>
          <a:r>
            <a:rPr lang="es-SV" sz="1100" b="1" baseline="0">
              <a:solidFill>
                <a:schemeClr val="bg1"/>
              </a:solidFill>
            </a:rPr>
            <a:t> ACUM   PRES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811663</xdr:colOff>
      <xdr:row>28</xdr:row>
      <xdr:rowOff>52368</xdr:rowOff>
    </xdr:from>
    <xdr:to>
      <xdr:col>11</xdr:col>
      <xdr:colOff>154709</xdr:colOff>
      <xdr:row>31</xdr:row>
      <xdr:rowOff>166687</xdr:rowOff>
    </xdr:to>
    <xdr:sp macro="" textlink="">
      <xdr:nvSpPr>
        <xdr:cNvPr id="6" name="5 Rectángulo redondeado">
          <a:hlinkClick xmlns:r="http://schemas.openxmlformats.org/officeDocument/2006/relationships" r:id="rId4" tooltip="Miles2"/>
        </xdr:cNvPr>
        <xdr:cNvSpPr/>
      </xdr:nvSpPr>
      <xdr:spPr bwMode="auto">
        <a:xfrm>
          <a:off x="9705632" y="5386368"/>
          <a:ext cx="1319483" cy="685819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         Miles2</a:t>
          </a:r>
        </a:p>
      </xdr:txBody>
    </xdr:sp>
    <xdr:clientData/>
  </xdr:twoCellAnchor>
  <xdr:twoCellAnchor>
    <xdr:from>
      <xdr:col>9</xdr:col>
      <xdr:colOff>812456</xdr:colOff>
      <xdr:row>33</xdr:row>
      <xdr:rowOff>50247</xdr:rowOff>
    </xdr:from>
    <xdr:to>
      <xdr:col>11</xdr:col>
      <xdr:colOff>153386</xdr:colOff>
      <xdr:row>36</xdr:row>
      <xdr:rowOff>154780</xdr:rowOff>
    </xdr:to>
    <xdr:sp macro="" textlink="">
      <xdr:nvSpPr>
        <xdr:cNvPr id="7" name="6 Rectángulo redondeado">
          <a:hlinkClick xmlns:r="http://schemas.openxmlformats.org/officeDocument/2006/relationships" r:id="rId5" tooltip="Acum"/>
        </xdr:cNvPr>
        <xdr:cNvSpPr/>
      </xdr:nvSpPr>
      <xdr:spPr bwMode="auto">
        <a:xfrm>
          <a:off x="9706425" y="6336747"/>
          <a:ext cx="1317367" cy="676033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         Acum</a:t>
          </a:r>
        </a:p>
      </xdr:txBody>
    </xdr:sp>
    <xdr:clientData/>
  </xdr:twoCellAnchor>
  <xdr:twoCellAnchor>
    <xdr:from>
      <xdr:col>2</xdr:col>
      <xdr:colOff>457196</xdr:colOff>
      <xdr:row>8</xdr:row>
      <xdr:rowOff>92076</xdr:rowOff>
    </xdr:from>
    <xdr:to>
      <xdr:col>4</xdr:col>
      <xdr:colOff>222246</xdr:colOff>
      <xdr:row>11</xdr:row>
      <xdr:rowOff>130176</xdr:rowOff>
    </xdr:to>
    <xdr:sp macro="" textlink="">
      <xdr:nvSpPr>
        <xdr:cNvPr id="8" name="7 Rectángulo redondeado"/>
        <xdr:cNvSpPr/>
      </xdr:nvSpPr>
      <xdr:spPr bwMode="auto">
        <a:xfrm>
          <a:off x="2433634" y="1616076"/>
          <a:ext cx="1741487" cy="609600"/>
        </a:xfrm>
        <a:prstGeom prst="roundRect">
          <a:avLst/>
        </a:prstGeom>
        <a:solidFill>
          <a:schemeClr val="accent6">
            <a:lumMod val="75000"/>
            <a:alpha val="63000"/>
          </a:schemeClr>
        </a:solidFill>
        <a:ln w="1905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200" b="1">
              <a:solidFill>
                <a:sysClr val="windowText" lastClr="000000"/>
              </a:solidFill>
            </a:rPr>
            <a:t>    SALDO REAL</a:t>
          </a:r>
          <a:r>
            <a:rPr lang="es-SV" sz="1200" b="1" baseline="0">
              <a:solidFill>
                <a:sysClr val="windowText" lastClr="000000"/>
              </a:solidFill>
            </a:rPr>
            <a:t> 2014</a:t>
          </a:r>
          <a:endParaRPr lang="es-SV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279866</xdr:colOff>
      <xdr:row>8</xdr:row>
      <xdr:rowOff>91546</xdr:rowOff>
    </xdr:from>
    <xdr:to>
      <xdr:col>9</xdr:col>
      <xdr:colOff>67405</xdr:colOff>
      <xdr:row>11</xdr:row>
      <xdr:rowOff>129646</xdr:rowOff>
    </xdr:to>
    <xdr:sp macro="" textlink="">
      <xdr:nvSpPr>
        <xdr:cNvPr id="9" name="8 Rectángulo redondeado"/>
        <xdr:cNvSpPr/>
      </xdr:nvSpPr>
      <xdr:spPr bwMode="auto">
        <a:xfrm>
          <a:off x="7197397" y="1615546"/>
          <a:ext cx="1763977" cy="609600"/>
        </a:xfrm>
        <a:prstGeom prst="roundRect">
          <a:avLst/>
        </a:prstGeom>
        <a:solidFill>
          <a:srgbClr val="FFFF66"/>
        </a:solidFill>
        <a:ln w="1905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200" b="1">
              <a:solidFill>
                <a:schemeClr val="bg1"/>
              </a:solidFill>
            </a:rPr>
            <a:t>    </a:t>
          </a:r>
          <a:r>
            <a:rPr lang="es-SV" sz="1200" b="1">
              <a:solidFill>
                <a:sysClr val="windowText" lastClr="000000"/>
              </a:solidFill>
            </a:rPr>
            <a:t>SALDO REAL</a:t>
          </a:r>
          <a:r>
            <a:rPr lang="es-SV" sz="1200" b="1" baseline="0">
              <a:solidFill>
                <a:sysClr val="windowText" lastClr="000000"/>
              </a:solidFill>
            </a:rPr>
            <a:t> 2013</a:t>
          </a:r>
          <a:endParaRPr lang="es-SV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486499</xdr:colOff>
      <xdr:row>8</xdr:row>
      <xdr:rowOff>78316</xdr:rowOff>
    </xdr:from>
    <xdr:to>
      <xdr:col>11</xdr:col>
      <xdr:colOff>290972</xdr:colOff>
      <xdr:row>11</xdr:row>
      <xdr:rowOff>116416</xdr:rowOff>
    </xdr:to>
    <xdr:sp macro="" textlink="">
      <xdr:nvSpPr>
        <xdr:cNvPr id="10" name="9 Rectángulo redondeado"/>
        <xdr:cNvSpPr/>
      </xdr:nvSpPr>
      <xdr:spPr bwMode="auto">
        <a:xfrm>
          <a:off x="9380468" y="1602316"/>
          <a:ext cx="1780910" cy="609600"/>
        </a:xfrm>
        <a:prstGeom prst="roundRect">
          <a:avLst/>
        </a:prstGeom>
        <a:solidFill>
          <a:schemeClr val="bg1">
            <a:lumMod val="85000"/>
            <a:alpha val="63000"/>
          </a:schemeClr>
        </a:solidFill>
        <a:ln w="1905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200" b="1">
              <a:solidFill>
                <a:sysClr val="windowText" lastClr="000000"/>
              </a:solidFill>
            </a:rPr>
            <a:t>  VARIOS  </a:t>
          </a:r>
          <a:endParaRPr lang="es-SV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499987</xdr:colOff>
      <xdr:row>13</xdr:row>
      <xdr:rowOff>23811</xdr:rowOff>
    </xdr:from>
    <xdr:to>
      <xdr:col>8</xdr:col>
      <xdr:colOff>904875</xdr:colOff>
      <xdr:row>16</xdr:row>
      <xdr:rowOff>166688</xdr:rowOff>
    </xdr:to>
    <xdr:sp macro="" textlink="">
      <xdr:nvSpPr>
        <xdr:cNvPr id="12" name="11 Rectángulo redondeado">
          <a:hlinkClick xmlns:r="http://schemas.openxmlformats.org/officeDocument/2006/relationships" r:id="rId6" tooltip="Ing Real 13"/>
        </xdr:cNvPr>
        <xdr:cNvSpPr/>
      </xdr:nvSpPr>
      <xdr:spPr bwMode="auto">
        <a:xfrm>
          <a:off x="7417518" y="2500311"/>
          <a:ext cx="1393107" cy="714377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Ingresos</a:t>
          </a:r>
          <a:r>
            <a:rPr lang="es-SV" sz="1100" b="1" baseline="0">
              <a:solidFill>
                <a:schemeClr val="bg1"/>
              </a:solidFill>
            </a:rPr>
            <a:t> Reales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    2013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499987</xdr:colOff>
      <xdr:row>18</xdr:row>
      <xdr:rowOff>42857</xdr:rowOff>
    </xdr:from>
    <xdr:to>
      <xdr:col>8</xdr:col>
      <xdr:colOff>916781</xdr:colOff>
      <xdr:row>21</xdr:row>
      <xdr:rowOff>166688</xdr:rowOff>
    </xdr:to>
    <xdr:sp macro="" textlink="">
      <xdr:nvSpPr>
        <xdr:cNvPr id="13" name="12 Rectángulo redondeado">
          <a:hlinkClick xmlns:r="http://schemas.openxmlformats.org/officeDocument/2006/relationships" r:id="rId7" tooltip="Gto Real 13"/>
        </xdr:cNvPr>
        <xdr:cNvSpPr/>
      </xdr:nvSpPr>
      <xdr:spPr bwMode="auto">
        <a:xfrm>
          <a:off x="7417518" y="3471857"/>
          <a:ext cx="1405013" cy="695331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 baseline="0">
              <a:solidFill>
                <a:schemeClr val="bg1"/>
              </a:solidFill>
            </a:rPr>
            <a:t>       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</a:t>
          </a:r>
          <a:r>
            <a:rPr lang="es-SV" sz="1100" b="1">
              <a:solidFill>
                <a:schemeClr val="bg1"/>
              </a:solidFill>
            </a:rPr>
            <a:t>Gastos</a:t>
          </a:r>
          <a:r>
            <a:rPr lang="es-SV" sz="1100" b="1" baseline="0">
              <a:solidFill>
                <a:schemeClr val="bg1"/>
              </a:solidFill>
            </a:rPr>
            <a:t> Real 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       2013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519034</xdr:colOff>
      <xdr:row>23</xdr:row>
      <xdr:rowOff>26182</xdr:rowOff>
    </xdr:from>
    <xdr:to>
      <xdr:col>8</xdr:col>
      <xdr:colOff>940594</xdr:colOff>
      <xdr:row>26</xdr:row>
      <xdr:rowOff>166688</xdr:rowOff>
    </xdr:to>
    <xdr:sp macro="" textlink="">
      <xdr:nvSpPr>
        <xdr:cNvPr id="14" name="13 Rectángulo redondeado">
          <a:hlinkClick xmlns:r="http://schemas.openxmlformats.org/officeDocument/2006/relationships" r:id="rId8" tooltip="Res Real 13"/>
        </xdr:cNvPr>
        <xdr:cNvSpPr/>
      </xdr:nvSpPr>
      <xdr:spPr bwMode="auto">
        <a:xfrm>
          <a:off x="7436565" y="4407682"/>
          <a:ext cx="1409779" cy="712006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 baseline="0">
              <a:solidFill>
                <a:sysClr val="windowText" lastClr="000000"/>
              </a:solidFill>
            </a:rPr>
            <a:t>     </a:t>
          </a:r>
        </a:p>
        <a:p>
          <a:pPr algn="l"/>
          <a:r>
            <a:rPr lang="es-SV" sz="1100" b="1" baseline="0">
              <a:solidFill>
                <a:sysClr val="windowText" lastClr="000000"/>
              </a:solidFill>
            </a:rPr>
            <a:t>       </a:t>
          </a:r>
          <a:r>
            <a:rPr lang="es-SV" sz="1100" b="1">
              <a:solidFill>
                <a:schemeClr val="bg1"/>
              </a:solidFill>
            </a:rPr>
            <a:t>ER</a:t>
          </a:r>
          <a:r>
            <a:rPr lang="es-SV" sz="1100" b="1" baseline="0">
              <a:solidFill>
                <a:schemeClr val="bg1"/>
              </a:solidFill>
            </a:rPr>
            <a:t>  Acumulado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  Real  2013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238125</xdr:colOff>
      <xdr:row>8</xdr:row>
      <xdr:rowOff>71437</xdr:rowOff>
    </xdr:from>
    <xdr:to>
      <xdr:col>2</xdr:col>
      <xdr:colOff>3174</xdr:colOff>
      <xdr:row>11</xdr:row>
      <xdr:rowOff>109537</xdr:rowOff>
    </xdr:to>
    <xdr:sp macro="" textlink="">
      <xdr:nvSpPr>
        <xdr:cNvPr id="17" name="16 Rectángulo redondeado"/>
        <xdr:cNvSpPr/>
      </xdr:nvSpPr>
      <xdr:spPr bwMode="auto">
        <a:xfrm>
          <a:off x="238125" y="1595437"/>
          <a:ext cx="1741487" cy="609600"/>
        </a:xfrm>
        <a:prstGeom prst="roundRect">
          <a:avLst/>
        </a:prstGeom>
        <a:solidFill>
          <a:schemeClr val="tx1">
            <a:lumMod val="65000"/>
            <a:lumOff val="35000"/>
            <a:alpha val="63000"/>
          </a:schemeClr>
        </a:solidFill>
        <a:ln w="1905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ctr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200" b="1">
              <a:solidFill>
                <a:sysClr val="windowText" lastClr="000000"/>
              </a:solidFill>
            </a:rPr>
            <a:t>CONSOLIDADO</a:t>
          </a:r>
          <a:endParaRPr lang="es-SV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421474</xdr:colOff>
      <xdr:row>13</xdr:row>
      <xdr:rowOff>23820</xdr:rowOff>
    </xdr:from>
    <xdr:to>
      <xdr:col>1</xdr:col>
      <xdr:colOff>833437</xdr:colOff>
      <xdr:row>16</xdr:row>
      <xdr:rowOff>154781</xdr:rowOff>
    </xdr:to>
    <xdr:sp macro="" textlink="">
      <xdr:nvSpPr>
        <xdr:cNvPr id="18" name="17 Rectángulo redondeado">
          <a:hlinkClick xmlns:r="http://schemas.openxmlformats.org/officeDocument/2006/relationships" r:id="rId9" tooltip="IngC"/>
        </xdr:cNvPr>
        <xdr:cNvSpPr/>
      </xdr:nvSpPr>
      <xdr:spPr bwMode="auto">
        <a:xfrm>
          <a:off x="421474" y="2500320"/>
          <a:ext cx="1400182" cy="702461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Ingresos</a:t>
          </a:r>
          <a:r>
            <a:rPr lang="es-SV" sz="1100" b="1" baseline="0">
              <a:solidFill>
                <a:schemeClr val="bg1"/>
              </a:solidFill>
            </a:rPr>
            <a:t> consolidado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421474</xdr:colOff>
      <xdr:row>18</xdr:row>
      <xdr:rowOff>42864</xdr:rowOff>
    </xdr:from>
    <xdr:to>
      <xdr:col>1</xdr:col>
      <xdr:colOff>809625</xdr:colOff>
      <xdr:row>21</xdr:row>
      <xdr:rowOff>154781</xdr:rowOff>
    </xdr:to>
    <xdr:sp macro="" textlink="">
      <xdr:nvSpPr>
        <xdr:cNvPr id="19" name="18 Rectángulo redondeado">
          <a:hlinkClick xmlns:r="http://schemas.openxmlformats.org/officeDocument/2006/relationships" r:id="rId10" tooltip="GtoC"/>
        </xdr:cNvPr>
        <xdr:cNvSpPr/>
      </xdr:nvSpPr>
      <xdr:spPr bwMode="auto">
        <a:xfrm>
          <a:off x="421474" y="3471864"/>
          <a:ext cx="1376370" cy="683417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Gastos</a:t>
          </a:r>
          <a:r>
            <a:rPr lang="es-SV" sz="1100" b="1" baseline="0">
              <a:solidFill>
                <a:schemeClr val="bg1"/>
              </a:solidFill>
            </a:rPr>
            <a:t> Consolidado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392898</xdr:colOff>
      <xdr:row>23</xdr:row>
      <xdr:rowOff>26190</xdr:rowOff>
    </xdr:from>
    <xdr:to>
      <xdr:col>1</xdr:col>
      <xdr:colOff>797719</xdr:colOff>
      <xdr:row>26</xdr:row>
      <xdr:rowOff>166687</xdr:rowOff>
    </xdr:to>
    <xdr:sp macro="" textlink="">
      <xdr:nvSpPr>
        <xdr:cNvPr id="20" name="19 Rectángulo redondeado">
          <a:hlinkClick xmlns:r="http://schemas.openxmlformats.org/officeDocument/2006/relationships" r:id="rId11" tooltip="ERC"/>
        </xdr:cNvPr>
        <xdr:cNvSpPr/>
      </xdr:nvSpPr>
      <xdr:spPr bwMode="auto">
        <a:xfrm>
          <a:off x="392898" y="4407690"/>
          <a:ext cx="1393040" cy="711997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 baseline="0">
              <a:solidFill>
                <a:schemeClr val="bg1"/>
              </a:solidFill>
            </a:rPr>
            <a:t> 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Estado de Resultados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Consolidado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621456</xdr:colOff>
      <xdr:row>13</xdr:row>
      <xdr:rowOff>21442</xdr:rowOff>
    </xdr:from>
    <xdr:to>
      <xdr:col>4</xdr:col>
      <xdr:colOff>45201</xdr:colOff>
      <xdr:row>16</xdr:row>
      <xdr:rowOff>154782</xdr:rowOff>
    </xdr:to>
    <xdr:sp macro="" textlink="">
      <xdr:nvSpPr>
        <xdr:cNvPr id="21" name="20 Rectángulo redondeado">
          <a:hlinkClick xmlns:r="http://schemas.openxmlformats.org/officeDocument/2006/relationships" r:id="rId12" tooltip="I Msual"/>
        </xdr:cNvPr>
        <xdr:cNvSpPr/>
      </xdr:nvSpPr>
      <xdr:spPr bwMode="auto">
        <a:xfrm>
          <a:off x="2597894" y="2497942"/>
          <a:ext cx="1400182" cy="704840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Ingresos</a:t>
          </a:r>
          <a:r>
            <a:rPr lang="es-SV" sz="1100" b="1" baseline="0">
              <a:solidFill>
                <a:schemeClr val="bg1"/>
              </a:solidFill>
            </a:rPr>
            <a:t> mensuales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621456</xdr:colOff>
      <xdr:row>18</xdr:row>
      <xdr:rowOff>40487</xdr:rowOff>
    </xdr:from>
    <xdr:to>
      <xdr:col>4</xdr:col>
      <xdr:colOff>21389</xdr:colOff>
      <xdr:row>21</xdr:row>
      <xdr:rowOff>142874</xdr:rowOff>
    </xdr:to>
    <xdr:sp macro="" textlink="">
      <xdr:nvSpPr>
        <xdr:cNvPr id="22" name="21 Rectángulo redondeado">
          <a:hlinkClick xmlns:r="http://schemas.openxmlformats.org/officeDocument/2006/relationships" r:id="rId13" tooltip="G Msual"/>
        </xdr:cNvPr>
        <xdr:cNvSpPr/>
      </xdr:nvSpPr>
      <xdr:spPr bwMode="auto">
        <a:xfrm>
          <a:off x="2597894" y="3469487"/>
          <a:ext cx="1376370" cy="673887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Gastos</a:t>
          </a:r>
          <a:r>
            <a:rPr lang="es-SV" sz="1100" b="1" baseline="0">
              <a:solidFill>
                <a:schemeClr val="bg1"/>
              </a:solidFill>
            </a:rPr>
            <a:t> Mensuales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592880</xdr:colOff>
      <xdr:row>23</xdr:row>
      <xdr:rowOff>23813</xdr:rowOff>
    </xdr:from>
    <xdr:to>
      <xdr:col>4</xdr:col>
      <xdr:colOff>9483</xdr:colOff>
      <xdr:row>26</xdr:row>
      <xdr:rowOff>154781</xdr:rowOff>
    </xdr:to>
    <xdr:sp macro="" textlink="">
      <xdr:nvSpPr>
        <xdr:cNvPr id="23" name="22 Rectángulo redondeado">
          <a:hlinkClick xmlns:r="http://schemas.openxmlformats.org/officeDocument/2006/relationships" r:id="rId14" tooltip="R Msual"/>
        </xdr:cNvPr>
        <xdr:cNvSpPr/>
      </xdr:nvSpPr>
      <xdr:spPr bwMode="auto">
        <a:xfrm>
          <a:off x="2569318" y="4405313"/>
          <a:ext cx="1393040" cy="702468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 baseline="0">
              <a:solidFill>
                <a:schemeClr val="bg1"/>
              </a:solidFill>
            </a:rPr>
            <a:t> 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Estado de Resultados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   Mensual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869159</xdr:colOff>
      <xdr:row>8</xdr:row>
      <xdr:rowOff>119064</xdr:rowOff>
    </xdr:from>
    <xdr:to>
      <xdr:col>6</xdr:col>
      <xdr:colOff>656698</xdr:colOff>
      <xdr:row>11</xdr:row>
      <xdr:rowOff>157164</xdr:rowOff>
    </xdr:to>
    <xdr:sp macro="" textlink="">
      <xdr:nvSpPr>
        <xdr:cNvPr id="24" name="23 Rectángulo redondeado"/>
        <xdr:cNvSpPr/>
      </xdr:nvSpPr>
      <xdr:spPr bwMode="auto">
        <a:xfrm>
          <a:off x="4822034" y="1643064"/>
          <a:ext cx="1763977" cy="609600"/>
        </a:xfrm>
        <a:prstGeom prst="roundRect">
          <a:avLst/>
        </a:prstGeom>
        <a:solidFill>
          <a:schemeClr val="accent2">
            <a:lumMod val="75000"/>
          </a:schemeClr>
        </a:solidFill>
        <a:ln w="1905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200" b="1">
              <a:solidFill>
                <a:schemeClr val="bg1"/>
              </a:solidFill>
            </a:rPr>
            <a:t>    </a:t>
          </a:r>
          <a:r>
            <a:rPr lang="es-SV" sz="1200" b="1">
              <a:solidFill>
                <a:sysClr val="windowText" lastClr="000000"/>
              </a:solidFill>
            </a:rPr>
            <a:t>PRESUPUESTO</a:t>
          </a:r>
          <a:r>
            <a:rPr lang="es-SV" sz="1200" b="1" baseline="0">
              <a:solidFill>
                <a:sysClr val="windowText" lastClr="000000"/>
              </a:solidFill>
            </a:rPr>
            <a:t> 2014</a:t>
          </a:r>
          <a:endParaRPr lang="es-SV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29625</xdr:colOff>
      <xdr:row>13</xdr:row>
      <xdr:rowOff>27518</xdr:rowOff>
    </xdr:from>
    <xdr:to>
      <xdr:col>6</xdr:col>
      <xdr:colOff>464345</xdr:colOff>
      <xdr:row>16</xdr:row>
      <xdr:rowOff>142876</xdr:rowOff>
    </xdr:to>
    <xdr:sp macro="" textlink="">
      <xdr:nvSpPr>
        <xdr:cNvPr id="25" name="24 Rectángulo redondeado">
          <a:hlinkClick xmlns:r="http://schemas.openxmlformats.org/officeDocument/2006/relationships" r:id="rId15" tooltip="Pres Ing"/>
        </xdr:cNvPr>
        <xdr:cNvSpPr/>
      </xdr:nvSpPr>
      <xdr:spPr bwMode="auto">
        <a:xfrm>
          <a:off x="4970719" y="2504018"/>
          <a:ext cx="1422939" cy="686858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Ingresos</a:t>
          </a:r>
          <a:r>
            <a:rPr lang="es-SV" sz="1100" b="1" baseline="0">
              <a:solidFill>
                <a:schemeClr val="bg1"/>
              </a:solidFill>
            </a:rPr>
            <a:t> Reales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    2013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53437</xdr:colOff>
      <xdr:row>18</xdr:row>
      <xdr:rowOff>34656</xdr:rowOff>
    </xdr:from>
    <xdr:to>
      <xdr:col>6</xdr:col>
      <xdr:colOff>452437</xdr:colOff>
      <xdr:row>21</xdr:row>
      <xdr:rowOff>166688</xdr:rowOff>
    </xdr:to>
    <xdr:sp macro="" textlink="">
      <xdr:nvSpPr>
        <xdr:cNvPr id="26" name="25 Rectángulo redondeado">
          <a:hlinkClick xmlns:r="http://schemas.openxmlformats.org/officeDocument/2006/relationships" r:id="rId16" tooltip="Pres Gto"/>
        </xdr:cNvPr>
        <xdr:cNvSpPr/>
      </xdr:nvSpPr>
      <xdr:spPr bwMode="auto">
        <a:xfrm>
          <a:off x="4994531" y="3463656"/>
          <a:ext cx="1387219" cy="703532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 b="1">
            <a:solidFill>
              <a:schemeClr val="bg1"/>
            </a:solidFill>
          </a:endParaRPr>
        </a:p>
        <a:p>
          <a:pPr algn="l"/>
          <a:r>
            <a:rPr lang="es-SV" sz="1100" b="1">
              <a:solidFill>
                <a:schemeClr val="bg1"/>
              </a:solidFill>
            </a:rPr>
            <a:t>        Gastos</a:t>
          </a:r>
          <a:r>
            <a:rPr lang="es-SV" sz="1100" b="1" baseline="0">
              <a:solidFill>
                <a:schemeClr val="bg1"/>
              </a:solidFill>
            </a:rPr>
            <a:t> Real 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      2013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60578</xdr:colOff>
      <xdr:row>23</xdr:row>
      <xdr:rowOff>41794</xdr:rowOff>
    </xdr:from>
    <xdr:to>
      <xdr:col>6</xdr:col>
      <xdr:colOff>452436</xdr:colOff>
      <xdr:row>26</xdr:row>
      <xdr:rowOff>166688</xdr:rowOff>
    </xdr:to>
    <xdr:sp macro="" textlink="">
      <xdr:nvSpPr>
        <xdr:cNvPr id="27" name="26 Rectángulo redondeado">
          <a:hlinkClick xmlns:r="http://schemas.openxmlformats.org/officeDocument/2006/relationships" r:id="rId17" tooltip="Pres Res"/>
        </xdr:cNvPr>
        <xdr:cNvSpPr/>
      </xdr:nvSpPr>
      <xdr:spPr bwMode="auto">
        <a:xfrm>
          <a:off x="5001672" y="4423294"/>
          <a:ext cx="1380077" cy="696394"/>
        </a:xfrm>
        <a:prstGeom prst="roundRect">
          <a:avLst/>
        </a:prstGeom>
        <a:solidFill>
          <a:srgbClr val="006666"/>
        </a:solidFill>
        <a:ln w="19050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 baseline="0">
              <a:solidFill>
                <a:schemeClr val="bg1"/>
              </a:solidFill>
            </a:rPr>
            <a:t>     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</a:t>
          </a:r>
          <a:r>
            <a:rPr lang="es-SV" sz="1100" b="1">
              <a:solidFill>
                <a:schemeClr val="bg1"/>
              </a:solidFill>
            </a:rPr>
            <a:t>ER</a:t>
          </a:r>
          <a:r>
            <a:rPr lang="es-SV" sz="1100" b="1" baseline="0">
              <a:solidFill>
                <a:schemeClr val="bg1"/>
              </a:solidFill>
            </a:rPr>
            <a:t>  Acumulado</a:t>
          </a:r>
        </a:p>
        <a:p>
          <a:pPr algn="l"/>
          <a:r>
            <a:rPr lang="es-SV" sz="1100" b="1" baseline="0">
              <a:solidFill>
                <a:schemeClr val="bg1"/>
              </a:solidFill>
            </a:rPr>
            <a:t>         Real  2013</a:t>
          </a:r>
          <a:endParaRPr lang="es-SV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47628</xdr:colOff>
      <xdr:row>0</xdr:row>
      <xdr:rowOff>166703</xdr:rowOff>
    </xdr:from>
    <xdr:to>
      <xdr:col>5</xdr:col>
      <xdr:colOff>797721</xdr:colOff>
      <xdr:row>4</xdr:row>
      <xdr:rowOff>154781</xdr:rowOff>
    </xdr:to>
    <xdr:sp macro="" textlink="">
      <xdr:nvSpPr>
        <xdr:cNvPr id="28" name="27 Rectángulo redondeado"/>
        <xdr:cNvSpPr/>
      </xdr:nvSpPr>
      <xdr:spPr bwMode="auto">
        <a:xfrm>
          <a:off x="47628" y="166703"/>
          <a:ext cx="5691187" cy="750078"/>
        </a:xfrm>
        <a:prstGeom prst="roundRect">
          <a:avLst/>
        </a:prstGeom>
        <a:solidFill>
          <a:srgbClr val="006666">
            <a:alpha val="62745"/>
          </a:srgbClr>
        </a:solidFill>
        <a:ln w="1905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ctr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800" b="1">
              <a:solidFill>
                <a:schemeClr val="bg1"/>
              </a:solidFill>
            </a:rPr>
            <a:t>CENTRAL</a:t>
          </a:r>
          <a:r>
            <a:rPr lang="es-SV" sz="1800" b="1" baseline="0">
              <a:solidFill>
                <a:schemeClr val="bg1"/>
              </a:solidFill>
            </a:rPr>
            <a:t> DE DEPOSITO DE VALORES, S.A. DE C.V.</a:t>
          </a:r>
          <a:endParaRPr lang="es-SV" sz="18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440531</xdr:colOff>
      <xdr:row>1</xdr:row>
      <xdr:rowOff>11907</xdr:rowOff>
    </xdr:from>
    <xdr:to>
      <xdr:col>8</xdr:col>
      <xdr:colOff>869156</xdr:colOff>
      <xdr:row>4</xdr:row>
      <xdr:rowOff>178595</xdr:rowOff>
    </xdr:to>
    <xdr:sp macro="" textlink="">
      <xdr:nvSpPr>
        <xdr:cNvPr id="30" name="29 Rectángulo redondeado">
          <a:hlinkClick xmlns:r="http://schemas.openxmlformats.org/officeDocument/2006/relationships" r:id="rId18" tooltip="BALANZA"/>
        </xdr:cNvPr>
        <xdr:cNvSpPr/>
      </xdr:nvSpPr>
      <xdr:spPr bwMode="auto">
        <a:xfrm>
          <a:off x="6369844" y="202407"/>
          <a:ext cx="2405062" cy="738188"/>
        </a:xfrm>
        <a:prstGeom prst="roundRect">
          <a:avLst/>
        </a:prstGeom>
        <a:solidFill>
          <a:schemeClr val="tx2"/>
        </a:solidFill>
        <a:ln w="25400" cap="flat" cmpd="dbl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schemeClr val="tx1"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200" b="1">
              <a:solidFill>
                <a:schemeClr val="bg1"/>
              </a:solidFill>
            </a:rPr>
            <a:t>    BALACE</a:t>
          </a:r>
          <a:r>
            <a:rPr lang="es-SV" sz="1200" b="1" baseline="0">
              <a:solidFill>
                <a:schemeClr val="bg1"/>
              </a:solidFill>
            </a:rPr>
            <a:t> GENERAL  - NORMAL</a:t>
          </a:r>
          <a:endParaRPr lang="es-SV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119062</xdr:colOff>
      <xdr:row>0</xdr:row>
      <xdr:rowOff>178594</xdr:rowOff>
    </xdr:from>
    <xdr:to>
      <xdr:col>11</xdr:col>
      <xdr:colOff>547687</xdr:colOff>
      <xdr:row>4</xdr:row>
      <xdr:rowOff>154782</xdr:rowOff>
    </xdr:to>
    <xdr:sp macro="" textlink="">
      <xdr:nvSpPr>
        <xdr:cNvPr id="35" name="34 Rectángulo redondeado">
          <a:hlinkClick xmlns:r="http://schemas.openxmlformats.org/officeDocument/2006/relationships" r:id="rId19" tooltip="BALANZA"/>
        </xdr:cNvPr>
        <xdr:cNvSpPr/>
      </xdr:nvSpPr>
      <xdr:spPr bwMode="auto">
        <a:xfrm>
          <a:off x="9013031" y="178594"/>
          <a:ext cx="2405062" cy="738188"/>
        </a:xfrm>
        <a:prstGeom prst="roundRect">
          <a:avLst/>
        </a:prstGeom>
        <a:solidFill>
          <a:schemeClr val="tx2"/>
        </a:solidFill>
        <a:ln w="25400" cap="flat" cmpd="dbl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8100000" algn="tr" rotWithShape="0">
            <a:schemeClr val="tx1"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200" b="1">
            <a:solidFill>
              <a:schemeClr val="bg1"/>
            </a:solidFill>
          </a:endParaRPr>
        </a:p>
        <a:p>
          <a:pPr algn="ctr"/>
          <a:r>
            <a:rPr lang="es-SV" sz="1200" b="1">
              <a:solidFill>
                <a:schemeClr val="bg1"/>
              </a:solidFill>
            </a:rPr>
            <a:t>    BALACE</a:t>
          </a:r>
          <a:r>
            <a:rPr lang="es-SV" sz="1200" b="1" baseline="0">
              <a:solidFill>
                <a:schemeClr val="bg1"/>
              </a:solidFill>
            </a:rPr>
            <a:t> GENERAL  - EN MILES</a:t>
          </a:r>
          <a:endParaRPr lang="es-SV" sz="1100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711200</xdr:colOff>
      <xdr:row>0</xdr:row>
      <xdr:rowOff>12700</xdr:rowOff>
    </xdr:from>
    <xdr:to>
      <xdr:col>13</xdr:col>
      <xdr:colOff>333925</xdr:colOff>
      <xdr:row>5</xdr:row>
      <xdr:rowOff>154502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0299700" y="12700"/>
          <a:ext cx="1095925" cy="75140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431800</xdr:colOff>
      <xdr:row>0</xdr:row>
      <xdr:rowOff>0</xdr:rowOff>
    </xdr:from>
    <xdr:to>
      <xdr:col>13</xdr:col>
      <xdr:colOff>3725</xdr:colOff>
      <xdr:row>4</xdr:row>
      <xdr:rowOff>52902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0439400" y="0"/>
          <a:ext cx="1095925" cy="75140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431800</xdr:colOff>
      <xdr:row>0</xdr:row>
      <xdr:rowOff>0</xdr:rowOff>
    </xdr:from>
    <xdr:to>
      <xdr:col>13</xdr:col>
      <xdr:colOff>3725</xdr:colOff>
      <xdr:row>4</xdr:row>
      <xdr:rowOff>129102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1049000" y="0"/>
          <a:ext cx="1095925" cy="75140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571487</xdr:colOff>
      <xdr:row>0</xdr:row>
      <xdr:rowOff>1</xdr:rowOff>
    </xdr:from>
    <xdr:to>
      <xdr:col>13</xdr:col>
      <xdr:colOff>667287</xdr:colOff>
      <xdr:row>3</xdr:row>
      <xdr:rowOff>179903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1989581" y="1"/>
          <a:ext cx="1095925" cy="75140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598708</xdr:colOff>
      <xdr:row>0</xdr:row>
      <xdr:rowOff>2</xdr:rowOff>
    </xdr:from>
    <xdr:to>
      <xdr:col>13</xdr:col>
      <xdr:colOff>633276</xdr:colOff>
      <xdr:row>3</xdr:row>
      <xdr:rowOff>98261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4382744" y="2"/>
          <a:ext cx="1095925" cy="75140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666755</xdr:colOff>
      <xdr:row>0</xdr:row>
      <xdr:rowOff>4</xdr:rowOff>
    </xdr:from>
    <xdr:to>
      <xdr:col>13</xdr:col>
      <xdr:colOff>845899</xdr:colOff>
      <xdr:row>4</xdr:row>
      <xdr:rowOff>23812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3311193" y="4"/>
          <a:ext cx="1095925" cy="833433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16385</xdr:colOff>
      <xdr:row>18</xdr:row>
      <xdr:rowOff>9430</xdr:rowOff>
    </xdr:from>
    <xdr:to>
      <xdr:col>14</xdr:col>
      <xdr:colOff>0</xdr:colOff>
      <xdr:row>78</xdr:row>
      <xdr:rowOff>179183</xdr:rowOff>
    </xdr:to>
    <xdr:sp macro="" textlink="">
      <xdr:nvSpPr>
        <xdr:cNvPr id="8" name="7 Rectángulo"/>
        <xdr:cNvSpPr/>
      </xdr:nvSpPr>
      <xdr:spPr bwMode="auto">
        <a:xfrm>
          <a:off x="111635" y="3521774"/>
          <a:ext cx="8329896" cy="11552128"/>
        </a:xfrm>
        <a:prstGeom prst="rect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chemeClr val="bg1">
              <a:lumMod val="65000"/>
            </a:schemeClr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39700" h="139700" prst="divot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SV" sz="1100"/>
        </a:p>
      </xdr:txBody>
    </xdr:sp>
    <xdr:clientData/>
  </xdr:twoCellAnchor>
  <xdr:twoCellAnchor>
    <xdr:from>
      <xdr:col>2</xdr:col>
      <xdr:colOff>16787</xdr:colOff>
      <xdr:row>60</xdr:row>
      <xdr:rowOff>84898</xdr:rowOff>
    </xdr:from>
    <xdr:to>
      <xdr:col>13</xdr:col>
      <xdr:colOff>28292</xdr:colOff>
      <xdr:row>77</xdr:row>
      <xdr:rowOff>84897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20</xdr:row>
      <xdr:rowOff>20108</xdr:rowOff>
    </xdr:from>
    <xdr:to>
      <xdr:col>13</xdr:col>
      <xdr:colOff>9525</xdr:colOff>
      <xdr:row>43</xdr:row>
      <xdr:rowOff>19636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43</xdr:row>
      <xdr:rowOff>132051</xdr:rowOff>
    </xdr:from>
    <xdr:to>
      <xdr:col>13</xdr:col>
      <xdr:colOff>9525</xdr:colOff>
      <xdr:row>59</xdr:row>
      <xdr:rowOff>132522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594056</xdr:colOff>
      <xdr:row>0</xdr:row>
      <xdr:rowOff>18835</xdr:rowOff>
    </xdr:from>
    <xdr:to>
      <xdr:col>13</xdr:col>
      <xdr:colOff>546981</xdr:colOff>
      <xdr:row>4</xdr:row>
      <xdr:rowOff>35719</xdr:rowOff>
    </xdr:to>
    <xdr:sp macro="" textlink="">
      <xdr:nvSpPr>
        <xdr:cNvPr id="5" name="4 Flecha izquierda">
          <a:hlinkClick xmlns:r="http://schemas.openxmlformats.org/officeDocument/2006/relationships" r:id="rId4" tooltip="MENU"/>
        </xdr:cNvPr>
        <xdr:cNvSpPr/>
      </xdr:nvSpPr>
      <xdr:spPr bwMode="auto">
        <a:xfrm>
          <a:off x="7261556" y="18835"/>
          <a:ext cx="1095925" cy="778884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702453</xdr:colOff>
      <xdr:row>0</xdr:row>
      <xdr:rowOff>23814</xdr:rowOff>
    </xdr:from>
    <xdr:to>
      <xdr:col>8</xdr:col>
      <xdr:colOff>23812</xdr:colOff>
      <xdr:row>5</xdr:row>
      <xdr:rowOff>35718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7774766" y="23814"/>
          <a:ext cx="1143015" cy="84534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200" b="1">
              <a:solidFill>
                <a:schemeClr val="tx2"/>
              </a:solidFill>
            </a:rPr>
            <a:t>      VOLVER A</a:t>
          </a:r>
        </a:p>
        <a:p>
          <a:pPr algn="l"/>
          <a:r>
            <a:rPr lang="es-SV" sz="1200" b="1">
              <a:solidFill>
                <a:schemeClr val="tx2"/>
              </a:solidFill>
            </a:rPr>
            <a:t>      MENU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31800</xdr:colOff>
      <xdr:row>0</xdr:row>
      <xdr:rowOff>12</xdr:rowOff>
    </xdr:from>
    <xdr:to>
      <xdr:col>8</xdr:col>
      <xdr:colOff>65</xdr:colOff>
      <xdr:row>4</xdr:row>
      <xdr:rowOff>59531</xdr:rowOff>
    </xdr:to>
    <xdr:sp macro="" textlink="">
      <xdr:nvSpPr>
        <xdr:cNvPr id="3" name="2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6199238" y="12"/>
          <a:ext cx="1135077" cy="892957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200" b="1">
              <a:solidFill>
                <a:schemeClr val="tx2"/>
              </a:solidFill>
            </a:rPr>
            <a:t>      VOLVER A</a:t>
          </a:r>
        </a:p>
        <a:p>
          <a:pPr algn="l"/>
          <a:r>
            <a:rPr lang="es-SV" sz="1200" b="1">
              <a:solidFill>
                <a:schemeClr val="tx2"/>
              </a:solidFill>
            </a:rPr>
            <a:t>      MENU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257174</xdr:colOff>
      <xdr:row>9</xdr:row>
      <xdr:rowOff>0</xdr:rowOff>
    </xdr:from>
    <xdr:to>
      <xdr:col>23</xdr:col>
      <xdr:colOff>571499</xdr:colOff>
      <xdr:row>23</xdr:row>
      <xdr:rowOff>57150</xdr:rowOff>
    </xdr:to>
    <xdr:graphicFrame macro="">
      <xdr:nvGraphicFramePr>
        <xdr:cNvPr id="10004543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402235</xdr:colOff>
      <xdr:row>0</xdr:row>
      <xdr:rowOff>8</xdr:rowOff>
    </xdr:from>
    <xdr:to>
      <xdr:col>7</xdr:col>
      <xdr:colOff>508083</xdr:colOff>
      <xdr:row>4</xdr:row>
      <xdr:rowOff>95258</xdr:rowOff>
    </xdr:to>
    <xdr:sp macro="" textlink="">
      <xdr:nvSpPr>
        <xdr:cNvPr id="4" name="3 Flecha izquierda">
          <a:hlinkClick xmlns:r="http://schemas.openxmlformats.org/officeDocument/2006/relationships" r:id="rId2" tooltip="MENU"/>
        </xdr:cNvPr>
        <xdr:cNvSpPr/>
      </xdr:nvSpPr>
      <xdr:spPr bwMode="auto">
        <a:xfrm>
          <a:off x="7514235" y="8"/>
          <a:ext cx="1143015" cy="857250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200" b="1">
              <a:solidFill>
                <a:schemeClr val="tx2"/>
              </a:solidFill>
            </a:rPr>
            <a:t>      VOLVER A</a:t>
          </a:r>
        </a:p>
        <a:p>
          <a:pPr algn="l"/>
          <a:r>
            <a:rPr lang="es-SV" sz="1200" b="1">
              <a:solidFill>
                <a:schemeClr val="tx2"/>
              </a:solidFill>
            </a:rPr>
            <a:t>     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107169</xdr:rowOff>
    </xdr:from>
    <xdr:to>
      <xdr:col>11</xdr:col>
      <xdr:colOff>95800</xdr:colOff>
      <xdr:row>5</xdr:row>
      <xdr:rowOff>17021</xdr:rowOff>
    </xdr:to>
    <xdr:sp macro="" textlink="">
      <xdr:nvSpPr>
        <xdr:cNvPr id="3" name="2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0870406" y="107169"/>
          <a:ext cx="1095925" cy="802821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749300</xdr:colOff>
      <xdr:row>0</xdr:row>
      <xdr:rowOff>0</xdr:rowOff>
    </xdr:from>
    <xdr:to>
      <xdr:col>8</xdr:col>
      <xdr:colOff>15</xdr:colOff>
      <xdr:row>4</xdr:row>
      <xdr:rowOff>146050</xdr:rowOff>
    </xdr:to>
    <xdr:sp macro="" textlink="">
      <xdr:nvSpPr>
        <xdr:cNvPr id="3" name="2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8890000" y="0"/>
          <a:ext cx="1143015" cy="857250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200" b="1">
              <a:solidFill>
                <a:schemeClr val="tx2"/>
              </a:solidFill>
            </a:rPr>
            <a:t>      VOLVER A</a:t>
          </a:r>
        </a:p>
        <a:p>
          <a:pPr algn="l"/>
          <a:r>
            <a:rPr lang="es-SV" sz="1200" b="1">
              <a:solidFill>
                <a:schemeClr val="tx2"/>
              </a:solidFill>
            </a:rPr>
            <a:t>      MENU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107169</xdr:rowOff>
    </xdr:from>
    <xdr:to>
      <xdr:col>8</xdr:col>
      <xdr:colOff>95800</xdr:colOff>
      <xdr:row>5</xdr:row>
      <xdr:rowOff>17021</xdr:rowOff>
    </xdr:to>
    <xdr:sp macro="" textlink="">
      <xdr:nvSpPr>
        <xdr:cNvPr id="2" name="2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1877675" y="107169"/>
          <a:ext cx="1095925" cy="814727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254044</xdr:colOff>
      <xdr:row>0</xdr:row>
      <xdr:rowOff>21181</xdr:rowOff>
    </xdr:from>
    <xdr:to>
      <xdr:col>6</xdr:col>
      <xdr:colOff>1011303</xdr:colOff>
      <xdr:row>3</xdr:row>
      <xdr:rowOff>137583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6434711" y="21181"/>
          <a:ext cx="1095925" cy="75140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1034143</xdr:colOff>
      <xdr:row>0</xdr:row>
      <xdr:rowOff>0</xdr:rowOff>
    </xdr:from>
    <xdr:to>
      <xdr:col>12</xdr:col>
      <xdr:colOff>1027890</xdr:colOff>
      <xdr:row>3</xdr:row>
      <xdr:rowOff>122464</xdr:rowOff>
    </xdr:to>
    <xdr:sp macro="" textlink="">
      <xdr:nvSpPr>
        <xdr:cNvPr id="3" name="2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5090322" y="0"/>
          <a:ext cx="1095925" cy="802821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748392</xdr:colOff>
      <xdr:row>0</xdr:row>
      <xdr:rowOff>0</xdr:rowOff>
    </xdr:from>
    <xdr:to>
      <xdr:col>12</xdr:col>
      <xdr:colOff>687710</xdr:colOff>
      <xdr:row>4</xdr:row>
      <xdr:rowOff>16884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3566321" y="0"/>
          <a:ext cx="1095925" cy="778884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830035</xdr:colOff>
      <xdr:row>0</xdr:row>
      <xdr:rowOff>13607</xdr:rowOff>
    </xdr:from>
    <xdr:to>
      <xdr:col>12</xdr:col>
      <xdr:colOff>769353</xdr:colOff>
      <xdr:row>3</xdr:row>
      <xdr:rowOff>98527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4341928" y="13607"/>
          <a:ext cx="1095925" cy="778884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329391</xdr:colOff>
      <xdr:row>0</xdr:row>
      <xdr:rowOff>67476</xdr:rowOff>
    </xdr:from>
    <xdr:to>
      <xdr:col>14</xdr:col>
      <xdr:colOff>574680</xdr:colOff>
      <xdr:row>3</xdr:row>
      <xdr:rowOff>120378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2676172" y="67476"/>
          <a:ext cx="1102539" cy="755371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596900</xdr:colOff>
      <xdr:row>0</xdr:row>
      <xdr:rowOff>38100</xdr:rowOff>
    </xdr:from>
    <xdr:to>
      <xdr:col>15</xdr:col>
      <xdr:colOff>0</xdr:colOff>
      <xdr:row>4</xdr:row>
      <xdr:rowOff>14802</xdr:rowOff>
    </xdr:to>
    <xdr:sp macro="" textlink="">
      <xdr:nvSpPr>
        <xdr:cNvPr id="3" name="2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5224579" y="38100"/>
          <a:ext cx="1094110" cy="793131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928687</xdr:colOff>
      <xdr:row>0</xdr:row>
      <xdr:rowOff>273844</xdr:rowOff>
    </xdr:from>
    <xdr:to>
      <xdr:col>13</xdr:col>
      <xdr:colOff>964956</xdr:colOff>
      <xdr:row>3</xdr:row>
      <xdr:rowOff>13215</xdr:rowOff>
    </xdr:to>
    <xdr:sp macro="" textlink="">
      <xdr:nvSpPr>
        <xdr:cNvPr id="2" name="1 Flecha izquierda">
          <a:hlinkClick xmlns:r="http://schemas.openxmlformats.org/officeDocument/2006/relationships" r:id="rId1" tooltip="MENU"/>
        </xdr:cNvPr>
        <xdr:cNvSpPr/>
      </xdr:nvSpPr>
      <xdr:spPr bwMode="auto">
        <a:xfrm>
          <a:off x="13299281" y="273844"/>
          <a:ext cx="1095925" cy="751402"/>
        </a:xfrm>
        <a:prstGeom prst="leftArrow">
          <a:avLst/>
        </a:prstGeom>
        <a:solidFill>
          <a:srgbClr val="006600">
            <a:alpha val="50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 b="1">
              <a:solidFill>
                <a:schemeClr val="tx2"/>
              </a:solidFill>
            </a:rPr>
            <a:t>     </a:t>
          </a:r>
          <a:r>
            <a:rPr lang="es-SV" sz="1200" b="1">
              <a:solidFill>
                <a:schemeClr val="tx2"/>
              </a:solidFill>
              <a:latin typeface="+mn-lt"/>
            </a:rPr>
            <a:t>VOLVER</a:t>
          </a:r>
          <a:r>
            <a:rPr lang="es-SV" sz="1200" b="1" baseline="0">
              <a:solidFill>
                <a:schemeClr val="tx2"/>
              </a:solidFill>
              <a:latin typeface="+mn-lt"/>
            </a:rPr>
            <a:t> A </a:t>
          </a:r>
        </a:p>
        <a:p>
          <a:pPr algn="l"/>
          <a:r>
            <a:rPr lang="es-SV" sz="1200" b="1" baseline="0">
              <a:solidFill>
                <a:schemeClr val="tx2"/>
              </a:solidFill>
              <a:latin typeface="+mn-lt"/>
            </a:rPr>
            <a:t>      MENU           </a:t>
          </a:r>
          <a:endParaRPr lang="es-SV" sz="1200" b="1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OM%202017/EF%202017/CEDEVAL/CEDEVAL%20EF%20DIC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brera/Documents/CEDEVAL%202013/CEDEVAL%20EF%20PRESUPUESTO%20DICIEMBR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6"/>
      <sheetName val="Gto Real 16"/>
      <sheetName val="Res Real 16"/>
      <sheetName val="Grafik (2)"/>
      <sheetName val="ER Pres"/>
      <sheetName val="ER ACUM PRES"/>
      <sheetName val="Miles2"/>
      <sheetName val="Acum"/>
      <sheetName val="BG_ER (2)"/>
      <sheetName val="ING. EXPORT"/>
      <sheetName val="GTO. EX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7">
          <cell r="P97">
            <v>922067.44000000006</v>
          </cell>
        </row>
      </sheetData>
      <sheetData sheetId="8">
        <row r="50">
          <cell r="C50">
            <v>31219.72000000003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_ER"/>
      <sheetName val="BG2"/>
      <sheetName val="ERC"/>
      <sheetName val="IngC"/>
      <sheetName val="GtoC"/>
      <sheetName val="I Msual"/>
      <sheetName val="G Msual"/>
      <sheetName val="R Msual"/>
      <sheetName val="Pre Res 13"/>
      <sheetName val="Pre Gto 13"/>
      <sheetName val="Pre Ing 13"/>
      <sheetName val="GTO REAL 2012"/>
      <sheetName val="ING REAL 2012"/>
      <sheetName val="Res REAL 2012"/>
      <sheetName val="Grafik (2)"/>
      <sheetName val="Grafik"/>
      <sheetName val="ER Pres"/>
      <sheetName val="ER ACUM PRES"/>
      <sheetName val="Miles2"/>
      <sheetName val="Acu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83306.11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E</v>
          </cell>
          <cell r="C2" t="str">
            <v>F</v>
          </cell>
          <cell r="D2" t="str">
            <v>M</v>
          </cell>
          <cell r="E2" t="str">
            <v>A</v>
          </cell>
          <cell r="F2" t="str">
            <v>M</v>
          </cell>
          <cell r="G2" t="str">
            <v>J</v>
          </cell>
          <cell r="H2" t="str">
            <v>J</v>
          </cell>
          <cell r="I2" t="str">
            <v>A</v>
          </cell>
          <cell r="J2" t="str">
            <v>S</v>
          </cell>
          <cell r="K2" t="str">
            <v>O</v>
          </cell>
          <cell r="L2" t="str">
            <v>N</v>
          </cell>
          <cell r="M2" t="str">
            <v>D</v>
          </cell>
        </row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10">
          <cell r="B10" t="str">
            <v>E</v>
          </cell>
          <cell r="C10" t="str">
            <v>F</v>
          </cell>
          <cell r="D10" t="str">
            <v>M</v>
          </cell>
          <cell r="E10" t="str">
            <v>A</v>
          </cell>
          <cell r="F10" t="str">
            <v>M</v>
          </cell>
          <cell r="G10" t="str">
            <v>J</v>
          </cell>
          <cell r="H10" t="str">
            <v>J</v>
          </cell>
          <cell r="I10" t="str">
            <v>A</v>
          </cell>
          <cell r="J10" t="str">
            <v>S</v>
          </cell>
          <cell r="K10" t="str">
            <v>O</v>
          </cell>
          <cell r="L10" t="str">
            <v>N</v>
          </cell>
          <cell r="M10" t="str">
            <v>D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A33"/>
  <sheetViews>
    <sheetView zoomScale="80" zoomScaleNormal="80" workbookViewId="0">
      <selection activeCell="J13" sqref="J13"/>
    </sheetView>
  </sheetViews>
  <sheetFormatPr baseColWidth="10" defaultRowHeight="15"/>
  <cols>
    <col min="1" max="16384" width="11.5546875" style="946"/>
  </cols>
  <sheetData>
    <row r="4" spans="1:1" ht="15" customHeight="1">
      <c r="A4" s="947"/>
    </row>
    <row r="13" spans="1:1" s="948" customFormat="1"/>
    <row r="18" s="948" customFormat="1"/>
    <row r="23" s="948" customFormat="1"/>
    <row r="28" s="948" customFormat="1"/>
    <row r="33" s="948" customFormat="1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Q88"/>
  <sheetViews>
    <sheetView showGridLines="0" zoomScale="80" zoomScaleNormal="80" workbookViewId="0">
      <pane xSplit="2" ySplit="7" topLeftCell="C29" activePane="bottomRight" state="frozen"/>
      <selection pane="topRight" activeCell="C1" sqref="C1"/>
      <selection pane="bottomLeft" activeCell="A5" sqref="A5"/>
      <selection pane="bottomRight" activeCell="Q26" sqref="Q26"/>
    </sheetView>
  </sheetViews>
  <sheetFormatPr baseColWidth="10" defaultRowHeight="15.75"/>
  <cols>
    <col min="1" max="1" width="2.77734375" style="632" bestFit="1" customWidth="1"/>
    <col min="2" max="2" width="30.21875" style="632" bestFit="1" customWidth="1"/>
    <col min="3" max="3" width="8.88671875" style="854" bestFit="1" customWidth="1"/>
    <col min="4" max="4" width="9.88671875" style="854" bestFit="1" customWidth="1"/>
    <col min="5" max="5" width="8.5546875" style="854" bestFit="1" customWidth="1"/>
    <col min="6" max="7" width="8.88671875" style="854" bestFit="1" customWidth="1"/>
    <col min="8" max="8" width="8.5546875" style="854" bestFit="1" customWidth="1"/>
    <col min="9" max="9" width="8.88671875" style="854" bestFit="1" customWidth="1"/>
    <col min="10" max="13" width="8.5546875" style="854" bestFit="1" customWidth="1"/>
    <col min="14" max="14" width="9.5546875" style="854" bestFit="1" customWidth="1"/>
    <col min="15" max="15" width="11.21875" style="632" bestFit="1" customWidth="1"/>
    <col min="16" max="16" width="6.21875" style="1245" customWidth="1"/>
    <col min="17" max="17" width="10.33203125" style="632" bestFit="1" customWidth="1"/>
    <col min="18" max="16384" width="11.5546875" style="632"/>
  </cols>
  <sheetData>
    <row r="2" spans="1:17">
      <c r="N2" s="1715" t="s">
        <v>300</v>
      </c>
      <c r="O2" s="1715"/>
    </row>
    <row r="3" spans="1:17">
      <c r="A3" s="1715" t="s">
        <v>772</v>
      </c>
      <c r="B3" s="1715"/>
      <c r="C3" s="1715"/>
      <c r="D3" s="1715"/>
      <c r="E3" s="1715"/>
      <c r="F3" s="1715"/>
      <c r="G3" s="1715"/>
      <c r="H3" s="1715"/>
      <c r="I3" s="1715"/>
      <c r="J3" s="1715"/>
      <c r="K3" s="1715"/>
      <c r="L3" s="1715"/>
      <c r="M3" s="1715"/>
      <c r="N3" s="1715"/>
      <c r="O3" s="1715"/>
    </row>
    <row r="4" spans="1:17">
      <c r="A4" s="1556"/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</row>
    <row r="5" spans="1:17">
      <c r="A5" s="1556"/>
      <c r="B5" s="1556"/>
      <c r="C5" s="1556"/>
      <c r="D5" s="1556"/>
      <c r="E5" s="1556"/>
      <c r="F5" s="1556"/>
      <c r="G5" s="1556"/>
      <c r="H5" s="1556"/>
      <c r="I5" s="1556"/>
      <c r="J5" s="1556"/>
      <c r="K5" s="1556"/>
      <c r="L5" s="1556"/>
      <c r="M5" s="1556"/>
      <c r="N5" s="1556"/>
      <c r="O5" s="1556"/>
    </row>
    <row r="6" spans="1:17" ht="16.5" thickBot="1"/>
    <row r="7" spans="1:17" s="846" customFormat="1">
      <c r="A7" s="1316"/>
      <c r="B7" s="1317" t="s">
        <v>457</v>
      </c>
      <c r="C7" s="1317" t="s">
        <v>33</v>
      </c>
      <c r="D7" s="1317" t="s">
        <v>151</v>
      </c>
      <c r="E7" s="1317" t="s">
        <v>57</v>
      </c>
      <c r="F7" s="1317" t="s">
        <v>58</v>
      </c>
      <c r="G7" s="1317" t="s">
        <v>59</v>
      </c>
      <c r="H7" s="1317" t="s">
        <v>60</v>
      </c>
      <c r="I7" s="1317" t="s">
        <v>61</v>
      </c>
      <c r="J7" s="1317" t="s">
        <v>62</v>
      </c>
      <c r="K7" s="1317" t="s">
        <v>152</v>
      </c>
      <c r="L7" s="1317" t="s">
        <v>153</v>
      </c>
      <c r="M7" s="1317" t="s">
        <v>154</v>
      </c>
      <c r="N7" s="1317" t="s">
        <v>155</v>
      </c>
      <c r="O7" s="1318" t="s">
        <v>34</v>
      </c>
      <c r="P7" s="1265"/>
      <c r="Q7" s="1319">
        <v>43524</v>
      </c>
    </row>
    <row r="8" spans="1:17">
      <c r="A8" s="629" t="s">
        <v>0</v>
      </c>
      <c r="B8" s="847" t="s">
        <v>1</v>
      </c>
      <c r="C8" s="1205">
        <f>C10+C24+C29+C32</f>
        <v>111010.07580479095</v>
      </c>
      <c r="D8" s="1205">
        <f t="shared" ref="D8:M8" si="0">D10+D24+D29+D32</f>
        <v>98924.904593900559</v>
      </c>
      <c r="E8" s="1205">
        <f t="shared" si="0"/>
        <v>97023.183532964176</v>
      </c>
      <c r="F8" s="1205">
        <f t="shared" si="0"/>
        <v>100041.03918843578</v>
      </c>
      <c r="G8" s="1205">
        <f t="shared" si="0"/>
        <v>98750.161298095787</v>
      </c>
      <c r="H8" s="1205">
        <f t="shared" si="0"/>
        <v>110786.64215529949</v>
      </c>
      <c r="I8" s="1205">
        <f t="shared" si="0"/>
        <v>111646.4074229711</v>
      </c>
      <c r="J8" s="1205">
        <f t="shared" si="0"/>
        <v>102124.2975179317</v>
      </c>
      <c r="K8" s="1205">
        <f t="shared" si="0"/>
        <v>100261.87817060176</v>
      </c>
      <c r="L8" s="1205">
        <f t="shared" si="0"/>
        <v>103331.08924069394</v>
      </c>
      <c r="M8" s="1205">
        <f t="shared" si="0"/>
        <v>100260.44999938952</v>
      </c>
      <c r="N8" s="1205">
        <f>N10+N24+N29+N32</f>
        <v>118693.89727145825</v>
      </c>
      <c r="O8" s="1261">
        <f t="shared" ref="O8" si="1">O10+O24+O29+O32</f>
        <v>1252854.0261965331</v>
      </c>
      <c r="P8" s="1266"/>
      <c r="Q8" s="1263">
        <f>Q10+Q24+Q29+Q32</f>
        <v>209934.98039869152</v>
      </c>
    </row>
    <row r="9" spans="1:17">
      <c r="A9" s="629"/>
      <c r="B9" s="847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62"/>
      <c r="P9" s="1266"/>
      <c r="Q9" s="1264"/>
    </row>
    <row r="10" spans="1:17">
      <c r="A10" s="629" t="s">
        <v>2</v>
      </c>
      <c r="B10" s="847" t="s">
        <v>169</v>
      </c>
      <c r="C10" s="1206">
        <f>SUM(C11:C22)</f>
        <v>105129.07580479095</v>
      </c>
      <c r="D10" s="1206">
        <f t="shared" ref="D10:O10" si="2">SUM(D11:D22)</f>
        <v>97243.904593900559</v>
      </c>
      <c r="E10" s="1206">
        <f t="shared" si="2"/>
        <v>95642.183532964176</v>
      </c>
      <c r="F10" s="1206">
        <f t="shared" si="2"/>
        <v>98060.039188435781</v>
      </c>
      <c r="G10" s="1206">
        <f t="shared" si="2"/>
        <v>97069.161298095787</v>
      </c>
      <c r="H10" s="1206">
        <f>SUM(H11:H22)</f>
        <v>109105.64215529949</v>
      </c>
      <c r="I10" s="1206">
        <f t="shared" si="2"/>
        <v>109965.4074229711</v>
      </c>
      <c r="J10" s="1206">
        <f t="shared" si="2"/>
        <v>99843.2975179317</v>
      </c>
      <c r="K10" s="1206">
        <f t="shared" si="2"/>
        <v>98880.878170601762</v>
      </c>
      <c r="L10" s="1206">
        <f t="shared" si="2"/>
        <v>101350.08924069394</v>
      </c>
      <c r="M10" s="1206">
        <f t="shared" si="2"/>
        <v>97979.449999389515</v>
      </c>
      <c r="N10" s="1206">
        <f t="shared" si="2"/>
        <v>117012.89727145825</v>
      </c>
      <c r="O10" s="1262">
        <f t="shared" si="2"/>
        <v>1227282.0261965331</v>
      </c>
      <c r="P10" s="1266"/>
      <c r="Q10" s="1428">
        <f>SUM(Q11:Q22)</f>
        <v>202372.98039869152</v>
      </c>
    </row>
    <row r="11" spans="1:17">
      <c r="A11" s="630">
        <v>1</v>
      </c>
      <c r="B11" s="849" t="s">
        <v>156</v>
      </c>
      <c r="C11" s="852">
        <v>36587.375874970654</v>
      </c>
      <c r="D11" s="852">
        <v>36436.275939544917</v>
      </c>
      <c r="E11" s="852">
        <v>36289.548127216302</v>
      </c>
      <c r="F11" s="852">
        <v>36803.677382399874</v>
      </c>
      <c r="G11" s="852">
        <v>36804.66992754228</v>
      </c>
      <c r="H11" s="852">
        <v>36710.552972678925</v>
      </c>
      <c r="I11" s="852">
        <v>36521.589188681661</v>
      </c>
      <c r="J11" s="852">
        <v>36609.809863217743</v>
      </c>
      <c r="K11" s="852">
        <v>36634.073062104741</v>
      </c>
      <c r="L11" s="852">
        <v>36290.488705543496</v>
      </c>
      <c r="M11" s="852">
        <v>36258.079292538459</v>
      </c>
      <c r="N11" s="852">
        <v>36227.543126568744</v>
      </c>
      <c r="O11" s="850">
        <f>SUM(C11:N11)</f>
        <v>438173.68346300779</v>
      </c>
      <c r="Q11" s="851">
        <f>C11+D11</f>
        <v>73023.651814515571</v>
      </c>
    </row>
    <row r="12" spans="1:17" s="854" customFormat="1">
      <c r="A12" s="631">
        <v>2</v>
      </c>
      <c r="B12" s="849" t="s">
        <v>170</v>
      </c>
      <c r="C12" s="852">
        <v>23691.904979859759</v>
      </c>
      <c r="D12" s="852">
        <v>23744.142612376774</v>
      </c>
      <c r="E12" s="852">
        <v>23822.849103071207</v>
      </c>
      <c r="F12" s="852">
        <v>24127.317336017481</v>
      </c>
      <c r="G12" s="852">
        <v>24200.56052295721</v>
      </c>
      <c r="H12" s="852">
        <v>24248.617790607979</v>
      </c>
      <c r="I12" s="852">
        <v>24326.991247827475</v>
      </c>
      <c r="J12" s="852">
        <v>24414.251929537448</v>
      </c>
      <c r="K12" s="852">
        <v>24489.137099104075</v>
      </c>
      <c r="L12" s="852">
        <v>24559.262106474558</v>
      </c>
      <c r="M12" s="852">
        <v>24645.866161887214</v>
      </c>
      <c r="N12" s="852">
        <v>23455.677177929458</v>
      </c>
      <c r="O12" s="853">
        <f>SUM(C12:N12)</f>
        <v>289726.57806765055</v>
      </c>
      <c r="P12" s="1179"/>
      <c r="Q12" s="851">
        <f t="shared" ref="Q12:Q22" si="3">C12+D12</f>
        <v>47436.047592236529</v>
      </c>
    </row>
    <row r="13" spans="1:17" s="854" customFormat="1">
      <c r="A13" s="631">
        <v>3</v>
      </c>
      <c r="B13" s="849" t="s">
        <v>439</v>
      </c>
      <c r="C13" s="852">
        <v>10560.964954303399</v>
      </c>
      <c r="D13" s="852">
        <v>10560.964954303399</v>
      </c>
      <c r="E13" s="852">
        <v>10560.964954303399</v>
      </c>
      <c r="F13" s="852">
        <v>10560.964954303399</v>
      </c>
      <c r="G13" s="852">
        <v>10560.964954303399</v>
      </c>
      <c r="H13" s="852">
        <v>10560.964954303399</v>
      </c>
      <c r="I13" s="852">
        <v>10560.964954303399</v>
      </c>
      <c r="J13" s="852">
        <v>10560.964954303399</v>
      </c>
      <c r="K13" s="852">
        <v>10560.964954303399</v>
      </c>
      <c r="L13" s="852">
        <v>10560.964954303399</v>
      </c>
      <c r="M13" s="852">
        <v>10560.964954303399</v>
      </c>
      <c r="N13" s="852">
        <v>10560.964954303399</v>
      </c>
      <c r="O13" s="853">
        <f t="shared" ref="O13:O16" si="4">SUM(C13:N13)</f>
        <v>126731.57945164082</v>
      </c>
      <c r="P13" s="1179"/>
      <c r="Q13" s="851">
        <f t="shared" si="3"/>
        <v>21121.929908606799</v>
      </c>
    </row>
    <row r="14" spans="1:17" s="854" customFormat="1">
      <c r="A14" s="631">
        <v>4</v>
      </c>
      <c r="B14" s="849" t="s">
        <v>171</v>
      </c>
      <c r="C14" s="1207">
        <v>2200</v>
      </c>
      <c r="D14" s="1207">
        <v>2200</v>
      </c>
      <c r="E14" s="1207">
        <v>2200</v>
      </c>
      <c r="F14" s="1207">
        <v>2200</v>
      </c>
      <c r="G14" s="1207">
        <v>2200</v>
      </c>
      <c r="H14" s="1207">
        <v>2200</v>
      </c>
      <c r="I14" s="1207">
        <v>2200</v>
      </c>
      <c r="J14" s="1207">
        <v>2200</v>
      </c>
      <c r="K14" s="1207">
        <v>2200</v>
      </c>
      <c r="L14" s="1207">
        <v>2200</v>
      </c>
      <c r="M14" s="1207">
        <v>2200</v>
      </c>
      <c r="N14" s="1207">
        <v>2200</v>
      </c>
      <c r="O14" s="853">
        <f t="shared" si="4"/>
        <v>26400</v>
      </c>
      <c r="P14" s="1179"/>
      <c r="Q14" s="851">
        <f t="shared" si="3"/>
        <v>4400</v>
      </c>
    </row>
    <row r="15" spans="1:17" s="854" customFormat="1">
      <c r="A15" s="631">
        <v>5</v>
      </c>
      <c r="B15" s="849" t="s">
        <v>172</v>
      </c>
      <c r="C15" s="852">
        <v>24159.110818671339</v>
      </c>
      <c r="D15" s="852">
        <v>16385.03851330468</v>
      </c>
      <c r="E15" s="852">
        <v>14867.036976992458</v>
      </c>
      <c r="F15" s="852">
        <v>15936.476964192014</v>
      </c>
      <c r="G15" s="852">
        <v>14837.675168583028</v>
      </c>
      <c r="H15" s="852">
        <v>26922.503230308059</v>
      </c>
      <c r="I15" s="852">
        <v>26908.300456457124</v>
      </c>
      <c r="J15" s="852">
        <v>16614.560343505058</v>
      </c>
      <c r="K15" s="852">
        <v>15544.158813330045</v>
      </c>
      <c r="L15" s="852">
        <v>17804.227530470514</v>
      </c>
      <c r="M15" s="852">
        <v>14397.758190727447</v>
      </c>
      <c r="N15" s="852">
        <v>34651.228342287701</v>
      </c>
      <c r="O15" s="853">
        <f t="shared" si="4"/>
        <v>239028.0753488295</v>
      </c>
      <c r="P15" s="1179"/>
      <c r="Q15" s="851">
        <f t="shared" si="3"/>
        <v>40544.149331976019</v>
      </c>
    </row>
    <row r="16" spans="1:17">
      <c r="A16" s="630">
        <v>6</v>
      </c>
      <c r="B16" s="849" t="s">
        <v>173</v>
      </c>
      <c r="C16" s="852">
        <v>2319.3550339928574</v>
      </c>
      <c r="D16" s="852">
        <v>2309.3313673353614</v>
      </c>
      <c r="E16" s="852">
        <v>2299.5977385550341</v>
      </c>
      <c r="F16" s="852">
        <v>2333.7040421633474</v>
      </c>
      <c r="G16" s="852">
        <v>2333.7698856173633</v>
      </c>
      <c r="H16" s="852">
        <v>2327.5263556005516</v>
      </c>
      <c r="I16" s="852">
        <v>2314.9908771717173</v>
      </c>
      <c r="J16" s="852">
        <v>2317.9386826989185</v>
      </c>
      <c r="K16" s="852">
        <v>2319.5482546487842</v>
      </c>
      <c r="L16" s="852">
        <v>2296.7555575559868</v>
      </c>
      <c r="M16" s="852">
        <v>2294.6055821002578</v>
      </c>
      <c r="N16" s="852">
        <v>2292.5798740957107</v>
      </c>
      <c r="O16" s="853">
        <f t="shared" si="4"/>
        <v>27759.703251535888</v>
      </c>
      <c r="Q16" s="851">
        <f t="shared" si="3"/>
        <v>4628.6864013282193</v>
      </c>
    </row>
    <row r="17" spans="1:17">
      <c r="A17" s="630">
        <v>7</v>
      </c>
      <c r="B17" s="849" t="s">
        <v>174</v>
      </c>
      <c r="C17" s="852">
        <v>2500</v>
      </c>
      <c r="D17" s="852">
        <v>2500</v>
      </c>
      <c r="E17" s="852">
        <v>2500</v>
      </c>
      <c r="F17" s="852">
        <v>3000</v>
      </c>
      <c r="G17" s="852">
        <v>3000</v>
      </c>
      <c r="H17" s="852">
        <v>3000</v>
      </c>
      <c r="I17" s="852">
        <v>4000</v>
      </c>
      <c r="J17" s="852">
        <v>4000</v>
      </c>
      <c r="K17" s="852">
        <v>4000</v>
      </c>
      <c r="L17" s="852">
        <v>4500</v>
      </c>
      <c r="M17" s="852">
        <v>4500</v>
      </c>
      <c r="N17" s="852">
        <v>4500</v>
      </c>
      <c r="O17" s="850">
        <f t="shared" ref="O17:O22" si="5">SUM(C17:N17)</f>
        <v>42000</v>
      </c>
      <c r="Q17" s="851">
        <f t="shared" si="3"/>
        <v>5000</v>
      </c>
    </row>
    <row r="18" spans="1:17">
      <c r="A18" s="630">
        <v>8</v>
      </c>
      <c r="B18" s="849" t="s">
        <v>175</v>
      </c>
      <c r="C18" s="852">
        <v>323.64346203841637</v>
      </c>
      <c r="D18" s="852">
        <v>323.76638983428847</v>
      </c>
      <c r="E18" s="852">
        <v>323.75293627405961</v>
      </c>
      <c r="F18" s="852">
        <v>323.83422681577809</v>
      </c>
      <c r="G18" s="852">
        <v>324.71618609274418</v>
      </c>
      <c r="H18" s="852">
        <v>324.96202278149019</v>
      </c>
      <c r="I18" s="852">
        <v>325.00440417239054</v>
      </c>
      <c r="J18" s="852">
        <v>325.02900581259814</v>
      </c>
      <c r="K18" s="852">
        <v>325.37616842488188</v>
      </c>
      <c r="L18" s="852">
        <v>325.65668966566716</v>
      </c>
      <c r="M18" s="852">
        <v>325.4597200123788</v>
      </c>
      <c r="N18" s="852">
        <v>325.70825996437998</v>
      </c>
      <c r="O18" s="850">
        <f t="shared" si="5"/>
        <v>3896.9094718890742</v>
      </c>
      <c r="Q18" s="851">
        <f t="shared" si="3"/>
        <v>647.40985187270485</v>
      </c>
    </row>
    <row r="19" spans="1:17">
      <c r="A19" s="630">
        <v>9</v>
      </c>
      <c r="B19" s="849" t="s">
        <v>176</v>
      </c>
      <c r="C19" s="852">
        <v>1881.7206809545205</v>
      </c>
      <c r="D19" s="852">
        <v>1879.3848172011562</v>
      </c>
      <c r="E19" s="852">
        <v>1873.4336965517182</v>
      </c>
      <c r="F19" s="852">
        <v>1869.0642825439004</v>
      </c>
      <c r="G19" s="852">
        <v>1901.8046529997696</v>
      </c>
      <c r="H19" s="852">
        <v>1905.5148290190732</v>
      </c>
      <c r="I19" s="852">
        <v>1902.5662943573193</v>
      </c>
      <c r="J19" s="852">
        <v>1895.7427388565216</v>
      </c>
      <c r="K19" s="852">
        <v>1902.6198186858328</v>
      </c>
      <c r="L19" s="852">
        <v>1907.7336966803191</v>
      </c>
      <c r="M19" s="852">
        <v>1891.7160978203601</v>
      </c>
      <c r="N19" s="852">
        <v>1894.1955363088646</v>
      </c>
      <c r="O19" s="850">
        <f t="shared" si="5"/>
        <v>22705.497141979358</v>
      </c>
      <c r="Q19" s="851">
        <f t="shared" si="3"/>
        <v>3761.1054981556767</v>
      </c>
    </row>
    <row r="20" spans="1:17">
      <c r="A20" s="630">
        <v>10</v>
      </c>
      <c r="B20" s="849" t="s">
        <v>177</v>
      </c>
      <c r="C20" s="852">
        <v>200</v>
      </c>
      <c r="D20" s="852">
        <v>200</v>
      </c>
      <c r="E20" s="852">
        <v>200</v>
      </c>
      <c r="F20" s="852">
        <v>200</v>
      </c>
      <c r="G20" s="852">
        <v>200</v>
      </c>
      <c r="H20" s="852">
        <v>200</v>
      </c>
      <c r="I20" s="852">
        <v>200</v>
      </c>
      <c r="J20" s="852">
        <v>200</v>
      </c>
      <c r="K20" s="852">
        <v>200</v>
      </c>
      <c r="L20" s="852">
        <v>200</v>
      </c>
      <c r="M20" s="852">
        <v>200</v>
      </c>
      <c r="N20" s="852">
        <v>200</v>
      </c>
      <c r="O20" s="850">
        <f t="shared" si="5"/>
        <v>2400</v>
      </c>
      <c r="Q20" s="851">
        <f t="shared" si="3"/>
        <v>400</v>
      </c>
    </row>
    <row r="21" spans="1:17">
      <c r="A21" s="630">
        <v>11</v>
      </c>
      <c r="B21" s="849" t="s">
        <v>178</v>
      </c>
      <c r="C21" s="852">
        <v>310</v>
      </c>
      <c r="D21" s="852">
        <v>310</v>
      </c>
      <c r="E21" s="852">
        <v>310</v>
      </c>
      <c r="F21" s="852">
        <v>310</v>
      </c>
      <c r="G21" s="852">
        <v>310</v>
      </c>
      <c r="H21" s="852">
        <v>310</v>
      </c>
      <c r="I21" s="852">
        <v>310</v>
      </c>
      <c r="J21" s="852">
        <v>310</v>
      </c>
      <c r="K21" s="852">
        <v>310</v>
      </c>
      <c r="L21" s="852">
        <v>310</v>
      </c>
      <c r="M21" s="852">
        <v>310</v>
      </c>
      <c r="N21" s="852">
        <v>310</v>
      </c>
      <c r="O21" s="850">
        <f t="shared" si="5"/>
        <v>3720</v>
      </c>
      <c r="Q21" s="851">
        <f t="shared" si="3"/>
        <v>620</v>
      </c>
    </row>
    <row r="22" spans="1:17">
      <c r="A22" s="631">
        <v>12</v>
      </c>
      <c r="B22" s="855" t="s">
        <v>413</v>
      </c>
      <c r="C22" s="852">
        <v>395</v>
      </c>
      <c r="D22" s="852">
        <v>395</v>
      </c>
      <c r="E22" s="852">
        <v>395</v>
      </c>
      <c r="F22" s="852">
        <v>395</v>
      </c>
      <c r="G22" s="852">
        <v>395</v>
      </c>
      <c r="H22" s="852">
        <v>395</v>
      </c>
      <c r="I22" s="852">
        <v>395</v>
      </c>
      <c r="J22" s="852">
        <v>395</v>
      </c>
      <c r="K22" s="852">
        <v>395</v>
      </c>
      <c r="L22" s="852">
        <v>395</v>
      </c>
      <c r="M22" s="852">
        <v>395</v>
      </c>
      <c r="N22" s="852">
        <v>395</v>
      </c>
      <c r="O22" s="850">
        <f t="shared" si="5"/>
        <v>4740</v>
      </c>
      <c r="Q22" s="851">
        <f t="shared" si="3"/>
        <v>790</v>
      </c>
    </row>
    <row r="23" spans="1:17">
      <c r="A23" s="630"/>
      <c r="B23" s="849"/>
      <c r="C23" s="852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0"/>
      <c r="Q23" s="851"/>
    </row>
    <row r="24" spans="1:17" s="858" customFormat="1">
      <c r="A24" s="629" t="s">
        <v>3</v>
      </c>
      <c r="B24" s="856" t="s">
        <v>179</v>
      </c>
      <c r="C24" s="1208">
        <f>SUM(C25:C27)</f>
        <v>1381</v>
      </c>
      <c r="D24" s="1208">
        <f t="shared" ref="D24:M24" si="6">SUM(D25:D27)</f>
        <v>1381</v>
      </c>
      <c r="E24" s="1208">
        <f t="shared" si="6"/>
        <v>1381</v>
      </c>
      <c r="F24" s="1208">
        <f t="shared" si="6"/>
        <v>1381</v>
      </c>
      <c r="G24" s="1208">
        <f t="shared" si="6"/>
        <v>1381</v>
      </c>
      <c r="H24" s="1208">
        <f t="shared" si="6"/>
        <v>1381</v>
      </c>
      <c r="I24" s="1208">
        <f t="shared" si="6"/>
        <v>1381</v>
      </c>
      <c r="J24" s="1208">
        <f t="shared" si="6"/>
        <v>1381</v>
      </c>
      <c r="K24" s="1208">
        <f t="shared" si="6"/>
        <v>1381</v>
      </c>
      <c r="L24" s="1208">
        <f t="shared" si="6"/>
        <v>1381</v>
      </c>
      <c r="M24" s="1208">
        <f t="shared" si="6"/>
        <v>1381</v>
      </c>
      <c r="N24" s="1208">
        <f>SUM(N25:N27)</f>
        <v>1381</v>
      </c>
      <c r="O24" s="1258">
        <f t="shared" ref="O24" si="7">SUM(O25:O27)</f>
        <v>16572</v>
      </c>
      <c r="P24" s="1259"/>
      <c r="Q24" s="1429">
        <f>SUM(Q25:Q27)</f>
        <v>2762</v>
      </c>
    </row>
    <row r="25" spans="1:17">
      <c r="A25" s="630">
        <v>1</v>
      </c>
      <c r="B25" s="849" t="s">
        <v>180</v>
      </c>
      <c r="C25" s="852">
        <v>1100</v>
      </c>
      <c r="D25" s="852">
        <v>1100</v>
      </c>
      <c r="E25" s="852">
        <v>1100</v>
      </c>
      <c r="F25" s="852">
        <v>1100</v>
      </c>
      <c r="G25" s="852">
        <v>1100</v>
      </c>
      <c r="H25" s="852">
        <v>1100</v>
      </c>
      <c r="I25" s="852">
        <v>1100</v>
      </c>
      <c r="J25" s="852">
        <v>1100</v>
      </c>
      <c r="K25" s="852">
        <v>1100</v>
      </c>
      <c r="L25" s="852">
        <v>1100</v>
      </c>
      <c r="M25" s="852">
        <v>1100</v>
      </c>
      <c r="N25" s="852">
        <v>1100</v>
      </c>
      <c r="O25" s="850">
        <f>SUM(C25:N25)</f>
        <v>13200</v>
      </c>
      <c r="Q25" s="851">
        <f t="shared" ref="Q25:Q26" si="8">C25+D25</f>
        <v>2200</v>
      </c>
    </row>
    <row r="26" spans="1:17">
      <c r="A26" s="630">
        <v>2</v>
      </c>
      <c r="B26" s="849" t="s">
        <v>301</v>
      </c>
      <c r="C26" s="852">
        <v>281</v>
      </c>
      <c r="D26" s="852">
        <v>281</v>
      </c>
      <c r="E26" s="852">
        <v>281</v>
      </c>
      <c r="F26" s="852">
        <v>281</v>
      </c>
      <c r="G26" s="852">
        <v>281</v>
      </c>
      <c r="H26" s="852">
        <v>281</v>
      </c>
      <c r="I26" s="852">
        <v>281</v>
      </c>
      <c r="J26" s="852">
        <v>281</v>
      </c>
      <c r="K26" s="852">
        <v>281</v>
      </c>
      <c r="L26" s="852">
        <v>281</v>
      </c>
      <c r="M26" s="852">
        <v>281</v>
      </c>
      <c r="N26" s="852">
        <v>281</v>
      </c>
      <c r="O26" s="850">
        <f>SUM(C26:N26)</f>
        <v>3372</v>
      </c>
      <c r="Q26" s="851">
        <f t="shared" si="8"/>
        <v>562</v>
      </c>
    </row>
    <row r="27" spans="1:17">
      <c r="A27" s="630"/>
      <c r="B27" s="849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0"/>
      <c r="Q27" s="851"/>
    </row>
    <row r="28" spans="1:17">
      <c r="A28" s="630"/>
      <c r="B28" s="849"/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0"/>
      <c r="Q28" s="851">
        <f>SUM(C28:H28)</f>
        <v>0</v>
      </c>
    </row>
    <row r="29" spans="1:17" s="858" customFormat="1">
      <c r="A29" s="629" t="s">
        <v>4</v>
      </c>
      <c r="B29" s="856" t="s">
        <v>181</v>
      </c>
      <c r="C29" s="1208">
        <f>C30</f>
        <v>4500</v>
      </c>
      <c r="D29" s="1208">
        <f t="shared" ref="D29:N29" si="9">D30</f>
        <v>300</v>
      </c>
      <c r="E29" s="1208">
        <f t="shared" si="9"/>
        <v>0</v>
      </c>
      <c r="F29" s="1208">
        <f t="shared" si="9"/>
        <v>600</v>
      </c>
      <c r="G29" s="1208">
        <f t="shared" si="9"/>
        <v>300</v>
      </c>
      <c r="H29" s="1208">
        <f t="shared" si="9"/>
        <v>300</v>
      </c>
      <c r="I29" s="1208">
        <f t="shared" si="9"/>
        <v>300</v>
      </c>
      <c r="J29" s="1208">
        <f t="shared" si="9"/>
        <v>900</v>
      </c>
      <c r="K29" s="1208">
        <f t="shared" si="9"/>
        <v>0</v>
      </c>
      <c r="L29" s="1208">
        <f t="shared" si="9"/>
        <v>600</v>
      </c>
      <c r="M29" s="1208">
        <f>M30</f>
        <v>900</v>
      </c>
      <c r="N29" s="1208">
        <f t="shared" si="9"/>
        <v>300</v>
      </c>
      <c r="O29" s="857">
        <f>SUM(O30:O30)</f>
        <v>9000</v>
      </c>
      <c r="P29" s="1246"/>
      <c r="Q29" s="1430">
        <f>SUM(Q30)</f>
        <v>4800</v>
      </c>
    </row>
    <row r="30" spans="1:17">
      <c r="A30" s="630">
        <v>1</v>
      </c>
      <c r="B30" s="849" t="s">
        <v>367</v>
      </c>
      <c r="C30" s="852">
        <v>4500</v>
      </c>
      <c r="D30" s="852">
        <v>300</v>
      </c>
      <c r="E30" s="852">
        <v>0</v>
      </c>
      <c r="F30" s="852">
        <v>600</v>
      </c>
      <c r="G30" s="852">
        <v>300</v>
      </c>
      <c r="H30" s="852">
        <v>300</v>
      </c>
      <c r="I30" s="852">
        <v>300</v>
      </c>
      <c r="J30" s="852">
        <v>900</v>
      </c>
      <c r="K30" s="852">
        <v>0</v>
      </c>
      <c r="L30" s="852">
        <v>600</v>
      </c>
      <c r="M30" s="852">
        <v>900</v>
      </c>
      <c r="N30" s="852">
        <v>300</v>
      </c>
      <c r="O30" s="850">
        <f>SUM(C30:N30)</f>
        <v>9000</v>
      </c>
      <c r="Q30" s="851">
        <f t="shared" ref="Q30" si="10">C30+D30</f>
        <v>4800</v>
      </c>
    </row>
    <row r="31" spans="1:17">
      <c r="A31" s="630"/>
      <c r="B31" s="849"/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0"/>
      <c r="Q31" s="851">
        <f>SUM(C31:K31)</f>
        <v>0</v>
      </c>
    </row>
    <row r="32" spans="1:17" s="858" customFormat="1">
      <c r="A32" s="629" t="s">
        <v>5</v>
      </c>
      <c r="B32" s="856" t="s">
        <v>6</v>
      </c>
      <c r="C32" s="1208">
        <f>SUM(C33)</f>
        <v>0</v>
      </c>
      <c r="D32" s="1208">
        <f t="shared" ref="D32:M32" si="11">SUM(D33)</f>
        <v>0</v>
      </c>
      <c r="E32" s="1208">
        <f t="shared" si="11"/>
        <v>0</v>
      </c>
      <c r="F32" s="1208">
        <f t="shared" si="11"/>
        <v>0</v>
      </c>
      <c r="G32" s="1208">
        <f t="shared" si="11"/>
        <v>0</v>
      </c>
      <c r="H32" s="1208">
        <f t="shared" si="11"/>
        <v>0</v>
      </c>
      <c r="I32" s="1208">
        <f t="shared" si="11"/>
        <v>0</v>
      </c>
      <c r="J32" s="1208">
        <f>SUM(J33)</f>
        <v>0</v>
      </c>
      <c r="K32" s="1208">
        <f t="shared" si="11"/>
        <v>0</v>
      </c>
      <c r="L32" s="1208">
        <f>SUM(L33)</f>
        <v>0</v>
      </c>
      <c r="M32" s="1208">
        <f t="shared" si="11"/>
        <v>0</v>
      </c>
      <c r="N32" s="1208">
        <f>SUM(N33)</f>
        <v>0</v>
      </c>
      <c r="O32" s="1258">
        <f t="shared" ref="O32" si="12">SUM(O33)</f>
        <v>0</v>
      </c>
      <c r="P32" s="1259"/>
      <c r="Q32" s="1429">
        <f>SUM(Q33)</f>
        <v>0</v>
      </c>
    </row>
    <row r="33" spans="1:17">
      <c r="A33" s="630">
        <v>1</v>
      </c>
      <c r="B33" s="849" t="s">
        <v>182</v>
      </c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0">
        <f>SUM(C33:N33)</f>
        <v>0</v>
      </c>
      <c r="Q33" s="851">
        <f t="shared" ref="Q33" si="13">C33+D33</f>
        <v>0</v>
      </c>
    </row>
    <row r="34" spans="1:17">
      <c r="A34" s="859"/>
      <c r="B34" s="860"/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61"/>
      <c r="Q34" s="851">
        <f>SUM(C34)</f>
        <v>0</v>
      </c>
    </row>
    <row r="35" spans="1:17" s="858" customFormat="1">
      <c r="A35" s="629" t="s">
        <v>7</v>
      </c>
      <c r="B35" s="856" t="s">
        <v>8</v>
      </c>
      <c r="C35" s="1209">
        <f>SUM(C36:C38)</f>
        <v>11500</v>
      </c>
      <c r="D35" s="1209">
        <f t="shared" ref="D35:M35" si="14">SUM(D36:D38)</f>
        <v>11500</v>
      </c>
      <c r="E35" s="1209">
        <f t="shared" si="14"/>
        <v>11500</v>
      </c>
      <c r="F35" s="1209">
        <f t="shared" si="14"/>
        <v>11500</v>
      </c>
      <c r="G35" s="1209">
        <f t="shared" si="14"/>
        <v>11500</v>
      </c>
      <c r="H35" s="1209">
        <f t="shared" si="14"/>
        <v>11500</v>
      </c>
      <c r="I35" s="1209">
        <f t="shared" si="14"/>
        <v>11500</v>
      </c>
      <c r="J35" s="1209">
        <f t="shared" si="14"/>
        <v>11500</v>
      </c>
      <c r="K35" s="1209">
        <f t="shared" si="14"/>
        <v>11500</v>
      </c>
      <c r="L35" s="1209">
        <f t="shared" si="14"/>
        <v>11500</v>
      </c>
      <c r="M35" s="1209">
        <f t="shared" si="14"/>
        <v>11500</v>
      </c>
      <c r="N35" s="1209">
        <f>SUM(N36:N38)</f>
        <v>11500</v>
      </c>
      <c r="O35" s="1260">
        <f t="shared" ref="O35" si="15">SUM(O36:O38)</f>
        <v>138000</v>
      </c>
      <c r="P35" s="1259"/>
      <c r="Q35" s="1431">
        <f>SUM(Q36:Q38)</f>
        <v>23000</v>
      </c>
    </row>
    <row r="36" spans="1:17">
      <c r="A36" s="630">
        <v>1</v>
      </c>
      <c r="B36" s="849" t="s">
        <v>183</v>
      </c>
      <c r="C36" s="852">
        <v>11500</v>
      </c>
      <c r="D36" s="852">
        <v>11500</v>
      </c>
      <c r="E36" s="852">
        <v>11500</v>
      </c>
      <c r="F36" s="852">
        <v>11500</v>
      </c>
      <c r="G36" s="852">
        <v>11500</v>
      </c>
      <c r="H36" s="852">
        <v>11500</v>
      </c>
      <c r="I36" s="852">
        <v>11500</v>
      </c>
      <c r="J36" s="852">
        <v>11500</v>
      </c>
      <c r="K36" s="852">
        <v>11500</v>
      </c>
      <c r="L36" s="852">
        <v>11500</v>
      </c>
      <c r="M36" s="852">
        <v>11500</v>
      </c>
      <c r="N36" s="852">
        <v>11500</v>
      </c>
      <c r="O36" s="850">
        <f>SUM(C36:N36)</f>
        <v>138000</v>
      </c>
      <c r="Q36" s="851">
        <f t="shared" ref="Q36:Q40" si="16">C36+D36</f>
        <v>23000</v>
      </c>
    </row>
    <row r="37" spans="1:17">
      <c r="A37" s="630">
        <f>+A36+1</f>
        <v>2</v>
      </c>
      <c r="B37" s="849" t="s">
        <v>184</v>
      </c>
      <c r="C37" s="852"/>
      <c r="D37" s="852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0">
        <f>SUM(C37:N37)</f>
        <v>0</v>
      </c>
      <c r="Q37" s="851">
        <f t="shared" si="16"/>
        <v>0</v>
      </c>
    </row>
    <row r="38" spans="1:17">
      <c r="A38" s="630">
        <v>3</v>
      </c>
      <c r="B38" s="860" t="s">
        <v>53</v>
      </c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0">
        <f>SUM(C38:N38)</f>
        <v>0</v>
      </c>
      <c r="Q38" s="851">
        <f t="shared" si="16"/>
        <v>0</v>
      </c>
    </row>
    <row r="39" spans="1:17">
      <c r="A39" s="630"/>
      <c r="B39" s="860"/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0"/>
      <c r="Q39" s="851">
        <f t="shared" ref="Q39" si="17">SUM(C39:J39)</f>
        <v>0</v>
      </c>
    </row>
    <row r="40" spans="1:17" s="858" customFormat="1">
      <c r="A40" s="629" t="s">
        <v>9</v>
      </c>
      <c r="B40" s="847" t="s">
        <v>10</v>
      </c>
      <c r="C40" s="1209">
        <v>0</v>
      </c>
      <c r="D40" s="1209">
        <v>0</v>
      </c>
      <c r="E40" s="1209">
        <v>0</v>
      </c>
      <c r="F40" s="1209">
        <v>0</v>
      </c>
      <c r="G40" s="1209">
        <v>0</v>
      </c>
      <c r="H40" s="1209">
        <v>0</v>
      </c>
      <c r="I40" s="1209">
        <v>0</v>
      </c>
      <c r="J40" s="1209">
        <v>0</v>
      </c>
      <c r="K40" s="1209">
        <v>0</v>
      </c>
      <c r="L40" s="1209">
        <v>0</v>
      </c>
      <c r="M40" s="1209">
        <v>0</v>
      </c>
      <c r="N40" s="1209">
        <v>0</v>
      </c>
      <c r="O40" s="980">
        <v>0</v>
      </c>
      <c r="P40" s="1246"/>
      <c r="Q40" s="851">
        <f t="shared" si="16"/>
        <v>0</v>
      </c>
    </row>
    <row r="41" spans="1:17">
      <c r="A41" s="859"/>
      <c r="B41" s="860"/>
      <c r="C41" s="852"/>
      <c r="D41" s="852"/>
      <c r="E41" s="852"/>
      <c r="F41" s="852"/>
      <c r="G41" s="852"/>
      <c r="H41" s="852"/>
      <c r="I41" s="852"/>
      <c r="J41" s="852"/>
      <c r="K41" s="852"/>
      <c r="L41" s="852"/>
      <c r="M41" s="852"/>
      <c r="N41" s="852"/>
      <c r="O41" s="850"/>
      <c r="Q41" s="851"/>
    </row>
    <row r="42" spans="1:17" ht="16.5" thickBot="1">
      <c r="A42" s="1347"/>
      <c r="B42" s="1321" t="s">
        <v>11</v>
      </c>
      <c r="C42" s="1322">
        <f t="shared" ref="C42:H42" si="18">C8+C35</f>
        <v>122510.07580479095</v>
      </c>
      <c r="D42" s="1322">
        <f t="shared" si="18"/>
        <v>110424.90459390056</v>
      </c>
      <c r="E42" s="1322">
        <f t="shared" si="18"/>
        <v>108523.18353296418</v>
      </c>
      <c r="F42" s="1322">
        <f t="shared" si="18"/>
        <v>111541.03918843578</v>
      </c>
      <c r="G42" s="1322">
        <f t="shared" si="18"/>
        <v>110250.16129809579</v>
      </c>
      <c r="H42" s="1322">
        <f t="shared" si="18"/>
        <v>122286.64215529949</v>
      </c>
      <c r="I42" s="1322">
        <f t="shared" ref="I42:N42" si="19">I8+I35</f>
        <v>123146.4074229711</v>
      </c>
      <c r="J42" s="1322">
        <f t="shared" si="19"/>
        <v>113624.2975179317</v>
      </c>
      <c r="K42" s="1322">
        <f t="shared" si="19"/>
        <v>111761.87817060176</v>
      </c>
      <c r="L42" s="1322">
        <f t="shared" si="19"/>
        <v>114831.08924069394</v>
      </c>
      <c r="M42" s="1322">
        <f t="shared" si="19"/>
        <v>111760.44999938952</v>
      </c>
      <c r="N42" s="1322">
        <f t="shared" si="19"/>
        <v>130193.89727145825</v>
      </c>
      <c r="O42" s="1323">
        <f>O8+O35</f>
        <v>1390854.0261965331</v>
      </c>
      <c r="Q42" s="1320">
        <f>Q8+Q35</f>
        <v>232934.98039869152</v>
      </c>
    </row>
    <row r="43" spans="1:17"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862"/>
    </row>
    <row r="44" spans="1:17">
      <c r="C44" s="1210"/>
      <c r="D44" s="1210"/>
      <c r="E44" s="1210"/>
      <c r="F44" s="1210"/>
      <c r="G44" s="1210"/>
      <c r="H44" s="1210"/>
      <c r="I44" s="1210"/>
      <c r="J44" s="1210"/>
      <c r="K44" s="1210"/>
      <c r="L44" s="1210"/>
      <c r="M44" s="1210"/>
      <c r="N44" s="1210"/>
      <c r="O44" s="862" t="s">
        <v>35</v>
      </c>
    </row>
    <row r="45" spans="1:17">
      <c r="C45" s="1210"/>
      <c r="D45" s="1210"/>
      <c r="E45" s="1210"/>
      <c r="F45" s="1210"/>
      <c r="G45" s="1210"/>
      <c r="H45" s="1210"/>
      <c r="I45" s="1210"/>
      <c r="J45" s="1210"/>
      <c r="K45" s="1210"/>
      <c r="L45" s="1210"/>
      <c r="M45" s="1210"/>
      <c r="N45" s="1210"/>
      <c r="O45" s="862" t="s">
        <v>35</v>
      </c>
    </row>
    <row r="46" spans="1:17">
      <c r="C46" s="1210"/>
      <c r="D46" s="1210"/>
      <c r="E46" s="1210"/>
      <c r="F46" s="1210"/>
      <c r="G46" s="1210"/>
      <c r="H46" s="1210"/>
      <c r="I46" s="1210"/>
      <c r="J46" s="1210"/>
      <c r="K46" s="1210"/>
      <c r="L46" s="1210"/>
      <c r="M46" s="1210"/>
      <c r="N46" s="1210"/>
      <c r="O46" s="862"/>
    </row>
    <row r="47" spans="1:17">
      <c r="C47" s="1210"/>
      <c r="D47" s="1210"/>
      <c r="E47" s="1210"/>
      <c r="F47" s="1210"/>
      <c r="G47" s="1210"/>
      <c r="H47" s="1210"/>
      <c r="I47" s="1210"/>
      <c r="J47" s="1210"/>
      <c r="K47" s="1210"/>
      <c r="L47" s="1210"/>
      <c r="M47" s="1210"/>
      <c r="N47" s="1210"/>
      <c r="O47" s="862"/>
    </row>
    <row r="48" spans="1:17">
      <c r="C48" s="1210"/>
      <c r="D48" s="1210"/>
      <c r="E48" s="1210"/>
      <c r="F48" s="1210"/>
      <c r="G48" s="1210"/>
      <c r="H48" s="1210"/>
      <c r="I48" s="1210"/>
      <c r="J48" s="1210"/>
      <c r="K48" s="1210"/>
      <c r="L48" s="1210"/>
      <c r="M48" s="1210"/>
      <c r="N48" s="1210"/>
      <c r="O48" s="862"/>
    </row>
    <row r="49" spans="3:15">
      <c r="C49" s="1210"/>
      <c r="D49" s="1210"/>
      <c r="E49" s="1210"/>
      <c r="F49" s="1210"/>
      <c r="G49" s="1210"/>
      <c r="H49" s="1210"/>
      <c r="I49" s="1210"/>
      <c r="J49" s="1210"/>
      <c r="K49" s="1210"/>
      <c r="L49" s="1210"/>
      <c r="M49" s="1210"/>
      <c r="N49" s="1210"/>
      <c r="O49" s="862"/>
    </row>
    <row r="50" spans="3:15">
      <c r="C50" s="1210"/>
      <c r="D50" s="1210"/>
      <c r="E50" s="1210"/>
      <c r="F50" s="1210"/>
      <c r="G50" s="1210"/>
      <c r="H50" s="1210"/>
      <c r="I50" s="1210"/>
      <c r="J50" s="1210"/>
      <c r="K50" s="1210"/>
      <c r="L50" s="1210"/>
      <c r="M50" s="1210"/>
      <c r="N50" s="1210"/>
      <c r="O50" s="862"/>
    </row>
    <row r="51" spans="3:15">
      <c r="C51" s="1210"/>
      <c r="D51" s="1210"/>
      <c r="E51" s="1210"/>
      <c r="F51" s="1210"/>
      <c r="G51" s="1210"/>
      <c r="H51" s="1210"/>
      <c r="I51" s="1210"/>
      <c r="J51" s="1210"/>
      <c r="K51" s="1210"/>
      <c r="L51" s="1210"/>
      <c r="M51" s="1210"/>
      <c r="N51" s="1210"/>
      <c r="O51" s="862"/>
    </row>
    <row r="52" spans="3:15">
      <c r="C52" s="1210"/>
      <c r="D52" s="1210"/>
      <c r="E52" s="1210"/>
      <c r="F52" s="1210"/>
      <c r="G52" s="1210"/>
      <c r="H52" s="1210"/>
      <c r="I52" s="1210"/>
      <c r="J52" s="1210"/>
      <c r="K52" s="1210"/>
      <c r="L52" s="1210"/>
      <c r="M52" s="1210"/>
      <c r="N52" s="1210"/>
      <c r="O52" s="862"/>
    </row>
    <row r="53" spans="3:15">
      <c r="C53" s="1210"/>
      <c r="D53" s="1210"/>
      <c r="E53" s="1210"/>
      <c r="F53" s="1210"/>
      <c r="G53" s="1210"/>
      <c r="H53" s="1210"/>
      <c r="I53" s="1210"/>
      <c r="J53" s="1210"/>
      <c r="K53" s="1210"/>
      <c r="L53" s="1210"/>
      <c r="M53" s="1210"/>
      <c r="N53" s="1210"/>
      <c r="O53" s="862"/>
    </row>
    <row r="54" spans="3:15"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862"/>
    </row>
    <row r="55" spans="3:15">
      <c r="C55" s="1210"/>
      <c r="D55" s="1210"/>
      <c r="E55" s="1210"/>
      <c r="F55" s="1210"/>
      <c r="G55" s="1210"/>
      <c r="H55" s="1210"/>
      <c r="I55" s="1210"/>
      <c r="J55" s="1210"/>
      <c r="K55" s="1210"/>
      <c r="L55" s="1210"/>
      <c r="M55" s="1210"/>
      <c r="N55" s="1210"/>
      <c r="O55" s="862"/>
    </row>
    <row r="56" spans="3:15">
      <c r="C56" s="1210"/>
      <c r="D56" s="1210"/>
      <c r="E56" s="1210"/>
      <c r="F56" s="1210"/>
      <c r="G56" s="1210"/>
      <c r="H56" s="1210"/>
      <c r="I56" s="1210"/>
      <c r="J56" s="1210"/>
      <c r="K56" s="1210"/>
      <c r="L56" s="1210"/>
      <c r="M56" s="1210"/>
      <c r="N56" s="1210"/>
      <c r="O56" s="862"/>
    </row>
    <row r="57" spans="3:15">
      <c r="C57" s="1210"/>
      <c r="D57" s="1210"/>
      <c r="E57" s="1210"/>
      <c r="F57" s="1210"/>
      <c r="G57" s="1210"/>
      <c r="H57" s="1210"/>
      <c r="I57" s="1210"/>
      <c r="J57" s="1210"/>
      <c r="K57" s="1210"/>
      <c r="L57" s="1210"/>
      <c r="M57" s="1210"/>
      <c r="N57" s="1210"/>
      <c r="O57" s="862"/>
    </row>
    <row r="58" spans="3:15">
      <c r="C58" s="1210"/>
      <c r="D58" s="1210"/>
      <c r="E58" s="1210"/>
      <c r="F58" s="1210"/>
      <c r="G58" s="1210"/>
      <c r="H58" s="1210"/>
      <c r="I58" s="1210"/>
      <c r="J58" s="1210"/>
      <c r="K58" s="1210"/>
      <c r="L58" s="1210"/>
      <c r="M58" s="1210"/>
      <c r="N58" s="1210"/>
      <c r="O58" s="862"/>
    </row>
    <row r="59" spans="3:15"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862"/>
    </row>
    <row r="60" spans="3:15">
      <c r="C60" s="1210"/>
      <c r="D60" s="1210"/>
      <c r="E60" s="1210"/>
      <c r="F60" s="1210"/>
      <c r="G60" s="1210"/>
      <c r="H60" s="1210"/>
      <c r="I60" s="1210"/>
      <c r="J60" s="1210"/>
      <c r="K60" s="1210"/>
      <c r="L60" s="1210"/>
      <c r="M60" s="1210"/>
      <c r="N60" s="1210"/>
      <c r="O60" s="862"/>
    </row>
    <row r="61" spans="3:15">
      <c r="C61" s="1210"/>
      <c r="D61" s="1210"/>
      <c r="E61" s="1210"/>
      <c r="F61" s="1210"/>
      <c r="G61" s="1210"/>
      <c r="H61" s="1210"/>
      <c r="I61" s="1210"/>
      <c r="J61" s="1210"/>
      <c r="K61" s="1210"/>
      <c r="L61" s="1210"/>
      <c r="M61" s="1210"/>
      <c r="N61" s="1210"/>
      <c r="O61" s="862"/>
    </row>
    <row r="62" spans="3:15">
      <c r="C62" s="1210"/>
      <c r="D62" s="1210"/>
      <c r="E62" s="1210"/>
      <c r="F62" s="1210"/>
      <c r="G62" s="1210"/>
      <c r="H62" s="1210"/>
      <c r="I62" s="1210"/>
      <c r="J62" s="1210"/>
      <c r="K62" s="1210"/>
      <c r="L62" s="1210"/>
      <c r="M62" s="1210"/>
      <c r="N62" s="1210"/>
      <c r="O62" s="862"/>
    </row>
    <row r="63" spans="3:15">
      <c r="C63" s="1210"/>
      <c r="D63" s="1210"/>
      <c r="E63" s="1210"/>
      <c r="F63" s="1210"/>
      <c r="G63" s="1210"/>
      <c r="H63" s="1210"/>
      <c r="I63" s="1210"/>
      <c r="J63" s="1210"/>
      <c r="K63" s="1210"/>
      <c r="L63" s="1210"/>
      <c r="M63" s="1210"/>
      <c r="N63" s="1210"/>
      <c r="O63" s="862"/>
    </row>
    <row r="64" spans="3:15">
      <c r="C64" s="1210"/>
      <c r="D64" s="1210"/>
      <c r="E64" s="1210"/>
      <c r="F64" s="1210"/>
      <c r="G64" s="1210"/>
      <c r="H64" s="1210"/>
      <c r="I64" s="1210"/>
      <c r="J64" s="1210"/>
      <c r="K64" s="1210"/>
      <c r="L64" s="1210"/>
      <c r="M64" s="1210"/>
      <c r="N64" s="1210"/>
      <c r="O64" s="862"/>
    </row>
    <row r="65" spans="3:15">
      <c r="C65" s="1210"/>
      <c r="D65" s="1210"/>
      <c r="E65" s="1210"/>
      <c r="F65" s="1210"/>
      <c r="G65" s="1210"/>
      <c r="H65" s="1210"/>
      <c r="I65" s="1210"/>
      <c r="J65" s="1210"/>
      <c r="K65" s="1210"/>
      <c r="L65" s="1210"/>
      <c r="M65" s="1210"/>
      <c r="N65" s="1210"/>
      <c r="O65" s="862"/>
    </row>
    <row r="66" spans="3:15">
      <c r="C66" s="1210"/>
      <c r="D66" s="1210"/>
      <c r="E66" s="1210"/>
      <c r="F66" s="1210"/>
      <c r="G66" s="1210"/>
      <c r="H66" s="1210"/>
      <c r="I66" s="1210"/>
      <c r="J66" s="1210"/>
      <c r="K66" s="1210"/>
      <c r="L66" s="1210"/>
      <c r="M66" s="1210"/>
      <c r="N66" s="1210"/>
      <c r="O66" s="862"/>
    </row>
    <row r="67" spans="3:15"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862"/>
    </row>
    <row r="68" spans="3:15"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862"/>
    </row>
    <row r="69" spans="3:15">
      <c r="C69" s="1210"/>
      <c r="D69" s="1210"/>
      <c r="E69" s="1210"/>
      <c r="F69" s="1210"/>
      <c r="G69" s="1210"/>
      <c r="H69" s="1210"/>
      <c r="I69" s="1210"/>
      <c r="J69" s="1210"/>
      <c r="K69" s="1210"/>
      <c r="L69" s="1210"/>
      <c r="M69" s="1210"/>
      <c r="N69" s="1210"/>
      <c r="O69" s="862"/>
    </row>
    <row r="70" spans="3:15">
      <c r="C70" s="1210"/>
      <c r="D70" s="1210"/>
      <c r="E70" s="1210"/>
      <c r="F70" s="1210"/>
      <c r="G70" s="1210"/>
      <c r="H70" s="1210"/>
      <c r="I70" s="1210"/>
      <c r="J70" s="1210"/>
      <c r="K70" s="1210"/>
      <c r="L70" s="1210"/>
      <c r="M70" s="1210"/>
      <c r="N70" s="1210"/>
      <c r="O70" s="862"/>
    </row>
    <row r="71" spans="3:15">
      <c r="C71" s="1210"/>
      <c r="D71" s="1210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862"/>
    </row>
    <row r="72" spans="3:15">
      <c r="C72" s="1210"/>
      <c r="D72" s="1210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862"/>
    </row>
    <row r="73" spans="3:15">
      <c r="C73" s="1210"/>
      <c r="D73" s="1210"/>
      <c r="E73" s="1210"/>
      <c r="F73" s="1210"/>
      <c r="G73" s="1210"/>
      <c r="H73" s="1210"/>
      <c r="I73" s="1210"/>
      <c r="J73" s="1210"/>
      <c r="K73" s="1210"/>
      <c r="L73" s="1210"/>
      <c r="M73" s="1210"/>
      <c r="N73" s="1210"/>
      <c r="O73" s="862"/>
    </row>
    <row r="74" spans="3:15">
      <c r="C74" s="1210"/>
      <c r="D74" s="1210"/>
      <c r="E74" s="1210"/>
      <c r="F74" s="1210"/>
      <c r="G74" s="1210"/>
      <c r="H74" s="1210"/>
      <c r="I74" s="1210"/>
      <c r="J74" s="1210"/>
      <c r="K74" s="1210"/>
      <c r="L74" s="1210"/>
      <c r="M74" s="1210"/>
      <c r="N74" s="1210"/>
      <c r="O74" s="862"/>
    </row>
    <row r="75" spans="3:15">
      <c r="C75" s="1210"/>
      <c r="D75" s="1210"/>
      <c r="E75" s="1210"/>
      <c r="F75" s="1210"/>
      <c r="G75" s="1210"/>
      <c r="H75" s="1210"/>
      <c r="I75" s="1210"/>
      <c r="J75" s="1210"/>
      <c r="K75" s="1210"/>
      <c r="L75" s="1210"/>
      <c r="M75" s="1210"/>
      <c r="N75" s="1210"/>
      <c r="O75" s="862"/>
    </row>
    <row r="76" spans="3:15">
      <c r="C76" s="1210"/>
      <c r="D76" s="1210"/>
      <c r="E76" s="1210"/>
      <c r="F76" s="1210"/>
      <c r="G76" s="1210"/>
      <c r="H76" s="1210"/>
      <c r="I76" s="1210"/>
      <c r="J76" s="1210"/>
      <c r="K76" s="1210"/>
      <c r="L76" s="1210"/>
      <c r="M76" s="1210"/>
      <c r="N76" s="1210"/>
      <c r="O76" s="862"/>
    </row>
    <row r="77" spans="3:15">
      <c r="C77" s="1210"/>
      <c r="D77" s="1210"/>
      <c r="E77" s="1210"/>
      <c r="F77" s="1210"/>
      <c r="G77" s="1210"/>
      <c r="H77" s="1210"/>
      <c r="I77" s="1210"/>
      <c r="J77" s="1210"/>
      <c r="K77" s="1210"/>
      <c r="L77" s="1210"/>
      <c r="M77" s="1210"/>
      <c r="N77" s="1210"/>
      <c r="O77" s="862"/>
    </row>
    <row r="78" spans="3:15">
      <c r="C78" s="1210"/>
      <c r="D78" s="1210"/>
      <c r="E78" s="1210"/>
      <c r="F78" s="1210"/>
      <c r="G78" s="1210"/>
      <c r="H78" s="1210"/>
      <c r="I78" s="1210"/>
      <c r="J78" s="1210"/>
      <c r="K78" s="1210"/>
      <c r="L78" s="1210"/>
      <c r="M78" s="1210"/>
      <c r="N78" s="1210"/>
      <c r="O78" s="862"/>
    </row>
    <row r="79" spans="3:15">
      <c r="C79" s="1210"/>
      <c r="D79" s="1210"/>
      <c r="E79" s="1210"/>
      <c r="F79" s="1210"/>
      <c r="G79" s="1210"/>
      <c r="H79" s="1210"/>
      <c r="I79" s="1210"/>
      <c r="J79" s="1210"/>
      <c r="K79" s="1210"/>
      <c r="L79" s="1210"/>
      <c r="M79" s="1210"/>
      <c r="N79" s="1210"/>
      <c r="O79" s="862"/>
    </row>
    <row r="80" spans="3:15"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862"/>
    </row>
    <row r="81" spans="3:15">
      <c r="C81" s="1210"/>
      <c r="D81" s="1210"/>
      <c r="E81" s="1210"/>
      <c r="F81" s="1210"/>
      <c r="G81" s="1210"/>
      <c r="H81" s="1210"/>
      <c r="I81" s="1210"/>
      <c r="J81" s="1210"/>
      <c r="K81" s="1210"/>
      <c r="L81" s="1210"/>
      <c r="M81" s="1210"/>
      <c r="N81" s="1210"/>
      <c r="O81" s="862"/>
    </row>
    <row r="82" spans="3:15">
      <c r="C82" s="1210"/>
      <c r="D82" s="1210"/>
      <c r="E82" s="1210"/>
      <c r="F82" s="1210"/>
      <c r="G82" s="1210"/>
      <c r="H82" s="1210"/>
      <c r="I82" s="1210"/>
      <c r="J82" s="1210"/>
      <c r="K82" s="1210"/>
      <c r="L82" s="1210"/>
      <c r="M82" s="1210"/>
      <c r="N82" s="1210"/>
      <c r="O82" s="862"/>
    </row>
    <row r="83" spans="3:15">
      <c r="C83" s="1210"/>
      <c r="D83" s="1210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862"/>
    </row>
    <row r="84" spans="3:15">
      <c r="C84" s="1210"/>
      <c r="D84" s="1210"/>
      <c r="E84" s="1210"/>
      <c r="F84" s="1210"/>
      <c r="G84" s="1210"/>
      <c r="H84" s="1210"/>
      <c r="I84" s="1210"/>
      <c r="J84" s="1210"/>
      <c r="K84" s="1210"/>
      <c r="L84" s="1210"/>
      <c r="M84" s="1210"/>
      <c r="N84" s="1210"/>
      <c r="O84" s="862"/>
    </row>
    <row r="85" spans="3:15">
      <c r="C85" s="1210"/>
      <c r="D85" s="1210"/>
      <c r="E85" s="1210"/>
      <c r="F85" s="1210"/>
      <c r="G85" s="1210"/>
      <c r="H85" s="1210"/>
      <c r="I85" s="1210"/>
      <c r="J85" s="1210"/>
      <c r="K85" s="1210"/>
      <c r="L85" s="1210"/>
      <c r="M85" s="1210"/>
      <c r="N85" s="1210"/>
      <c r="O85" s="862"/>
    </row>
    <row r="86" spans="3:15">
      <c r="C86" s="1210"/>
      <c r="D86" s="1210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862"/>
    </row>
    <row r="87" spans="3:15">
      <c r="C87" s="1210"/>
      <c r="D87" s="1210"/>
      <c r="E87" s="1210"/>
      <c r="F87" s="1210"/>
      <c r="G87" s="1210"/>
      <c r="H87" s="1210"/>
      <c r="I87" s="1210"/>
      <c r="J87" s="1210"/>
      <c r="K87" s="1210"/>
      <c r="L87" s="1210"/>
      <c r="M87" s="1210"/>
      <c r="N87" s="1210"/>
      <c r="O87" s="862"/>
    </row>
    <row r="88" spans="3:15">
      <c r="C88" s="1210"/>
      <c r="D88" s="1210"/>
      <c r="E88" s="1210"/>
      <c r="F88" s="1210"/>
      <c r="G88" s="1210"/>
      <c r="H88" s="1210"/>
      <c r="I88" s="1210"/>
      <c r="J88" s="1210"/>
      <c r="K88" s="1210"/>
      <c r="L88" s="1210"/>
      <c r="M88" s="1210"/>
      <c r="N88" s="1210"/>
      <c r="O88" s="862"/>
    </row>
  </sheetData>
  <mergeCells count="2">
    <mergeCell ref="N2:O2"/>
    <mergeCell ref="A3:O3"/>
  </mergeCells>
  <printOptions horizontalCentered="1" verticalCentered="1"/>
  <pageMargins left="0.25" right="0.25" top="0.75" bottom="0.75" header="0.3" footer="0.3"/>
  <pageSetup scale="63" orientation="landscape" copies="2" r:id="rId1"/>
  <headerFooter alignWithMargins="0">
    <oddHeader>&amp;LJMoreno&amp;C&amp;14&amp;D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AA1879"/>
  <sheetViews>
    <sheetView showGridLines="0" zoomScale="80" zoomScaleNormal="80" workbookViewId="0">
      <pane xSplit="2" ySplit="6" topLeftCell="C76" activePane="bottomRight" state="frozen"/>
      <selection activeCell="I39" sqref="I39"/>
      <selection pane="topRight" activeCell="I39" sqref="I39"/>
      <selection pane="bottomLeft" activeCell="I39" sqref="I39"/>
      <selection pane="bottomRight" activeCell="C85" sqref="C85:D85"/>
    </sheetView>
  </sheetViews>
  <sheetFormatPr baseColWidth="10" defaultRowHeight="15.75" outlineLevelCol="1"/>
  <cols>
    <col min="1" max="1" width="3.5546875" style="632" bestFit="1" customWidth="1"/>
    <col min="2" max="2" width="34.33203125" style="632" bestFit="1" customWidth="1"/>
    <col min="3" max="3" width="8.88671875" style="854" customWidth="1" outlineLevel="1"/>
    <col min="4" max="4" width="8.5546875" style="854" customWidth="1" outlineLevel="1"/>
    <col min="5" max="5" width="8.88671875" style="854" customWidth="1" outlineLevel="1"/>
    <col min="6" max="8" width="8.5546875" style="854" customWidth="1" outlineLevel="1"/>
    <col min="9" max="14" width="8.88671875" style="854" customWidth="1" outlineLevel="1"/>
    <col min="15" max="15" width="10.6640625" style="854" bestFit="1" customWidth="1"/>
    <col min="16" max="16" width="5.33203125" style="632" customWidth="1"/>
    <col min="17" max="17" width="12.21875" style="632" bestFit="1" customWidth="1"/>
    <col min="18" max="18" width="4" style="632" customWidth="1"/>
    <col min="19" max="16384" width="11.5546875" style="632"/>
  </cols>
  <sheetData>
    <row r="2" spans="1:27">
      <c r="A2" s="632" t="s">
        <v>35</v>
      </c>
      <c r="N2" s="1716" t="s">
        <v>245</v>
      </c>
      <c r="O2" s="1716"/>
      <c r="P2" s="846"/>
    </row>
    <row r="3" spans="1:27">
      <c r="A3" s="1715" t="s">
        <v>794</v>
      </c>
      <c r="B3" s="1715"/>
      <c r="C3" s="1715"/>
      <c r="D3" s="1715"/>
      <c r="E3" s="1715"/>
      <c r="F3" s="1715"/>
      <c r="G3" s="1715"/>
      <c r="H3" s="1715"/>
      <c r="I3" s="1715"/>
      <c r="J3" s="1715"/>
      <c r="K3" s="1715"/>
      <c r="L3" s="1715"/>
      <c r="M3" s="1715"/>
      <c r="N3" s="1715"/>
      <c r="O3" s="1715"/>
    </row>
    <row r="4" spans="1:27">
      <c r="A4" s="1556"/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</row>
    <row r="5" spans="1:27" ht="16.5" thickBot="1"/>
    <row r="6" spans="1:27" s="846" customFormat="1" ht="16.5" thickBot="1">
      <c r="A6" s="1326"/>
      <c r="B6" s="1327" t="s">
        <v>457</v>
      </c>
      <c r="C6" s="1327" t="s">
        <v>33</v>
      </c>
      <c r="D6" s="1327" t="s">
        <v>151</v>
      </c>
      <c r="E6" s="1327" t="s">
        <v>57</v>
      </c>
      <c r="F6" s="1327" t="s">
        <v>58</v>
      </c>
      <c r="G6" s="1327" t="s">
        <v>59</v>
      </c>
      <c r="H6" s="1327" t="s">
        <v>60</v>
      </c>
      <c r="I6" s="1327" t="s">
        <v>61</v>
      </c>
      <c r="J6" s="1327" t="s">
        <v>62</v>
      </c>
      <c r="K6" s="1327" t="s">
        <v>152</v>
      </c>
      <c r="L6" s="1327" t="s">
        <v>153</v>
      </c>
      <c r="M6" s="1327" t="s">
        <v>154</v>
      </c>
      <c r="N6" s="1327" t="s">
        <v>155</v>
      </c>
      <c r="O6" s="1328" t="s">
        <v>34</v>
      </c>
      <c r="P6" s="1324"/>
      <c r="Q6" s="1325">
        <v>43524</v>
      </c>
    </row>
    <row r="7" spans="1:27" s="858" customFormat="1" ht="16.5" thickTop="1">
      <c r="A7" s="633" t="s">
        <v>0</v>
      </c>
      <c r="B7" s="847" t="s">
        <v>13</v>
      </c>
      <c r="C7" s="1267">
        <f t="shared" ref="C7:O7" si="0">C9+C14+C16+C20+C22+C33+C38+C53+C58</f>
        <v>88738.793331448003</v>
      </c>
      <c r="D7" s="1267">
        <f t="shared" si="0"/>
        <v>88769.11164365396</v>
      </c>
      <c r="E7" s="1267">
        <f t="shared" si="0"/>
        <v>94390.792273547209</v>
      </c>
      <c r="F7" s="1267">
        <f t="shared" si="0"/>
        <v>88855.548823225574</v>
      </c>
      <c r="G7" s="1267">
        <f t="shared" si="0"/>
        <v>87897.645878243362</v>
      </c>
      <c r="H7" s="1267">
        <f t="shared" si="0"/>
        <v>87925.267142757206</v>
      </c>
      <c r="I7" s="1267">
        <f t="shared" si="0"/>
        <v>88970.312857974626</v>
      </c>
      <c r="J7" s="1267">
        <f t="shared" si="0"/>
        <v>88020.466570180739</v>
      </c>
      <c r="K7" s="1267">
        <f t="shared" si="0"/>
        <v>89263.507366669524</v>
      </c>
      <c r="L7" s="1267">
        <f t="shared" si="0"/>
        <v>88103.812225274698</v>
      </c>
      <c r="M7" s="1267">
        <f t="shared" si="0"/>
        <v>88153.588536735173</v>
      </c>
      <c r="N7" s="1267">
        <f t="shared" si="0"/>
        <v>89969.518751780808</v>
      </c>
      <c r="O7" s="1267">
        <f t="shared" si="0"/>
        <v>1043529.1987348243</v>
      </c>
      <c r="P7" s="890"/>
      <c r="Q7" s="1432">
        <f>Q9+Q14+Q16+Q20+Q22+Q33+Q38+Q53+Q58</f>
        <v>177507.90497510196</v>
      </c>
      <c r="R7" s="889"/>
      <c r="S7" s="889"/>
      <c r="T7" s="889"/>
      <c r="U7" s="889"/>
      <c r="V7" s="889"/>
      <c r="W7" s="889"/>
      <c r="X7" s="889"/>
      <c r="Y7" s="889"/>
      <c r="Z7" s="889"/>
      <c r="AA7" s="889"/>
    </row>
    <row r="8" spans="1:27" s="858" customFormat="1">
      <c r="A8" s="633"/>
      <c r="B8" s="847"/>
      <c r="C8" s="1172"/>
      <c r="D8" s="1172"/>
      <c r="E8" s="1172"/>
      <c r="F8" s="1172"/>
      <c r="G8" s="1172"/>
      <c r="H8" s="1172"/>
      <c r="I8" s="1172"/>
      <c r="J8" s="1172"/>
      <c r="K8" s="1172"/>
      <c r="L8" s="1172"/>
      <c r="M8" s="1172"/>
      <c r="N8" s="1172"/>
      <c r="O8" s="1268"/>
      <c r="P8" s="890"/>
      <c r="Q8" s="1329"/>
      <c r="R8" s="889"/>
      <c r="S8" s="889"/>
      <c r="T8" s="889"/>
      <c r="U8" s="889"/>
      <c r="V8" s="889"/>
      <c r="W8" s="889"/>
      <c r="X8" s="889"/>
      <c r="Y8" s="889"/>
      <c r="Z8" s="889"/>
      <c r="AA8" s="889"/>
    </row>
    <row r="9" spans="1:27">
      <c r="A9" s="633" t="s">
        <v>2</v>
      </c>
      <c r="B9" s="847" t="s">
        <v>14</v>
      </c>
      <c r="C9" s="1268">
        <f t="shared" ref="C9:N9" si="1">SUM(C10:C12)</f>
        <v>15850.595831448018</v>
      </c>
      <c r="D9" s="1268">
        <f t="shared" si="1"/>
        <v>15880.91414365397</v>
      </c>
      <c r="E9" s="1268">
        <f t="shared" si="1"/>
        <v>15926.594773547209</v>
      </c>
      <c r="F9" s="1268">
        <f t="shared" si="1"/>
        <v>15967.351323225581</v>
      </c>
      <c r="G9" s="1268">
        <f t="shared" si="1"/>
        <v>16009.448378243367</v>
      </c>
      <c r="H9" s="1268">
        <f t="shared" si="1"/>
        <v>16037.069642757207</v>
      </c>
      <c r="I9" s="1268">
        <f>SUM(I10:I12)</f>
        <v>16082.115357974626</v>
      </c>
      <c r="J9" s="1268">
        <f t="shared" si="1"/>
        <v>16132.269070180746</v>
      </c>
      <c r="K9" s="1268">
        <f t="shared" si="1"/>
        <v>16175.309866669526</v>
      </c>
      <c r="L9" s="1268">
        <f t="shared" si="1"/>
        <v>16215.614725274698</v>
      </c>
      <c r="M9" s="1268">
        <f t="shared" si="1"/>
        <v>16265.391036735175</v>
      </c>
      <c r="N9" s="1268">
        <f t="shared" si="1"/>
        <v>15581.321251780813</v>
      </c>
      <c r="O9" s="1268">
        <f t="shared" ref="O9" si="2">SUM(O10:O12)</f>
        <v>192123.99540149095</v>
      </c>
      <c r="P9" s="892"/>
      <c r="Q9" s="1274">
        <f>SUM(Q10:Q12)</f>
        <v>31731.509975101988</v>
      </c>
      <c r="S9" s="891"/>
      <c r="T9" s="891"/>
      <c r="U9" s="891"/>
      <c r="V9" s="891"/>
      <c r="W9" s="891"/>
      <c r="X9" s="891"/>
      <c r="Y9" s="891"/>
      <c r="Z9" s="891"/>
      <c r="AA9" s="891"/>
    </row>
    <row r="10" spans="1:27">
      <c r="A10" s="634">
        <v>1</v>
      </c>
      <c r="B10" s="849" t="s">
        <v>100</v>
      </c>
      <c r="C10" s="1173">
        <v>0</v>
      </c>
      <c r="D10" s="1173">
        <v>0</v>
      </c>
      <c r="E10" s="1173">
        <v>0</v>
      </c>
      <c r="F10" s="1173">
        <v>0</v>
      </c>
      <c r="G10" s="1173">
        <v>0</v>
      </c>
      <c r="H10" s="1173">
        <v>0</v>
      </c>
      <c r="I10" s="1173">
        <v>0</v>
      </c>
      <c r="J10" s="1173">
        <v>0</v>
      </c>
      <c r="K10" s="1173">
        <v>0</v>
      </c>
      <c r="L10" s="1173">
        <v>0</v>
      </c>
      <c r="M10" s="1173">
        <v>0</v>
      </c>
      <c r="N10" s="1173">
        <v>0</v>
      </c>
      <c r="O10" s="1269">
        <f t="shared" ref="O10" si="3">SUM(C10:N10)</f>
        <v>0</v>
      </c>
      <c r="P10" s="892"/>
      <c r="Q10" s="892">
        <f>C10+D10</f>
        <v>0</v>
      </c>
      <c r="S10" s="891"/>
      <c r="T10" s="891"/>
      <c r="U10" s="891"/>
      <c r="V10" s="891"/>
      <c r="W10" s="891"/>
      <c r="X10" s="891"/>
      <c r="Y10" s="891"/>
      <c r="Z10" s="891"/>
      <c r="AA10" s="891"/>
    </row>
    <row r="11" spans="1:27">
      <c r="A11" s="634">
        <v>2</v>
      </c>
      <c r="B11" s="849" t="s">
        <v>101</v>
      </c>
      <c r="C11" s="1173">
        <v>13750.595831448018</v>
      </c>
      <c r="D11" s="1173">
        <v>13780.91414365397</v>
      </c>
      <c r="E11" s="1173">
        <v>13826.594773547209</v>
      </c>
      <c r="F11" s="1173">
        <v>13867.351323225581</v>
      </c>
      <c r="G11" s="1173">
        <v>13909.448378243367</v>
      </c>
      <c r="H11" s="1173">
        <v>13937.069642757207</v>
      </c>
      <c r="I11" s="1173">
        <v>13982.115357974626</v>
      </c>
      <c r="J11" s="1173">
        <v>14032.269070180746</v>
      </c>
      <c r="K11" s="1173">
        <v>14075.309866669526</v>
      </c>
      <c r="L11" s="1173">
        <v>14115.614725274698</v>
      </c>
      <c r="M11" s="1173">
        <v>14165.391036735175</v>
      </c>
      <c r="N11" s="1173">
        <v>13481.321251780813</v>
      </c>
      <c r="O11" s="1269">
        <f>SUM(C11:N11)</f>
        <v>166923.99540149095</v>
      </c>
      <c r="P11" s="892"/>
      <c r="Q11" s="892">
        <f>C11+D11</f>
        <v>27531.509975101988</v>
      </c>
      <c r="S11" s="891"/>
      <c r="T11" s="891"/>
      <c r="U11" s="891"/>
      <c r="V11" s="891"/>
      <c r="W11" s="891"/>
      <c r="X11" s="891"/>
      <c r="Y11" s="891"/>
      <c r="Z11" s="891"/>
      <c r="AA11" s="891"/>
    </row>
    <row r="12" spans="1:27">
      <c r="A12" s="634">
        <v>3</v>
      </c>
      <c r="B12" s="849" t="s">
        <v>102</v>
      </c>
      <c r="C12" s="1173">
        <v>2100</v>
      </c>
      <c r="D12" s="1173">
        <v>2100</v>
      </c>
      <c r="E12" s="1173">
        <v>2100</v>
      </c>
      <c r="F12" s="1173">
        <v>2100</v>
      </c>
      <c r="G12" s="1173">
        <v>2100</v>
      </c>
      <c r="H12" s="1173">
        <v>2100</v>
      </c>
      <c r="I12" s="1173">
        <v>2100</v>
      </c>
      <c r="J12" s="1173">
        <v>2100</v>
      </c>
      <c r="K12" s="1173">
        <v>2100</v>
      </c>
      <c r="L12" s="1173">
        <v>2100</v>
      </c>
      <c r="M12" s="1173">
        <v>2100</v>
      </c>
      <c r="N12" s="1173">
        <v>2100</v>
      </c>
      <c r="O12" s="1269">
        <f>SUM(C12:N12)</f>
        <v>25200</v>
      </c>
      <c r="P12" s="892"/>
      <c r="Q12" s="892">
        <f>C12+D12</f>
        <v>4200</v>
      </c>
      <c r="S12" s="891"/>
      <c r="T12" s="891"/>
      <c r="U12" s="891"/>
      <c r="V12" s="891"/>
      <c r="W12" s="891"/>
      <c r="X12" s="891"/>
      <c r="Y12" s="891"/>
      <c r="Z12" s="891"/>
      <c r="AA12" s="891"/>
    </row>
    <row r="13" spans="1:27">
      <c r="A13" s="634"/>
      <c r="B13" s="849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269"/>
      <c r="P13" s="892"/>
      <c r="Q13" s="892"/>
      <c r="S13" s="891"/>
      <c r="T13" s="891"/>
      <c r="U13" s="891"/>
      <c r="V13" s="891"/>
      <c r="W13" s="891"/>
      <c r="X13" s="891"/>
      <c r="Y13" s="891"/>
      <c r="Z13" s="891"/>
      <c r="AA13" s="891"/>
    </row>
    <row r="14" spans="1:27" s="858" customFormat="1">
      <c r="A14" s="635" t="s">
        <v>3</v>
      </c>
      <c r="B14" s="893" t="s">
        <v>246</v>
      </c>
      <c r="C14" s="1172">
        <v>2320.8333333333335</v>
      </c>
      <c r="D14" s="1172">
        <v>2320.8333333333335</v>
      </c>
      <c r="E14" s="1172">
        <v>2320.8333333333335</v>
      </c>
      <c r="F14" s="1172">
        <v>2320.8333333333335</v>
      </c>
      <c r="G14" s="1172">
        <v>2320.8333333333335</v>
      </c>
      <c r="H14" s="1172">
        <v>2320.8333333333335</v>
      </c>
      <c r="I14" s="1172">
        <v>2320.8333333333335</v>
      </c>
      <c r="J14" s="1172">
        <v>2320.8333333333335</v>
      </c>
      <c r="K14" s="1172">
        <v>2320.8333333333335</v>
      </c>
      <c r="L14" s="1172">
        <v>2320.8333333333335</v>
      </c>
      <c r="M14" s="1172">
        <v>2320.8333333333335</v>
      </c>
      <c r="N14" s="1172">
        <v>2320.8333333333335</v>
      </c>
      <c r="O14" s="1270">
        <v>2320.8333333333335</v>
      </c>
      <c r="P14" s="890"/>
      <c r="Q14" s="892">
        <f>C14+D14</f>
        <v>4641.666666666667</v>
      </c>
      <c r="S14" s="889"/>
      <c r="T14" s="889"/>
      <c r="U14" s="889"/>
      <c r="V14" s="889"/>
      <c r="W14" s="889"/>
      <c r="X14" s="889"/>
      <c r="Y14" s="889"/>
      <c r="Z14" s="889"/>
      <c r="AA14" s="889"/>
    </row>
    <row r="15" spans="1:27" s="858" customFormat="1">
      <c r="A15" s="635"/>
      <c r="B15" s="893"/>
      <c r="C15" s="1268"/>
      <c r="D15" s="1268"/>
      <c r="E15" s="1268"/>
      <c r="F15" s="1268"/>
      <c r="G15" s="1268"/>
      <c r="H15" s="1268"/>
      <c r="I15" s="1268"/>
      <c r="J15" s="1268"/>
      <c r="K15" s="1268"/>
      <c r="L15" s="1268"/>
      <c r="M15" s="1268"/>
      <c r="N15" s="1268"/>
      <c r="O15" s="1270"/>
      <c r="P15" s="890"/>
      <c r="Q15" s="890"/>
      <c r="S15" s="889"/>
      <c r="T15" s="889"/>
      <c r="U15" s="889"/>
      <c r="V15" s="889"/>
      <c r="W15" s="889"/>
      <c r="X15" s="889"/>
      <c r="Y15" s="889"/>
      <c r="Z15" s="889"/>
      <c r="AA15" s="889"/>
    </row>
    <row r="16" spans="1:27" s="858" customFormat="1">
      <c r="A16" s="633" t="s">
        <v>4</v>
      </c>
      <c r="B16" s="856" t="s">
        <v>157</v>
      </c>
      <c r="C16" s="1268">
        <f t="shared" ref="C16:N16" si="4">SUM(C17:C18)</f>
        <v>2153.2241666666669</v>
      </c>
      <c r="D16" s="1268">
        <f t="shared" si="4"/>
        <v>2153.2241666666669</v>
      </c>
      <c r="E16" s="1268">
        <f t="shared" si="4"/>
        <v>2153.2241666666669</v>
      </c>
      <c r="F16" s="1268">
        <f t="shared" si="4"/>
        <v>2153.2241666666669</v>
      </c>
      <c r="G16" s="1268">
        <f t="shared" si="4"/>
        <v>2153.2241666666669</v>
      </c>
      <c r="H16" s="1268">
        <f t="shared" si="4"/>
        <v>2153.2241666666669</v>
      </c>
      <c r="I16" s="1268">
        <f>SUM(I17:I18)</f>
        <v>2153.2241666666669</v>
      </c>
      <c r="J16" s="1268">
        <f t="shared" si="4"/>
        <v>2153.2241666666669</v>
      </c>
      <c r="K16" s="1268">
        <f t="shared" si="4"/>
        <v>2153.2241666666669</v>
      </c>
      <c r="L16" s="1268">
        <f t="shared" si="4"/>
        <v>2153.2241666666669</v>
      </c>
      <c r="M16" s="1268">
        <f t="shared" si="4"/>
        <v>2153.2241666666669</v>
      </c>
      <c r="N16" s="1268">
        <f t="shared" si="4"/>
        <v>2153.2241666666669</v>
      </c>
      <c r="O16" s="1268">
        <f>SUM(O17:O18)</f>
        <v>25838.690000000002</v>
      </c>
      <c r="P16" s="890"/>
      <c r="Q16" s="1274">
        <f>SUM(Q17:Q18)</f>
        <v>4306.4483333333337</v>
      </c>
      <c r="S16" s="889"/>
      <c r="T16" s="889"/>
      <c r="U16" s="889"/>
      <c r="V16" s="889"/>
      <c r="W16" s="889"/>
      <c r="X16" s="889"/>
      <c r="Y16" s="889"/>
      <c r="Z16" s="889"/>
      <c r="AA16" s="889"/>
    </row>
    <row r="17" spans="1:27" s="858" customFormat="1">
      <c r="A17" s="636">
        <v>1</v>
      </c>
      <c r="B17" s="849" t="s">
        <v>773</v>
      </c>
      <c r="C17" s="1173">
        <v>1885.2241666666669</v>
      </c>
      <c r="D17" s="1173">
        <v>1885.2241666666669</v>
      </c>
      <c r="E17" s="1173">
        <v>1885.2241666666669</v>
      </c>
      <c r="F17" s="1173">
        <v>1885.2241666666669</v>
      </c>
      <c r="G17" s="1173">
        <v>1885.2241666666669</v>
      </c>
      <c r="H17" s="1173">
        <v>1885.2241666666669</v>
      </c>
      <c r="I17" s="1173">
        <v>1885.2241666666669</v>
      </c>
      <c r="J17" s="1173">
        <v>1885.2241666666669</v>
      </c>
      <c r="K17" s="1173">
        <v>1885.2241666666669</v>
      </c>
      <c r="L17" s="1173">
        <v>1885.2241666666669</v>
      </c>
      <c r="M17" s="1173">
        <v>1885.2241666666669</v>
      </c>
      <c r="N17" s="1173">
        <v>1885.2241666666669</v>
      </c>
      <c r="O17" s="1269">
        <f t="shared" ref="O17:O68" si="5">SUM(C17:N17)</f>
        <v>22622.690000000002</v>
      </c>
      <c r="P17" s="890"/>
      <c r="Q17" s="892">
        <f>C17+D17</f>
        <v>3770.4483333333337</v>
      </c>
      <c r="R17" s="889"/>
      <c r="S17" s="889"/>
      <c r="T17" s="889"/>
      <c r="U17" s="889"/>
      <c r="V17" s="889"/>
      <c r="W17" s="889"/>
      <c r="X17" s="889"/>
      <c r="Y17" s="889"/>
      <c r="Z17" s="889"/>
      <c r="AA17" s="889"/>
    </row>
    <row r="18" spans="1:27">
      <c r="A18" s="636">
        <v>2</v>
      </c>
      <c r="B18" s="849" t="s">
        <v>774</v>
      </c>
      <c r="C18" s="1173">
        <v>268</v>
      </c>
      <c r="D18" s="1173">
        <v>268</v>
      </c>
      <c r="E18" s="1173">
        <v>268</v>
      </c>
      <c r="F18" s="1173">
        <v>268</v>
      </c>
      <c r="G18" s="1173">
        <v>268</v>
      </c>
      <c r="H18" s="1173">
        <v>268</v>
      </c>
      <c r="I18" s="1173">
        <v>268</v>
      </c>
      <c r="J18" s="1173">
        <v>268</v>
      </c>
      <c r="K18" s="1173">
        <v>268</v>
      </c>
      <c r="L18" s="1173">
        <v>268</v>
      </c>
      <c r="M18" s="1173">
        <v>268</v>
      </c>
      <c r="N18" s="1173">
        <v>268</v>
      </c>
      <c r="O18" s="1269">
        <f t="shared" si="5"/>
        <v>3216</v>
      </c>
      <c r="P18" s="892"/>
      <c r="Q18" s="892">
        <f>C18+D18</f>
        <v>536</v>
      </c>
      <c r="R18" s="891"/>
      <c r="S18" s="891"/>
      <c r="T18" s="891"/>
      <c r="U18" s="891"/>
      <c r="V18" s="891"/>
      <c r="W18" s="891"/>
      <c r="X18" s="891"/>
      <c r="Y18" s="891"/>
      <c r="Z18" s="891"/>
      <c r="AA18" s="891"/>
    </row>
    <row r="19" spans="1:27">
      <c r="A19" s="636"/>
      <c r="B19" s="849"/>
      <c r="C19" s="1173"/>
      <c r="D19" s="1173"/>
      <c r="E19" s="1173"/>
      <c r="F19" s="1173"/>
      <c r="G19" s="1173"/>
      <c r="H19" s="1173"/>
      <c r="I19" s="1173"/>
      <c r="J19" s="1173"/>
      <c r="K19" s="1173"/>
      <c r="L19" s="1173"/>
      <c r="M19" s="1173"/>
      <c r="N19" s="1173"/>
      <c r="O19" s="1269"/>
      <c r="P19" s="892"/>
      <c r="Q19" s="892"/>
      <c r="R19" s="891"/>
      <c r="S19" s="891"/>
      <c r="T19" s="891"/>
      <c r="U19" s="891"/>
      <c r="V19" s="891"/>
      <c r="W19" s="891"/>
      <c r="X19" s="891"/>
      <c r="Y19" s="891"/>
      <c r="Z19" s="891"/>
      <c r="AA19" s="891"/>
    </row>
    <row r="20" spans="1:27">
      <c r="A20" s="633" t="s">
        <v>5</v>
      </c>
      <c r="B20" s="856" t="s">
        <v>302</v>
      </c>
      <c r="C20" s="1173"/>
      <c r="D20" s="1173"/>
      <c r="E20" s="1173"/>
      <c r="F20" s="1173"/>
      <c r="G20" s="1173"/>
      <c r="H20" s="1173"/>
      <c r="I20" s="1173"/>
      <c r="J20" s="1173"/>
      <c r="K20" s="1173"/>
      <c r="L20" s="1173"/>
      <c r="M20" s="1173"/>
      <c r="N20" s="1173"/>
      <c r="O20" s="1270">
        <f t="shared" si="5"/>
        <v>0</v>
      </c>
      <c r="P20" s="892"/>
      <c r="Q20" s="892">
        <f>C20+D20</f>
        <v>0</v>
      </c>
      <c r="R20" s="891"/>
      <c r="S20" s="891"/>
      <c r="T20" s="891"/>
      <c r="U20" s="891"/>
      <c r="V20" s="891"/>
      <c r="W20" s="891"/>
      <c r="X20" s="891"/>
      <c r="Y20" s="891"/>
      <c r="Z20" s="891"/>
      <c r="AA20" s="891"/>
    </row>
    <row r="21" spans="1:27">
      <c r="A21" s="633"/>
      <c r="B21" s="856"/>
      <c r="C21" s="1619"/>
      <c r="D21" s="1619"/>
      <c r="E21" s="1619"/>
      <c r="F21" s="1619"/>
      <c r="G21" s="1619"/>
      <c r="H21" s="1619"/>
      <c r="I21" s="1619"/>
      <c r="J21" s="1619"/>
      <c r="K21" s="1619"/>
      <c r="L21" s="1619"/>
      <c r="M21" s="1619"/>
      <c r="N21" s="1619"/>
      <c r="O21" s="1270"/>
      <c r="P21" s="892"/>
      <c r="Q21" s="892"/>
      <c r="R21" s="891"/>
      <c r="S21" s="891"/>
      <c r="T21" s="891"/>
      <c r="U21" s="891"/>
      <c r="V21" s="891"/>
      <c r="W21" s="891"/>
      <c r="X21" s="891"/>
      <c r="Y21" s="891"/>
      <c r="Z21" s="891"/>
      <c r="AA21" s="891"/>
    </row>
    <row r="22" spans="1:27" s="858" customFormat="1">
      <c r="A22" s="633" t="s">
        <v>16</v>
      </c>
      <c r="B22" s="856" t="s">
        <v>15</v>
      </c>
      <c r="C22" s="1268">
        <f t="shared" ref="C22:O22" si="6">SUM(C23:C31)</f>
        <v>38197.666666666664</v>
      </c>
      <c r="D22" s="1268">
        <f t="shared" si="6"/>
        <v>38197.666666666664</v>
      </c>
      <c r="E22" s="1268">
        <f t="shared" si="6"/>
        <v>38197.666666666664</v>
      </c>
      <c r="F22" s="1268">
        <f t="shared" si="6"/>
        <v>38197.666666666664</v>
      </c>
      <c r="G22" s="1268">
        <f t="shared" si="6"/>
        <v>38197.666666666664</v>
      </c>
      <c r="H22" s="1268">
        <f t="shared" si="6"/>
        <v>38197.666666666664</v>
      </c>
      <c r="I22" s="1268">
        <f t="shared" si="6"/>
        <v>38197.666666666664</v>
      </c>
      <c r="J22" s="1268">
        <f t="shared" si="6"/>
        <v>38197.666666666664</v>
      </c>
      <c r="K22" s="1268">
        <f t="shared" si="6"/>
        <v>38197.666666666664</v>
      </c>
      <c r="L22" s="1268">
        <f t="shared" si="6"/>
        <v>38197.666666666664</v>
      </c>
      <c r="M22" s="1268">
        <f t="shared" si="6"/>
        <v>38197.666666666664</v>
      </c>
      <c r="N22" s="1268">
        <f t="shared" si="6"/>
        <v>38197.666666666664</v>
      </c>
      <c r="O22" s="1268">
        <f t="shared" si="6"/>
        <v>458372</v>
      </c>
      <c r="P22" s="890"/>
      <c r="Q22" s="1274">
        <f>SUM(Q23:Q31)</f>
        <v>76395.333333333328</v>
      </c>
      <c r="R22" s="889"/>
      <c r="S22" s="889"/>
      <c r="T22" s="889"/>
      <c r="U22" s="889"/>
      <c r="V22" s="889"/>
      <c r="W22" s="889"/>
      <c r="X22" s="889"/>
      <c r="Y22" s="889"/>
      <c r="Z22" s="889"/>
      <c r="AA22" s="889"/>
    </row>
    <row r="23" spans="1:27">
      <c r="A23" s="634">
        <v>1</v>
      </c>
      <c r="B23" s="849" t="s">
        <v>103</v>
      </c>
      <c r="C23" s="1173">
        <v>26450</v>
      </c>
      <c r="D23" s="1173">
        <v>26450</v>
      </c>
      <c r="E23" s="1173">
        <v>26450</v>
      </c>
      <c r="F23" s="1173">
        <v>26450</v>
      </c>
      <c r="G23" s="1173">
        <v>26450</v>
      </c>
      <c r="H23" s="1173">
        <v>26450</v>
      </c>
      <c r="I23" s="1173">
        <v>26450</v>
      </c>
      <c r="J23" s="1173">
        <v>26450</v>
      </c>
      <c r="K23" s="1173">
        <v>26450</v>
      </c>
      <c r="L23" s="1173">
        <v>26450</v>
      </c>
      <c r="M23" s="1173">
        <v>26450</v>
      </c>
      <c r="N23" s="1173">
        <v>26450</v>
      </c>
      <c r="O23" s="1269">
        <f t="shared" si="5"/>
        <v>317400</v>
      </c>
      <c r="P23" s="892"/>
      <c r="Q23" s="892">
        <f t="shared" ref="Q23:Q31" si="7">C23+D23</f>
        <v>52900</v>
      </c>
      <c r="R23" s="891"/>
      <c r="S23" s="891"/>
      <c r="T23" s="891"/>
      <c r="U23" s="891"/>
      <c r="V23" s="891"/>
      <c r="W23" s="891"/>
      <c r="X23" s="891"/>
      <c r="Y23" s="891"/>
      <c r="Z23" s="891"/>
      <c r="AA23" s="891"/>
    </row>
    <row r="24" spans="1:27">
      <c r="A24" s="634">
        <v>2</v>
      </c>
      <c r="B24" s="849" t="s">
        <v>775</v>
      </c>
      <c r="C24" s="1173">
        <v>4408.333333333333</v>
      </c>
      <c r="D24" s="1173">
        <v>4408.333333333333</v>
      </c>
      <c r="E24" s="1173">
        <v>4408.333333333333</v>
      </c>
      <c r="F24" s="1173">
        <v>4408.333333333333</v>
      </c>
      <c r="G24" s="1173">
        <v>4408.333333333333</v>
      </c>
      <c r="H24" s="1173">
        <v>4408.333333333333</v>
      </c>
      <c r="I24" s="1173">
        <v>4408.333333333333</v>
      </c>
      <c r="J24" s="1173">
        <v>4408.333333333333</v>
      </c>
      <c r="K24" s="1173">
        <v>4408.333333333333</v>
      </c>
      <c r="L24" s="1173">
        <v>4408.333333333333</v>
      </c>
      <c r="M24" s="1173">
        <v>4408.333333333333</v>
      </c>
      <c r="N24" s="1173">
        <v>4408.333333333333</v>
      </c>
      <c r="O24" s="1269">
        <f t="shared" ref="O24:O30" si="8">SUM(C24:N24)</f>
        <v>52900.000000000007</v>
      </c>
      <c r="P24" s="892"/>
      <c r="Q24" s="892">
        <f t="shared" si="7"/>
        <v>8816.6666666666661</v>
      </c>
      <c r="R24" s="891"/>
      <c r="S24" s="891"/>
      <c r="T24" s="891"/>
      <c r="U24" s="891"/>
      <c r="V24" s="891"/>
      <c r="W24" s="891"/>
      <c r="X24" s="891"/>
      <c r="Y24" s="891"/>
      <c r="Z24" s="891"/>
      <c r="AA24" s="891"/>
    </row>
    <row r="25" spans="1:27">
      <c r="A25" s="634">
        <f t="shared" ref="A25:A30" si="9">+A24+1</f>
        <v>3</v>
      </c>
      <c r="B25" s="849" t="s">
        <v>105</v>
      </c>
      <c r="C25" s="1174">
        <v>374.70833333333331</v>
      </c>
      <c r="D25" s="1174">
        <v>374.70833333333331</v>
      </c>
      <c r="E25" s="1174">
        <v>374.70833333333331</v>
      </c>
      <c r="F25" s="1174">
        <v>374.70833333333331</v>
      </c>
      <c r="G25" s="1174">
        <v>374.70833333333331</v>
      </c>
      <c r="H25" s="1174">
        <v>374.70833333333331</v>
      </c>
      <c r="I25" s="1174">
        <v>374.70833333333331</v>
      </c>
      <c r="J25" s="1174">
        <v>374.70833333333331</v>
      </c>
      <c r="K25" s="1174">
        <v>374.70833333333331</v>
      </c>
      <c r="L25" s="1174">
        <v>374.70833333333331</v>
      </c>
      <c r="M25" s="1174">
        <v>374.70833333333331</v>
      </c>
      <c r="N25" s="1174">
        <v>374.70833333333331</v>
      </c>
      <c r="O25" s="1271">
        <f t="shared" si="8"/>
        <v>4496.5</v>
      </c>
      <c r="P25" s="892"/>
      <c r="Q25" s="892">
        <f t="shared" si="7"/>
        <v>749.41666666666663</v>
      </c>
      <c r="R25" s="891"/>
      <c r="S25" s="891"/>
      <c r="T25" s="891"/>
      <c r="U25" s="891"/>
      <c r="V25" s="891"/>
      <c r="W25" s="891"/>
      <c r="X25" s="891"/>
      <c r="Y25" s="891"/>
      <c r="Z25" s="891"/>
      <c r="AA25" s="891"/>
    </row>
    <row r="26" spans="1:27">
      <c r="A26" s="634">
        <f t="shared" si="9"/>
        <v>4</v>
      </c>
      <c r="B26" s="849" t="s">
        <v>106</v>
      </c>
      <c r="C26" s="1173"/>
      <c r="D26" s="1173"/>
      <c r="E26" s="1173"/>
      <c r="F26" s="1173"/>
      <c r="G26" s="1173"/>
      <c r="H26" s="1173"/>
      <c r="I26" s="1173"/>
      <c r="J26" s="1173"/>
      <c r="K26" s="1173"/>
      <c r="L26" s="1173"/>
      <c r="M26" s="1173"/>
      <c r="N26" s="1173"/>
      <c r="O26" s="1269">
        <f t="shared" si="8"/>
        <v>0</v>
      </c>
      <c r="P26" s="892"/>
      <c r="Q26" s="892">
        <f t="shared" si="7"/>
        <v>0</v>
      </c>
      <c r="R26" s="891"/>
      <c r="S26" s="891"/>
      <c r="T26" s="891"/>
      <c r="U26" s="891"/>
      <c r="V26" s="891"/>
      <c r="W26" s="891"/>
      <c r="X26" s="891"/>
      <c r="Y26" s="891"/>
      <c r="Z26" s="891"/>
      <c r="AA26" s="891"/>
    </row>
    <row r="27" spans="1:27">
      <c r="A27" s="634">
        <f t="shared" si="9"/>
        <v>5</v>
      </c>
      <c r="B27" s="849" t="s">
        <v>107</v>
      </c>
      <c r="C27" s="1173">
        <v>1300</v>
      </c>
      <c r="D27" s="1173">
        <v>1300</v>
      </c>
      <c r="E27" s="1173">
        <v>1300</v>
      </c>
      <c r="F27" s="1173">
        <v>1300</v>
      </c>
      <c r="G27" s="1173">
        <v>1300</v>
      </c>
      <c r="H27" s="1173">
        <v>1300</v>
      </c>
      <c r="I27" s="1173">
        <v>1300</v>
      </c>
      <c r="J27" s="1173">
        <v>1300</v>
      </c>
      <c r="K27" s="1173">
        <v>1300</v>
      </c>
      <c r="L27" s="1173">
        <v>1300</v>
      </c>
      <c r="M27" s="1173">
        <v>1300</v>
      </c>
      <c r="N27" s="1173">
        <v>1300</v>
      </c>
      <c r="O27" s="1269">
        <f t="shared" si="8"/>
        <v>15600</v>
      </c>
      <c r="P27" s="892"/>
      <c r="Q27" s="892">
        <f t="shared" si="7"/>
        <v>2600</v>
      </c>
      <c r="R27" s="891"/>
      <c r="S27" s="891"/>
      <c r="T27" s="891"/>
      <c r="U27" s="891"/>
      <c r="V27" s="891"/>
      <c r="W27" s="891"/>
      <c r="X27" s="891"/>
      <c r="Y27" s="891"/>
      <c r="Z27" s="891"/>
      <c r="AA27" s="891"/>
    </row>
    <row r="28" spans="1:27">
      <c r="A28" s="634">
        <f t="shared" si="9"/>
        <v>6</v>
      </c>
      <c r="B28" s="849" t="s">
        <v>776</v>
      </c>
      <c r="C28" s="1173">
        <v>800</v>
      </c>
      <c r="D28" s="1173">
        <v>800</v>
      </c>
      <c r="E28" s="1173">
        <v>800</v>
      </c>
      <c r="F28" s="1173">
        <v>800</v>
      </c>
      <c r="G28" s="1173">
        <v>800</v>
      </c>
      <c r="H28" s="1173">
        <v>800</v>
      </c>
      <c r="I28" s="1173">
        <v>800</v>
      </c>
      <c r="J28" s="1173">
        <v>800</v>
      </c>
      <c r="K28" s="1173">
        <v>800</v>
      </c>
      <c r="L28" s="1173">
        <v>800</v>
      </c>
      <c r="M28" s="1173">
        <v>800</v>
      </c>
      <c r="N28" s="1173">
        <v>800</v>
      </c>
      <c r="O28" s="1269">
        <f t="shared" si="8"/>
        <v>9600</v>
      </c>
      <c r="P28" s="892"/>
      <c r="Q28" s="892">
        <f t="shared" si="7"/>
        <v>1600</v>
      </c>
      <c r="R28" s="891"/>
      <c r="S28" s="891"/>
      <c r="T28" s="891"/>
      <c r="U28" s="891"/>
      <c r="V28" s="891"/>
      <c r="W28" s="891"/>
      <c r="X28" s="891"/>
      <c r="Y28" s="891"/>
      <c r="Z28" s="891"/>
      <c r="AA28" s="891"/>
    </row>
    <row r="29" spans="1:27">
      <c r="A29" s="634">
        <v>7</v>
      </c>
      <c r="B29" s="849" t="s">
        <v>110</v>
      </c>
      <c r="C29" s="1173">
        <v>4033.625</v>
      </c>
      <c r="D29" s="1173">
        <v>4033.625</v>
      </c>
      <c r="E29" s="1173">
        <v>4033.625</v>
      </c>
      <c r="F29" s="1173">
        <v>4033.625</v>
      </c>
      <c r="G29" s="1173">
        <v>4033.625</v>
      </c>
      <c r="H29" s="1173">
        <v>4033.625</v>
      </c>
      <c r="I29" s="1173">
        <v>4033.625</v>
      </c>
      <c r="J29" s="1173">
        <v>4033.625</v>
      </c>
      <c r="K29" s="1173">
        <v>4033.625</v>
      </c>
      <c r="L29" s="1173">
        <v>4033.625</v>
      </c>
      <c r="M29" s="1173">
        <v>4033.625</v>
      </c>
      <c r="N29" s="1173">
        <v>4033.625</v>
      </c>
      <c r="O29" s="1269">
        <f t="shared" si="8"/>
        <v>48403.5</v>
      </c>
      <c r="P29" s="892"/>
      <c r="Q29" s="892">
        <f t="shared" si="7"/>
        <v>8067.25</v>
      </c>
      <c r="R29" s="891"/>
      <c r="S29" s="891"/>
      <c r="T29" s="891"/>
      <c r="U29" s="891"/>
      <c r="V29" s="891"/>
      <c r="W29" s="891"/>
      <c r="X29" s="891"/>
      <c r="Y29" s="891"/>
      <c r="Z29" s="891"/>
      <c r="AA29" s="891"/>
    </row>
    <row r="30" spans="1:27">
      <c r="A30" s="634">
        <f t="shared" si="9"/>
        <v>8</v>
      </c>
      <c r="B30" s="849" t="s">
        <v>111</v>
      </c>
      <c r="C30" s="1173">
        <v>350</v>
      </c>
      <c r="D30" s="1173">
        <v>350</v>
      </c>
      <c r="E30" s="1173">
        <v>350</v>
      </c>
      <c r="F30" s="1173">
        <v>350</v>
      </c>
      <c r="G30" s="1173">
        <v>350</v>
      </c>
      <c r="H30" s="1173">
        <v>350</v>
      </c>
      <c r="I30" s="1173">
        <v>350</v>
      </c>
      <c r="J30" s="1173">
        <v>350</v>
      </c>
      <c r="K30" s="1173">
        <v>350</v>
      </c>
      <c r="L30" s="1173">
        <v>350</v>
      </c>
      <c r="M30" s="1173">
        <v>350</v>
      </c>
      <c r="N30" s="1173">
        <v>350</v>
      </c>
      <c r="O30" s="1269">
        <f t="shared" si="8"/>
        <v>4200</v>
      </c>
      <c r="P30" s="892"/>
      <c r="Q30" s="892">
        <f t="shared" si="7"/>
        <v>700</v>
      </c>
      <c r="R30" s="891"/>
      <c r="S30" s="891"/>
      <c r="T30" s="891"/>
      <c r="U30" s="891"/>
      <c r="V30" s="891"/>
      <c r="W30" s="891"/>
      <c r="X30" s="891"/>
      <c r="Y30" s="891"/>
      <c r="Z30" s="891"/>
      <c r="AA30" s="891"/>
    </row>
    <row r="31" spans="1:27">
      <c r="A31" s="634">
        <v>9</v>
      </c>
      <c r="B31" s="849" t="s">
        <v>777</v>
      </c>
      <c r="C31" s="1173">
        <v>481</v>
      </c>
      <c r="D31" s="1173">
        <v>481</v>
      </c>
      <c r="E31" s="1173">
        <v>481</v>
      </c>
      <c r="F31" s="1173">
        <v>481</v>
      </c>
      <c r="G31" s="1173">
        <v>481</v>
      </c>
      <c r="H31" s="1173">
        <v>481</v>
      </c>
      <c r="I31" s="1173">
        <v>481</v>
      </c>
      <c r="J31" s="1173">
        <v>481</v>
      </c>
      <c r="K31" s="1173">
        <v>481</v>
      </c>
      <c r="L31" s="1173">
        <v>481</v>
      </c>
      <c r="M31" s="1173">
        <v>481</v>
      </c>
      <c r="N31" s="1173">
        <v>481</v>
      </c>
      <c r="O31" s="1269">
        <f>SUM(C31:N31)</f>
        <v>5772</v>
      </c>
      <c r="P31" s="892"/>
      <c r="Q31" s="892">
        <f t="shared" si="7"/>
        <v>962</v>
      </c>
      <c r="R31" s="891"/>
      <c r="S31" s="891"/>
      <c r="T31" s="891"/>
      <c r="U31" s="891"/>
      <c r="V31" s="891"/>
      <c r="W31" s="891"/>
      <c r="X31" s="891"/>
      <c r="Y31" s="891"/>
      <c r="Z31" s="891"/>
      <c r="AA31" s="891"/>
    </row>
    <row r="32" spans="1:27">
      <c r="A32" s="634"/>
      <c r="B32" s="849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269"/>
      <c r="P32" s="892"/>
      <c r="Q32" s="892"/>
      <c r="R32" s="891"/>
      <c r="S32" s="891"/>
      <c r="T32" s="891"/>
      <c r="U32" s="891"/>
      <c r="V32" s="891"/>
      <c r="W32" s="891"/>
      <c r="X32" s="891"/>
      <c r="Y32" s="891"/>
      <c r="Z32" s="891"/>
      <c r="AA32" s="891"/>
    </row>
    <row r="33" spans="1:27" s="858" customFormat="1">
      <c r="A33" s="633" t="s">
        <v>18</v>
      </c>
      <c r="B33" s="856" t="s">
        <v>17</v>
      </c>
      <c r="C33" s="1172">
        <f>SUM(C34:C36)</f>
        <v>4887.5</v>
      </c>
      <c r="D33" s="1172">
        <f t="shared" ref="D33:O33" si="10">SUM(D34:D36)</f>
        <v>3887.5</v>
      </c>
      <c r="E33" s="1172">
        <f t="shared" si="10"/>
        <v>9887.5</v>
      </c>
      <c r="F33" s="1172">
        <f t="shared" si="10"/>
        <v>4887.5</v>
      </c>
      <c r="G33" s="1172">
        <f t="shared" si="10"/>
        <v>3887.5</v>
      </c>
      <c r="H33" s="1172">
        <f t="shared" si="10"/>
        <v>3887.5</v>
      </c>
      <c r="I33" s="1172">
        <f>SUM(I34:I36)</f>
        <v>4887.5</v>
      </c>
      <c r="J33" s="1172">
        <f t="shared" si="10"/>
        <v>3887.5</v>
      </c>
      <c r="K33" s="1172">
        <f t="shared" si="10"/>
        <v>5087.5</v>
      </c>
      <c r="L33" s="1172">
        <f t="shared" si="10"/>
        <v>3887.5</v>
      </c>
      <c r="M33" s="1172">
        <f t="shared" si="10"/>
        <v>3887.5</v>
      </c>
      <c r="N33" s="1172">
        <f t="shared" si="10"/>
        <v>6387.5</v>
      </c>
      <c r="O33" s="1268">
        <f t="shared" si="10"/>
        <v>59350</v>
      </c>
      <c r="P33" s="890"/>
      <c r="Q33" s="1274">
        <f>SUM(Q34:Q36)</f>
        <v>8775</v>
      </c>
      <c r="R33" s="889"/>
      <c r="S33" s="889"/>
      <c r="T33" s="889"/>
      <c r="U33" s="889"/>
      <c r="V33" s="889"/>
      <c r="W33" s="889"/>
      <c r="X33" s="889"/>
      <c r="Y33" s="889"/>
      <c r="Z33" s="889"/>
      <c r="AA33" s="889"/>
    </row>
    <row r="34" spans="1:27">
      <c r="A34" s="634">
        <v>1</v>
      </c>
      <c r="B34" s="849" t="s">
        <v>112</v>
      </c>
      <c r="C34" s="1173">
        <v>4000</v>
      </c>
      <c r="D34" s="1173">
        <v>3000</v>
      </c>
      <c r="E34" s="1173">
        <v>3000</v>
      </c>
      <c r="F34" s="1173">
        <v>4000</v>
      </c>
      <c r="G34" s="1173">
        <v>3000</v>
      </c>
      <c r="H34" s="1173">
        <v>3000</v>
      </c>
      <c r="I34" s="1173">
        <v>4000</v>
      </c>
      <c r="J34" s="1173">
        <v>3000</v>
      </c>
      <c r="K34" s="1173">
        <v>3000</v>
      </c>
      <c r="L34" s="1173">
        <v>3000</v>
      </c>
      <c r="M34" s="1173">
        <v>3000</v>
      </c>
      <c r="N34" s="1173">
        <v>4000</v>
      </c>
      <c r="O34" s="1269">
        <f t="shared" si="5"/>
        <v>40000</v>
      </c>
      <c r="P34" s="892"/>
      <c r="Q34" s="892">
        <f>C34+D34</f>
        <v>7000</v>
      </c>
      <c r="R34" s="891"/>
      <c r="S34" s="891"/>
      <c r="T34" s="891"/>
      <c r="U34" s="891"/>
      <c r="V34" s="891"/>
      <c r="W34" s="891"/>
      <c r="X34" s="891"/>
      <c r="Y34" s="891"/>
      <c r="Z34" s="891"/>
      <c r="AA34" s="891"/>
    </row>
    <row r="35" spans="1:27">
      <c r="A35" s="634">
        <v>2</v>
      </c>
      <c r="B35" s="849" t="s">
        <v>113</v>
      </c>
      <c r="C35" s="1173">
        <v>500</v>
      </c>
      <c r="D35" s="1173">
        <v>500</v>
      </c>
      <c r="E35" s="1173">
        <v>6500</v>
      </c>
      <c r="F35" s="1173">
        <v>500</v>
      </c>
      <c r="G35" s="1173">
        <v>500</v>
      </c>
      <c r="H35" s="1173">
        <v>500</v>
      </c>
      <c r="I35" s="1173">
        <v>500</v>
      </c>
      <c r="J35" s="1173">
        <v>500</v>
      </c>
      <c r="K35" s="1173">
        <v>1700</v>
      </c>
      <c r="L35" s="1173">
        <v>500</v>
      </c>
      <c r="M35" s="1173">
        <v>500</v>
      </c>
      <c r="N35" s="1173">
        <v>2000</v>
      </c>
      <c r="O35" s="1269">
        <f t="shared" si="5"/>
        <v>14700</v>
      </c>
      <c r="P35" s="892"/>
      <c r="Q35" s="892">
        <f>C35+D35</f>
        <v>1000</v>
      </c>
      <c r="R35" s="891"/>
      <c r="S35" s="891"/>
      <c r="T35" s="891"/>
      <c r="U35" s="891"/>
      <c r="V35" s="891"/>
      <c r="W35" s="891"/>
      <c r="X35" s="891"/>
      <c r="Y35" s="891"/>
      <c r="Z35" s="891"/>
      <c r="AA35" s="891"/>
    </row>
    <row r="36" spans="1:27">
      <c r="A36" s="634">
        <v>3</v>
      </c>
      <c r="B36" s="849" t="s">
        <v>778</v>
      </c>
      <c r="C36" s="1173">
        <v>387.5</v>
      </c>
      <c r="D36" s="1173">
        <v>387.5</v>
      </c>
      <c r="E36" s="1173">
        <v>387.5</v>
      </c>
      <c r="F36" s="1173">
        <v>387.5</v>
      </c>
      <c r="G36" s="1173">
        <v>387.5</v>
      </c>
      <c r="H36" s="1173">
        <v>387.5</v>
      </c>
      <c r="I36" s="1173">
        <v>387.5</v>
      </c>
      <c r="J36" s="1173">
        <v>387.5</v>
      </c>
      <c r="K36" s="1173">
        <v>387.5</v>
      </c>
      <c r="L36" s="1173">
        <v>387.5</v>
      </c>
      <c r="M36" s="1173">
        <v>387.5</v>
      </c>
      <c r="N36" s="1173">
        <v>387.5</v>
      </c>
      <c r="O36" s="1269">
        <f t="shared" si="5"/>
        <v>4650</v>
      </c>
      <c r="P36" s="892"/>
      <c r="Q36" s="892">
        <f>C36+D36</f>
        <v>775</v>
      </c>
      <c r="R36" s="891"/>
      <c r="S36" s="891"/>
      <c r="T36" s="891"/>
      <c r="U36" s="891"/>
      <c r="V36" s="891"/>
      <c r="W36" s="891"/>
      <c r="X36" s="891"/>
      <c r="Y36" s="891"/>
      <c r="Z36" s="891"/>
      <c r="AA36" s="891"/>
    </row>
    <row r="37" spans="1:27">
      <c r="A37" s="634"/>
      <c r="B37" s="849"/>
      <c r="C37" s="1173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269"/>
      <c r="P37" s="892"/>
      <c r="Q37" s="892"/>
      <c r="R37" s="891"/>
      <c r="S37" s="891"/>
      <c r="T37" s="891"/>
      <c r="U37" s="891"/>
      <c r="V37" s="891"/>
      <c r="W37" s="891"/>
      <c r="X37" s="891"/>
      <c r="Y37" s="891"/>
      <c r="Z37" s="891"/>
      <c r="AA37" s="891"/>
    </row>
    <row r="38" spans="1:27" s="858" customFormat="1">
      <c r="A38" s="633" t="s">
        <v>19</v>
      </c>
      <c r="B38" s="856" t="s">
        <v>160</v>
      </c>
      <c r="C38" s="1172">
        <f t="shared" ref="C38:O38" si="11">SUM(C39:C51)</f>
        <v>23315.64</v>
      </c>
      <c r="D38" s="1172">
        <f t="shared" si="11"/>
        <v>24315.64</v>
      </c>
      <c r="E38" s="1172">
        <f t="shared" si="11"/>
        <v>23891.64</v>
      </c>
      <c r="F38" s="1172">
        <f t="shared" si="11"/>
        <v>23315.64</v>
      </c>
      <c r="G38" s="1172">
        <f t="shared" si="11"/>
        <v>23315.64</v>
      </c>
      <c r="H38" s="1172">
        <f t="shared" si="11"/>
        <v>23315.64</v>
      </c>
      <c r="I38" s="1172">
        <f t="shared" si="11"/>
        <v>23315.64</v>
      </c>
      <c r="J38" s="1172">
        <f t="shared" si="11"/>
        <v>23315.64</v>
      </c>
      <c r="K38" s="1172">
        <f t="shared" si="11"/>
        <v>23315.64</v>
      </c>
      <c r="L38" s="1172">
        <f t="shared" si="11"/>
        <v>23315.64</v>
      </c>
      <c r="M38" s="1172">
        <f t="shared" si="11"/>
        <v>23315.64</v>
      </c>
      <c r="N38" s="1172">
        <f t="shared" si="11"/>
        <v>23315.64</v>
      </c>
      <c r="O38" s="1268">
        <f t="shared" si="11"/>
        <v>281363.68</v>
      </c>
      <c r="P38" s="890"/>
      <c r="Q38" s="1274">
        <f>SUM(Q39:Q51)</f>
        <v>47631.28</v>
      </c>
      <c r="R38" s="889"/>
      <c r="S38" s="889"/>
      <c r="T38" s="889"/>
      <c r="U38" s="889"/>
      <c r="V38" s="889"/>
      <c r="W38" s="889"/>
      <c r="X38" s="889"/>
      <c r="Y38" s="889"/>
      <c r="Z38" s="889"/>
      <c r="AA38" s="889"/>
    </row>
    <row r="39" spans="1:27" s="858" customFormat="1">
      <c r="A39" s="894">
        <v>1</v>
      </c>
      <c r="B39" s="849" t="s">
        <v>779</v>
      </c>
      <c r="C39" s="1173">
        <v>0</v>
      </c>
      <c r="D39" s="1173">
        <v>0</v>
      </c>
      <c r="E39" s="1173">
        <v>576</v>
      </c>
      <c r="F39" s="1173">
        <v>0</v>
      </c>
      <c r="G39" s="1173">
        <v>0</v>
      </c>
      <c r="H39" s="1173">
        <v>0</v>
      </c>
      <c r="I39" s="1173">
        <v>0</v>
      </c>
      <c r="J39" s="1173">
        <v>0</v>
      </c>
      <c r="K39" s="1173">
        <v>0</v>
      </c>
      <c r="L39" s="1173">
        <v>0</v>
      </c>
      <c r="M39" s="1173">
        <v>0</v>
      </c>
      <c r="N39" s="1173">
        <v>0</v>
      </c>
      <c r="O39" s="1269">
        <f t="shared" si="5"/>
        <v>576</v>
      </c>
      <c r="P39" s="890"/>
      <c r="Q39" s="892">
        <f t="shared" ref="Q39:Q51" si="12">C39+D39</f>
        <v>0</v>
      </c>
      <c r="R39" s="889"/>
      <c r="S39" s="889"/>
      <c r="T39" s="889"/>
      <c r="U39" s="889"/>
      <c r="V39" s="889"/>
      <c r="W39" s="889"/>
      <c r="X39" s="889"/>
      <c r="Y39" s="889"/>
      <c r="Z39" s="889"/>
      <c r="AA39" s="889"/>
    </row>
    <row r="40" spans="1:27">
      <c r="A40" s="634">
        <v>2</v>
      </c>
      <c r="B40" s="849" t="s">
        <v>114</v>
      </c>
      <c r="C40" s="1173">
        <v>200</v>
      </c>
      <c r="D40" s="1173">
        <v>200</v>
      </c>
      <c r="E40" s="1173">
        <v>200</v>
      </c>
      <c r="F40" s="1173">
        <v>200</v>
      </c>
      <c r="G40" s="1173">
        <v>200</v>
      </c>
      <c r="H40" s="1173">
        <v>200</v>
      </c>
      <c r="I40" s="1173">
        <v>200</v>
      </c>
      <c r="J40" s="1173">
        <v>200</v>
      </c>
      <c r="K40" s="1173">
        <v>200</v>
      </c>
      <c r="L40" s="1173">
        <v>200</v>
      </c>
      <c r="M40" s="1173">
        <v>200</v>
      </c>
      <c r="N40" s="1173">
        <v>200</v>
      </c>
      <c r="O40" s="1269">
        <f t="shared" ref="O40:O49" si="13">SUM(C40:N40)</f>
        <v>2400</v>
      </c>
      <c r="P40" s="892"/>
      <c r="Q40" s="892">
        <f t="shared" si="12"/>
        <v>400</v>
      </c>
      <c r="R40" s="891"/>
      <c r="S40" s="891"/>
      <c r="T40" s="891"/>
      <c r="U40" s="891"/>
      <c r="V40" s="891"/>
      <c r="W40" s="891"/>
      <c r="X40" s="891"/>
      <c r="Y40" s="891"/>
      <c r="Z40" s="891"/>
      <c r="AA40" s="891"/>
    </row>
    <row r="41" spans="1:27">
      <c r="A41" s="634">
        <v>3</v>
      </c>
      <c r="B41" s="849" t="s">
        <v>780</v>
      </c>
      <c r="C41" s="1173">
        <v>70</v>
      </c>
      <c r="D41" s="1173">
        <v>70</v>
      </c>
      <c r="E41" s="1173">
        <v>70</v>
      </c>
      <c r="F41" s="1173">
        <v>70</v>
      </c>
      <c r="G41" s="1173">
        <v>70</v>
      </c>
      <c r="H41" s="1173">
        <v>70</v>
      </c>
      <c r="I41" s="1173">
        <v>70</v>
      </c>
      <c r="J41" s="1173">
        <v>70</v>
      </c>
      <c r="K41" s="1173">
        <v>70</v>
      </c>
      <c r="L41" s="1173">
        <v>70</v>
      </c>
      <c r="M41" s="1173">
        <v>70</v>
      </c>
      <c r="N41" s="1173">
        <v>70</v>
      </c>
      <c r="O41" s="1269">
        <f t="shared" si="13"/>
        <v>840</v>
      </c>
      <c r="P41" s="892"/>
      <c r="Q41" s="892">
        <f t="shared" si="12"/>
        <v>140</v>
      </c>
      <c r="R41" s="891"/>
      <c r="S41" s="891"/>
      <c r="T41" s="891"/>
      <c r="U41" s="891"/>
      <c r="V41" s="891"/>
      <c r="W41" s="891"/>
      <c r="X41" s="891"/>
      <c r="Y41" s="891"/>
      <c r="Z41" s="891"/>
      <c r="AA41" s="891"/>
    </row>
    <row r="42" spans="1:27">
      <c r="A42" s="894">
        <v>4</v>
      </c>
      <c r="B42" s="849" t="s">
        <v>781</v>
      </c>
      <c r="C42" s="1173">
        <v>5950</v>
      </c>
      <c r="D42" s="1173">
        <v>5950</v>
      </c>
      <c r="E42" s="1173">
        <v>5950</v>
      </c>
      <c r="F42" s="1173">
        <v>5950</v>
      </c>
      <c r="G42" s="1173">
        <v>5950</v>
      </c>
      <c r="H42" s="1173">
        <v>5950</v>
      </c>
      <c r="I42" s="1173">
        <v>5950</v>
      </c>
      <c r="J42" s="1173">
        <v>5950</v>
      </c>
      <c r="K42" s="1173">
        <v>5950</v>
      </c>
      <c r="L42" s="1173">
        <v>5950</v>
      </c>
      <c r="M42" s="1173">
        <v>5950</v>
      </c>
      <c r="N42" s="1173">
        <v>5950</v>
      </c>
      <c r="O42" s="1269">
        <f t="shared" si="13"/>
        <v>71400</v>
      </c>
      <c r="P42" s="892"/>
      <c r="Q42" s="892">
        <f t="shared" si="12"/>
        <v>11900</v>
      </c>
      <c r="R42" s="891"/>
      <c r="S42" s="891"/>
      <c r="T42" s="891"/>
      <c r="U42" s="891"/>
      <c r="V42" s="891"/>
      <c r="W42" s="891"/>
      <c r="X42" s="891"/>
      <c r="Y42" s="891"/>
      <c r="Z42" s="891"/>
      <c r="AA42" s="891"/>
    </row>
    <row r="43" spans="1:27">
      <c r="A43" s="634">
        <v>5</v>
      </c>
      <c r="B43" s="849" t="s">
        <v>782</v>
      </c>
      <c r="C43" s="1173">
        <v>5260</v>
      </c>
      <c r="D43" s="1173">
        <v>5260</v>
      </c>
      <c r="E43" s="1173">
        <v>5260</v>
      </c>
      <c r="F43" s="1173">
        <v>5260</v>
      </c>
      <c r="G43" s="1173">
        <v>5260</v>
      </c>
      <c r="H43" s="1173">
        <v>5260</v>
      </c>
      <c r="I43" s="1173">
        <v>5260</v>
      </c>
      <c r="J43" s="1173">
        <v>5260</v>
      </c>
      <c r="K43" s="1173">
        <v>5260</v>
      </c>
      <c r="L43" s="1173">
        <v>5260</v>
      </c>
      <c r="M43" s="1173">
        <v>5260</v>
      </c>
      <c r="N43" s="1173">
        <v>5260</v>
      </c>
      <c r="O43" s="1269">
        <f t="shared" si="13"/>
        <v>63120</v>
      </c>
      <c r="P43" s="892"/>
      <c r="Q43" s="892">
        <f t="shared" si="12"/>
        <v>10520</v>
      </c>
      <c r="R43" s="891"/>
      <c r="S43" s="891"/>
      <c r="T43" s="891"/>
      <c r="U43" s="891"/>
      <c r="V43" s="891"/>
      <c r="W43" s="891"/>
      <c r="X43" s="891"/>
      <c r="Y43" s="891"/>
      <c r="Z43" s="891"/>
      <c r="AA43" s="891"/>
    </row>
    <row r="44" spans="1:27">
      <c r="A44" s="894">
        <v>6</v>
      </c>
      <c r="B44" s="849" t="s">
        <v>783</v>
      </c>
      <c r="C44" s="1173">
        <v>5325</v>
      </c>
      <c r="D44" s="1173">
        <v>5325</v>
      </c>
      <c r="E44" s="1173">
        <v>5325</v>
      </c>
      <c r="F44" s="1173">
        <v>5325</v>
      </c>
      <c r="G44" s="1173">
        <v>5325</v>
      </c>
      <c r="H44" s="1173">
        <v>5325</v>
      </c>
      <c r="I44" s="1173">
        <v>5325</v>
      </c>
      <c r="J44" s="1173">
        <v>5325</v>
      </c>
      <c r="K44" s="1173">
        <v>5325</v>
      </c>
      <c r="L44" s="1173">
        <v>5325</v>
      </c>
      <c r="M44" s="1173">
        <v>5325</v>
      </c>
      <c r="N44" s="1173">
        <v>5325</v>
      </c>
      <c r="O44" s="1269">
        <f t="shared" si="13"/>
        <v>63900</v>
      </c>
      <c r="P44" s="892"/>
      <c r="Q44" s="892">
        <f t="shared" si="12"/>
        <v>10650</v>
      </c>
      <c r="R44" s="891"/>
      <c r="S44" s="891"/>
      <c r="T44" s="891"/>
      <c r="U44" s="891"/>
      <c r="V44" s="891"/>
      <c r="W44" s="891"/>
      <c r="X44" s="891"/>
      <c r="Y44" s="891"/>
      <c r="Z44" s="891"/>
      <c r="AA44" s="891"/>
    </row>
    <row r="45" spans="1:27">
      <c r="A45" s="634">
        <v>7</v>
      </c>
      <c r="B45" s="895" t="s">
        <v>115</v>
      </c>
      <c r="C45" s="1173">
        <v>3800</v>
      </c>
      <c r="D45" s="1173">
        <v>3800</v>
      </c>
      <c r="E45" s="1173">
        <v>3800</v>
      </c>
      <c r="F45" s="1173">
        <v>3800</v>
      </c>
      <c r="G45" s="1173">
        <v>3800</v>
      </c>
      <c r="H45" s="1173">
        <v>3800</v>
      </c>
      <c r="I45" s="1173">
        <v>3800</v>
      </c>
      <c r="J45" s="1173">
        <v>3800</v>
      </c>
      <c r="K45" s="1173">
        <v>3800</v>
      </c>
      <c r="L45" s="1173">
        <v>3800</v>
      </c>
      <c r="M45" s="1173">
        <v>3800</v>
      </c>
      <c r="N45" s="1173">
        <v>3800</v>
      </c>
      <c r="O45" s="1269">
        <f t="shared" si="13"/>
        <v>45600</v>
      </c>
      <c r="P45" s="892"/>
      <c r="Q45" s="892">
        <f t="shared" si="12"/>
        <v>7600</v>
      </c>
      <c r="R45" s="891"/>
      <c r="S45" s="891"/>
      <c r="T45" s="891"/>
      <c r="U45" s="891"/>
      <c r="V45" s="891"/>
      <c r="W45" s="891"/>
      <c r="X45" s="891"/>
      <c r="Y45" s="891"/>
      <c r="Z45" s="891"/>
      <c r="AA45" s="891"/>
    </row>
    <row r="46" spans="1:27">
      <c r="A46" s="894">
        <v>8</v>
      </c>
      <c r="B46" s="849" t="s">
        <v>784</v>
      </c>
      <c r="C46" s="1173">
        <v>200</v>
      </c>
      <c r="D46" s="1173">
        <v>1200</v>
      </c>
      <c r="E46" s="1173">
        <v>200</v>
      </c>
      <c r="F46" s="1173">
        <v>200</v>
      </c>
      <c r="G46" s="1173">
        <v>200</v>
      </c>
      <c r="H46" s="1173">
        <v>200</v>
      </c>
      <c r="I46" s="1173">
        <v>200</v>
      </c>
      <c r="J46" s="1173">
        <v>200</v>
      </c>
      <c r="K46" s="1173">
        <v>200</v>
      </c>
      <c r="L46" s="1173">
        <v>200</v>
      </c>
      <c r="M46" s="1173">
        <v>200</v>
      </c>
      <c r="N46" s="1173">
        <v>200</v>
      </c>
      <c r="O46" s="1269">
        <f t="shared" si="13"/>
        <v>3400</v>
      </c>
      <c r="P46" s="892"/>
      <c r="Q46" s="892">
        <f t="shared" si="12"/>
        <v>1400</v>
      </c>
      <c r="R46" s="891"/>
      <c r="S46" s="891"/>
      <c r="T46" s="891"/>
      <c r="U46" s="891"/>
      <c r="V46" s="891"/>
      <c r="W46" s="891"/>
      <c r="X46" s="891"/>
      <c r="Y46" s="891"/>
      <c r="Z46" s="891"/>
      <c r="AA46" s="891"/>
    </row>
    <row r="47" spans="1:27">
      <c r="A47" s="634">
        <v>9</v>
      </c>
      <c r="B47" s="849" t="s">
        <v>117</v>
      </c>
      <c r="C47" s="1173">
        <v>437.5</v>
      </c>
      <c r="D47" s="1173">
        <v>437.5</v>
      </c>
      <c r="E47" s="1173">
        <v>437.5</v>
      </c>
      <c r="F47" s="1173">
        <v>437.5</v>
      </c>
      <c r="G47" s="1173">
        <v>437.5</v>
      </c>
      <c r="H47" s="1173">
        <v>437.5</v>
      </c>
      <c r="I47" s="1173">
        <v>437.5</v>
      </c>
      <c r="J47" s="1173">
        <v>437.5</v>
      </c>
      <c r="K47" s="1173">
        <v>437.5</v>
      </c>
      <c r="L47" s="1173">
        <v>437.5</v>
      </c>
      <c r="M47" s="1173">
        <v>437.5</v>
      </c>
      <c r="N47" s="1173">
        <v>437.5</v>
      </c>
      <c r="O47" s="1269">
        <f t="shared" si="13"/>
        <v>5250</v>
      </c>
      <c r="P47" s="892"/>
      <c r="Q47" s="892">
        <f t="shared" si="12"/>
        <v>875</v>
      </c>
      <c r="R47" s="891"/>
      <c r="S47" s="891"/>
      <c r="T47" s="891"/>
      <c r="U47" s="891"/>
      <c r="V47" s="891"/>
      <c r="W47" s="891"/>
      <c r="X47" s="891"/>
      <c r="Y47" s="891"/>
      <c r="Z47" s="891"/>
      <c r="AA47" s="891"/>
    </row>
    <row r="48" spans="1:27">
      <c r="A48" s="894">
        <v>10</v>
      </c>
      <c r="B48" s="849" t="s">
        <v>785</v>
      </c>
      <c r="C48" s="1173">
        <v>550</v>
      </c>
      <c r="D48" s="1173">
        <v>550</v>
      </c>
      <c r="E48" s="1173">
        <v>550</v>
      </c>
      <c r="F48" s="1173">
        <v>550</v>
      </c>
      <c r="G48" s="1173">
        <v>550</v>
      </c>
      <c r="H48" s="1173">
        <v>550</v>
      </c>
      <c r="I48" s="1173">
        <v>550</v>
      </c>
      <c r="J48" s="1173">
        <v>550</v>
      </c>
      <c r="K48" s="1173">
        <v>550</v>
      </c>
      <c r="L48" s="1173">
        <v>550</v>
      </c>
      <c r="M48" s="1173">
        <v>550</v>
      </c>
      <c r="N48" s="1173">
        <v>550</v>
      </c>
      <c r="O48" s="1269">
        <f t="shared" si="13"/>
        <v>6600</v>
      </c>
      <c r="P48" s="892"/>
      <c r="Q48" s="892">
        <f t="shared" si="12"/>
        <v>1100</v>
      </c>
      <c r="R48" s="891"/>
      <c r="S48" s="891"/>
      <c r="T48" s="891"/>
      <c r="U48" s="891"/>
      <c r="V48" s="891"/>
      <c r="W48" s="891"/>
      <c r="X48" s="891"/>
      <c r="Y48" s="891"/>
      <c r="Z48" s="891"/>
      <c r="AA48" s="891"/>
    </row>
    <row r="49" spans="1:27">
      <c r="A49" s="634">
        <v>11</v>
      </c>
      <c r="B49" s="849" t="s">
        <v>786</v>
      </c>
      <c r="C49" s="1173">
        <v>1045.1400000000001</v>
      </c>
      <c r="D49" s="1173">
        <v>1045.1400000000001</v>
      </c>
      <c r="E49" s="1173">
        <v>1045.1400000000001</v>
      </c>
      <c r="F49" s="1173">
        <v>1045.1400000000001</v>
      </c>
      <c r="G49" s="1173">
        <v>1045.1400000000001</v>
      </c>
      <c r="H49" s="1173">
        <v>1045.1400000000001</v>
      </c>
      <c r="I49" s="1173">
        <v>1045.1400000000001</v>
      </c>
      <c r="J49" s="1173">
        <v>1045.1400000000001</v>
      </c>
      <c r="K49" s="1173">
        <v>1045.1400000000001</v>
      </c>
      <c r="L49" s="1173">
        <v>1045.1400000000001</v>
      </c>
      <c r="M49" s="1173">
        <v>1045.1400000000001</v>
      </c>
      <c r="N49" s="1173">
        <v>1045.1400000000001</v>
      </c>
      <c r="O49" s="1269">
        <f t="shared" si="13"/>
        <v>12541.679999999998</v>
      </c>
      <c r="P49" s="892"/>
      <c r="Q49" s="892">
        <f t="shared" si="12"/>
        <v>2090.2800000000002</v>
      </c>
      <c r="R49" s="891"/>
      <c r="S49" s="891"/>
      <c r="T49" s="891"/>
      <c r="U49" s="891"/>
      <c r="V49" s="891"/>
      <c r="W49" s="891"/>
      <c r="X49" s="891"/>
      <c r="Y49" s="891"/>
      <c r="Z49" s="891"/>
      <c r="AA49" s="891"/>
    </row>
    <row r="50" spans="1:27">
      <c r="A50" s="634">
        <v>13</v>
      </c>
      <c r="B50" s="849" t="s">
        <v>118</v>
      </c>
      <c r="C50" s="1173">
        <v>360</v>
      </c>
      <c r="D50" s="1173">
        <v>360</v>
      </c>
      <c r="E50" s="1173">
        <v>360</v>
      </c>
      <c r="F50" s="1173">
        <v>360</v>
      </c>
      <c r="G50" s="1173">
        <v>360</v>
      </c>
      <c r="H50" s="1173">
        <v>360</v>
      </c>
      <c r="I50" s="1173">
        <v>360</v>
      </c>
      <c r="J50" s="1173">
        <v>360</v>
      </c>
      <c r="K50" s="1173">
        <v>360</v>
      </c>
      <c r="L50" s="1173">
        <v>360</v>
      </c>
      <c r="M50" s="1173">
        <v>360</v>
      </c>
      <c r="N50" s="1173">
        <v>360</v>
      </c>
      <c r="O50" s="1269">
        <f>SUM(C50:N50)</f>
        <v>4320</v>
      </c>
      <c r="P50" s="892"/>
      <c r="Q50" s="892">
        <f t="shared" si="12"/>
        <v>720</v>
      </c>
      <c r="R50" s="891"/>
      <c r="S50" s="891"/>
      <c r="T50" s="891"/>
      <c r="U50" s="891"/>
      <c r="V50" s="891"/>
      <c r="W50" s="891"/>
      <c r="X50" s="891"/>
      <c r="Y50" s="891"/>
      <c r="Z50" s="891"/>
      <c r="AA50" s="891"/>
    </row>
    <row r="51" spans="1:27">
      <c r="A51" s="894">
        <v>14</v>
      </c>
      <c r="B51" s="849" t="s">
        <v>787</v>
      </c>
      <c r="C51" s="1173">
        <v>118</v>
      </c>
      <c r="D51" s="1173">
        <v>118</v>
      </c>
      <c r="E51" s="1173">
        <v>118</v>
      </c>
      <c r="F51" s="1173">
        <v>118</v>
      </c>
      <c r="G51" s="1173">
        <v>118</v>
      </c>
      <c r="H51" s="1173">
        <v>118</v>
      </c>
      <c r="I51" s="1173">
        <v>118</v>
      </c>
      <c r="J51" s="1173">
        <v>118</v>
      </c>
      <c r="K51" s="1173">
        <v>118</v>
      </c>
      <c r="L51" s="1173">
        <v>118</v>
      </c>
      <c r="M51" s="1173">
        <v>118</v>
      </c>
      <c r="N51" s="1173">
        <v>118</v>
      </c>
      <c r="O51" s="1269">
        <f>SUM(C51:N51)</f>
        <v>1416</v>
      </c>
      <c r="P51" s="892"/>
      <c r="Q51" s="892">
        <f t="shared" si="12"/>
        <v>236</v>
      </c>
      <c r="R51" s="891"/>
      <c r="S51" s="891"/>
      <c r="T51" s="891"/>
      <c r="U51" s="891"/>
      <c r="V51" s="891"/>
      <c r="W51" s="891"/>
      <c r="X51" s="891"/>
      <c r="Y51" s="891"/>
      <c r="Z51" s="891"/>
      <c r="AA51" s="891"/>
    </row>
    <row r="52" spans="1:27">
      <c r="A52" s="634"/>
      <c r="B52" s="849"/>
      <c r="C52" s="1173"/>
      <c r="D52" s="1173"/>
      <c r="E52" s="1173"/>
      <c r="F52" s="1173"/>
      <c r="G52" s="1173"/>
      <c r="H52" s="1173"/>
      <c r="I52" s="1173"/>
      <c r="J52" s="1173"/>
      <c r="K52" s="1173"/>
      <c r="L52" s="1173"/>
      <c r="M52" s="1173"/>
      <c r="N52" s="1173"/>
      <c r="O52" s="1269"/>
      <c r="P52" s="892"/>
      <c r="Q52" s="892"/>
      <c r="R52" s="891"/>
      <c r="S52" s="891"/>
      <c r="T52" s="891"/>
      <c r="U52" s="891"/>
      <c r="V52" s="891"/>
      <c r="W52" s="891"/>
      <c r="X52" s="891"/>
      <c r="Y52" s="891"/>
      <c r="Z52" s="891"/>
      <c r="AA52" s="891"/>
    </row>
    <row r="53" spans="1:27">
      <c r="A53" s="633" t="s">
        <v>21</v>
      </c>
      <c r="B53" s="856" t="s">
        <v>20</v>
      </c>
      <c r="C53" s="1172">
        <f t="shared" ref="C53:O53" si="14">SUM(C54:C56)</f>
        <v>1533.3333333333333</v>
      </c>
      <c r="D53" s="1172">
        <f t="shared" si="14"/>
        <v>1533.3333333333333</v>
      </c>
      <c r="E53" s="1172">
        <f t="shared" si="14"/>
        <v>1533.3333333333333</v>
      </c>
      <c r="F53" s="1172">
        <f t="shared" si="14"/>
        <v>1533.3333333333333</v>
      </c>
      <c r="G53" s="1172">
        <f t="shared" si="14"/>
        <v>1533.3333333333333</v>
      </c>
      <c r="H53" s="1172">
        <f t="shared" si="14"/>
        <v>1533.3333333333333</v>
      </c>
      <c r="I53" s="1172">
        <f>SUM(I54:I56)</f>
        <v>1533.3333333333333</v>
      </c>
      <c r="J53" s="1172">
        <f t="shared" si="14"/>
        <v>1533.3333333333333</v>
      </c>
      <c r="K53" s="1172">
        <f t="shared" si="14"/>
        <v>1533.3333333333333</v>
      </c>
      <c r="L53" s="1172">
        <f t="shared" si="14"/>
        <v>1533.3333333333333</v>
      </c>
      <c r="M53" s="1172">
        <f t="shared" si="14"/>
        <v>1533.3333333333333</v>
      </c>
      <c r="N53" s="1172">
        <f t="shared" si="14"/>
        <v>1533.3333333333333</v>
      </c>
      <c r="O53" s="1268">
        <f t="shared" si="14"/>
        <v>18400</v>
      </c>
      <c r="P53" s="892"/>
      <c r="Q53" s="1274">
        <f>SUM(Q54:Q56)</f>
        <v>3066.6666666666665</v>
      </c>
      <c r="R53" s="891"/>
      <c r="S53" s="891"/>
      <c r="T53" s="891"/>
      <c r="U53" s="891"/>
      <c r="V53" s="891"/>
      <c r="W53" s="891"/>
      <c r="X53" s="891"/>
      <c r="Y53" s="891"/>
      <c r="Z53" s="891"/>
      <c r="AA53" s="891"/>
    </row>
    <row r="54" spans="1:27">
      <c r="A54" s="634">
        <v>1</v>
      </c>
      <c r="B54" s="849" t="s">
        <v>120</v>
      </c>
      <c r="C54" s="1173">
        <v>550</v>
      </c>
      <c r="D54" s="1173">
        <v>550</v>
      </c>
      <c r="E54" s="1173">
        <v>550</v>
      </c>
      <c r="F54" s="1173">
        <v>550</v>
      </c>
      <c r="G54" s="1173">
        <v>550</v>
      </c>
      <c r="H54" s="1173">
        <v>550</v>
      </c>
      <c r="I54" s="1173">
        <v>550</v>
      </c>
      <c r="J54" s="1173">
        <v>550</v>
      </c>
      <c r="K54" s="1173">
        <v>550</v>
      </c>
      <c r="L54" s="1173">
        <v>550</v>
      </c>
      <c r="M54" s="1173">
        <v>550</v>
      </c>
      <c r="N54" s="1173">
        <v>550</v>
      </c>
      <c r="O54" s="1269">
        <f t="shared" si="5"/>
        <v>6600</v>
      </c>
      <c r="P54" s="892"/>
      <c r="Q54" s="892">
        <f>C54+D54</f>
        <v>1100</v>
      </c>
      <c r="R54" s="891"/>
      <c r="S54" s="891"/>
      <c r="T54" s="891"/>
      <c r="U54" s="891"/>
      <c r="V54" s="891"/>
      <c r="W54" s="891"/>
      <c r="X54" s="891"/>
      <c r="Y54" s="891"/>
      <c r="Z54" s="891"/>
      <c r="AA54" s="891"/>
    </row>
    <row r="55" spans="1:27">
      <c r="A55" s="634">
        <v>2</v>
      </c>
      <c r="B55" s="849" t="s">
        <v>121</v>
      </c>
      <c r="C55" s="1173">
        <v>383.33333333333331</v>
      </c>
      <c r="D55" s="1173">
        <v>383.33333333333331</v>
      </c>
      <c r="E55" s="1173">
        <v>383.33333333333331</v>
      </c>
      <c r="F55" s="1173">
        <v>383.33333333333331</v>
      </c>
      <c r="G55" s="1173">
        <v>383.33333333333331</v>
      </c>
      <c r="H55" s="1173">
        <v>383.33333333333331</v>
      </c>
      <c r="I55" s="1173">
        <v>383.33333333333331</v>
      </c>
      <c r="J55" s="1173">
        <v>383.33333333333331</v>
      </c>
      <c r="K55" s="1173">
        <v>383.33333333333331</v>
      </c>
      <c r="L55" s="1173">
        <v>383.33333333333331</v>
      </c>
      <c r="M55" s="1173">
        <v>383.33333333333331</v>
      </c>
      <c r="N55" s="1173">
        <v>383.33333333333331</v>
      </c>
      <c r="O55" s="1269">
        <f t="shared" si="5"/>
        <v>4600</v>
      </c>
      <c r="P55" s="892"/>
      <c r="Q55" s="892">
        <f>C55+D55</f>
        <v>766.66666666666663</v>
      </c>
      <c r="R55" s="891"/>
      <c r="S55" s="891"/>
      <c r="T55" s="891"/>
      <c r="U55" s="891"/>
      <c r="V55" s="891"/>
      <c r="W55" s="891"/>
      <c r="X55" s="891"/>
      <c r="Y55" s="891"/>
      <c r="Z55" s="891"/>
      <c r="AA55" s="891"/>
    </row>
    <row r="56" spans="1:27" s="858" customFormat="1">
      <c r="A56" s="634">
        <v>3</v>
      </c>
      <c r="B56" s="849" t="s">
        <v>122</v>
      </c>
      <c r="C56" s="1173">
        <v>600</v>
      </c>
      <c r="D56" s="1173">
        <v>600</v>
      </c>
      <c r="E56" s="1173">
        <v>600</v>
      </c>
      <c r="F56" s="1173">
        <v>600</v>
      </c>
      <c r="G56" s="1173">
        <v>600</v>
      </c>
      <c r="H56" s="1173">
        <v>600</v>
      </c>
      <c r="I56" s="1173">
        <v>600</v>
      </c>
      <c r="J56" s="1173">
        <v>600</v>
      </c>
      <c r="K56" s="1173">
        <v>600</v>
      </c>
      <c r="L56" s="1173">
        <v>600</v>
      </c>
      <c r="M56" s="1173">
        <v>600</v>
      </c>
      <c r="N56" s="1173">
        <v>600</v>
      </c>
      <c r="O56" s="1269">
        <f t="shared" si="5"/>
        <v>7200</v>
      </c>
      <c r="P56" s="890"/>
      <c r="Q56" s="892">
        <f>C56+D56</f>
        <v>1200</v>
      </c>
      <c r="R56" s="889"/>
      <c r="S56" s="889"/>
      <c r="T56" s="889"/>
      <c r="U56" s="889"/>
      <c r="V56" s="889"/>
      <c r="W56" s="889"/>
      <c r="X56" s="889"/>
      <c r="Y56" s="889"/>
      <c r="Z56" s="889"/>
      <c r="AA56" s="889"/>
    </row>
    <row r="57" spans="1:27" s="858" customFormat="1">
      <c r="A57" s="634"/>
      <c r="B57" s="849"/>
      <c r="C57" s="1173"/>
      <c r="D57" s="1173"/>
      <c r="E57" s="1173"/>
      <c r="F57" s="1173"/>
      <c r="G57" s="1173"/>
      <c r="H57" s="1173"/>
      <c r="I57" s="1173"/>
      <c r="J57" s="1173"/>
      <c r="K57" s="1173"/>
      <c r="L57" s="1173"/>
      <c r="M57" s="1173"/>
      <c r="N57" s="1173"/>
      <c r="O57" s="1269"/>
      <c r="P57" s="890"/>
      <c r="Q57" s="892"/>
      <c r="R57" s="889"/>
      <c r="S57" s="889"/>
      <c r="T57" s="889"/>
      <c r="U57" s="889"/>
      <c r="V57" s="889"/>
      <c r="W57" s="889"/>
      <c r="X57" s="889"/>
      <c r="Y57" s="889"/>
      <c r="Z57" s="889"/>
      <c r="AA57" s="889"/>
    </row>
    <row r="58" spans="1:27">
      <c r="A58" s="633" t="s">
        <v>43</v>
      </c>
      <c r="B58" s="856" t="s">
        <v>22</v>
      </c>
      <c r="C58" s="1172">
        <f t="shared" ref="C58:N58" si="15">SUM(C59:C60)</f>
        <v>480</v>
      </c>
      <c r="D58" s="1172">
        <f t="shared" si="15"/>
        <v>480</v>
      </c>
      <c r="E58" s="1172">
        <f t="shared" si="15"/>
        <v>480</v>
      </c>
      <c r="F58" s="1172">
        <f t="shared" si="15"/>
        <v>480</v>
      </c>
      <c r="G58" s="1172">
        <f t="shared" si="15"/>
        <v>480</v>
      </c>
      <c r="H58" s="1172">
        <f t="shared" si="15"/>
        <v>480</v>
      </c>
      <c r="I58" s="1172">
        <f>SUM(I59:I60)</f>
        <v>480</v>
      </c>
      <c r="J58" s="1172">
        <f t="shared" si="15"/>
        <v>480</v>
      </c>
      <c r="K58" s="1172">
        <f t="shared" si="15"/>
        <v>480</v>
      </c>
      <c r="L58" s="1172">
        <f t="shared" si="15"/>
        <v>480</v>
      </c>
      <c r="M58" s="1172">
        <f>SUM(M59:M60)</f>
        <v>480</v>
      </c>
      <c r="N58" s="1172">
        <f t="shared" si="15"/>
        <v>480</v>
      </c>
      <c r="O58" s="1268">
        <f>SUM(O59:O60)</f>
        <v>5760</v>
      </c>
      <c r="P58" s="892"/>
      <c r="Q58" s="1274">
        <f>SUM(Q59:Q60)</f>
        <v>960</v>
      </c>
      <c r="R58" s="891"/>
      <c r="S58" s="891"/>
      <c r="T58" s="891"/>
      <c r="U58" s="891"/>
      <c r="V58" s="891"/>
      <c r="W58" s="891"/>
      <c r="X58" s="891"/>
      <c r="Y58" s="891"/>
      <c r="Z58" s="891"/>
      <c r="AA58" s="891"/>
    </row>
    <row r="59" spans="1:27">
      <c r="A59" s="634">
        <v>1</v>
      </c>
      <c r="B59" s="849" t="s">
        <v>788</v>
      </c>
      <c r="C59" s="1173">
        <v>120</v>
      </c>
      <c r="D59" s="1173">
        <v>120</v>
      </c>
      <c r="E59" s="1173">
        <v>120</v>
      </c>
      <c r="F59" s="1173">
        <v>120</v>
      </c>
      <c r="G59" s="1173">
        <v>120</v>
      </c>
      <c r="H59" s="1173">
        <v>120</v>
      </c>
      <c r="I59" s="1173">
        <v>120</v>
      </c>
      <c r="J59" s="1173">
        <v>120</v>
      </c>
      <c r="K59" s="1173">
        <v>120</v>
      </c>
      <c r="L59" s="1173">
        <v>120</v>
      </c>
      <c r="M59" s="1173">
        <v>120</v>
      </c>
      <c r="N59" s="1173">
        <v>120</v>
      </c>
      <c r="O59" s="1269">
        <f t="shared" si="5"/>
        <v>1440</v>
      </c>
      <c r="P59" s="892"/>
      <c r="Q59" s="892">
        <f>C59+D59</f>
        <v>240</v>
      </c>
      <c r="R59" s="891"/>
      <c r="S59" s="891"/>
      <c r="T59" s="891"/>
      <c r="U59" s="891"/>
      <c r="V59" s="891"/>
      <c r="W59" s="891"/>
      <c r="X59" s="891"/>
      <c r="Y59" s="891"/>
      <c r="Z59" s="891"/>
      <c r="AA59" s="891"/>
    </row>
    <row r="60" spans="1:27">
      <c r="A60" s="634">
        <v>2</v>
      </c>
      <c r="B60" s="849" t="s">
        <v>124</v>
      </c>
      <c r="C60" s="1173">
        <v>360</v>
      </c>
      <c r="D60" s="1173">
        <v>360</v>
      </c>
      <c r="E60" s="1173">
        <v>360</v>
      </c>
      <c r="F60" s="1173">
        <v>360</v>
      </c>
      <c r="G60" s="1173">
        <v>360</v>
      </c>
      <c r="H60" s="1173">
        <v>360</v>
      </c>
      <c r="I60" s="1173">
        <v>360</v>
      </c>
      <c r="J60" s="1173">
        <v>360</v>
      </c>
      <c r="K60" s="1173">
        <v>360</v>
      </c>
      <c r="L60" s="1173">
        <v>360</v>
      </c>
      <c r="M60" s="1173">
        <v>360</v>
      </c>
      <c r="N60" s="1173">
        <v>360</v>
      </c>
      <c r="O60" s="1269">
        <f t="shared" si="5"/>
        <v>4320</v>
      </c>
      <c r="P60" s="892"/>
      <c r="Q60" s="892">
        <f>C60+D60</f>
        <v>720</v>
      </c>
      <c r="R60" s="891"/>
      <c r="S60" s="891"/>
      <c r="T60" s="891"/>
      <c r="U60" s="891"/>
      <c r="V60" s="891"/>
      <c r="W60" s="891"/>
      <c r="X60" s="891"/>
      <c r="Y60" s="891"/>
      <c r="Z60" s="891"/>
      <c r="AA60" s="891"/>
    </row>
    <row r="61" spans="1:27">
      <c r="A61" s="634"/>
      <c r="B61" s="849"/>
      <c r="C61" s="1173"/>
      <c r="D61" s="1173"/>
      <c r="E61" s="1173"/>
      <c r="F61" s="1173"/>
      <c r="G61" s="1173"/>
      <c r="H61" s="1173"/>
      <c r="I61" s="1173"/>
      <c r="J61" s="1173"/>
      <c r="K61" s="1173"/>
      <c r="L61" s="1173"/>
      <c r="M61" s="1173"/>
      <c r="N61" s="1173"/>
      <c r="O61" s="1269"/>
      <c r="P61" s="892"/>
      <c r="Q61" s="892"/>
      <c r="R61" s="891"/>
      <c r="S61" s="891"/>
      <c r="T61" s="891"/>
      <c r="U61" s="891"/>
      <c r="V61" s="891"/>
      <c r="W61" s="891"/>
      <c r="X61" s="891"/>
      <c r="Y61" s="891"/>
      <c r="Z61" s="891"/>
      <c r="AA61" s="891"/>
    </row>
    <row r="62" spans="1:27" s="858" customFormat="1">
      <c r="A62" s="633" t="s">
        <v>7</v>
      </c>
      <c r="B62" s="856" t="s">
        <v>23</v>
      </c>
      <c r="C62" s="1175">
        <f>C64+C67+C70+C73</f>
        <v>300</v>
      </c>
      <c r="D62" s="1175">
        <f>D64+D67+D70+D73</f>
        <v>300</v>
      </c>
      <c r="E62" s="1175">
        <f t="shared" ref="E62:N62" si="16">E64+E67+E70+E73</f>
        <v>300</v>
      </c>
      <c r="F62" s="1175">
        <f t="shared" si="16"/>
        <v>300</v>
      </c>
      <c r="G62" s="1175">
        <f t="shared" si="16"/>
        <v>300</v>
      </c>
      <c r="H62" s="1175">
        <f t="shared" si="16"/>
        <v>300</v>
      </c>
      <c r="I62" s="1175">
        <f t="shared" si="16"/>
        <v>300</v>
      </c>
      <c r="J62" s="1175">
        <f t="shared" si="16"/>
        <v>300</v>
      </c>
      <c r="K62" s="1175">
        <f t="shared" si="16"/>
        <v>300</v>
      </c>
      <c r="L62" s="1175">
        <f t="shared" si="16"/>
        <v>300</v>
      </c>
      <c r="M62" s="1175">
        <f t="shared" si="16"/>
        <v>300</v>
      </c>
      <c r="N62" s="1175">
        <f t="shared" si="16"/>
        <v>300</v>
      </c>
      <c r="O62" s="1175">
        <f>O64+O67+O70+O73</f>
        <v>3600</v>
      </c>
      <c r="P62" s="890"/>
      <c r="Q62" s="1175">
        <f>Q64+Q67+Q70+Q73</f>
        <v>600</v>
      </c>
      <c r="R62" s="889"/>
      <c r="S62" s="889"/>
      <c r="T62" s="889"/>
      <c r="U62" s="889"/>
      <c r="V62" s="889"/>
      <c r="W62" s="889"/>
      <c r="X62" s="889"/>
      <c r="Y62" s="889"/>
      <c r="Z62" s="889"/>
      <c r="AA62" s="889"/>
    </row>
    <row r="63" spans="1:27" s="858" customFormat="1">
      <c r="A63" s="633"/>
      <c r="B63" s="856"/>
      <c r="C63" s="1172"/>
      <c r="D63" s="1172"/>
      <c r="E63" s="1172"/>
      <c r="F63" s="1172"/>
      <c r="G63" s="1172"/>
      <c r="H63" s="1172"/>
      <c r="I63" s="1172"/>
      <c r="J63" s="1172"/>
      <c r="K63" s="1172"/>
      <c r="L63" s="1172"/>
      <c r="M63" s="1172"/>
      <c r="N63" s="1172"/>
      <c r="O63" s="1268"/>
      <c r="P63" s="890"/>
      <c r="Q63" s="1329">
        <f>SUM(C63:M63)</f>
        <v>0</v>
      </c>
      <c r="R63" s="889"/>
      <c r="S63" s="889"/>
      <c r="T63" s="889"/>
      <c r="U63" s="889"/>
      <c r="V63" s="889"/>
      <c r="W63" s="889"/>
      <c r="X63" s="889"/>
      <c r="Y63" s="889"/>
      <c r="Z63" s="889"/>
      <c r="AA63" s="889"/>
    </row>
    <row r="64" spans="1:27">
      <c r="A64" s="633" t="s">
        <v>2</v>
      </c>
      <c r="B64" s="893" t="s">
        <v>163</v>
      </c>
      <c r="C64" s="1172">
        <f t="shared" ref="C64:O64" si="17">SUM(C65)</f>
        <v>0</v>
      </c>
      <c r="D64" s="1172">
        <f t="shared" si="17"/>
        <v>0</v>
      </c>
      <c r="E64" s="1172">
        <f t="shared" si="17"/>
        <v>0</v>
      </c>
      <c r="F64" s="1172">
        <f t="shared" si="17"/>
        <v>0</v>
      </c>
      <c r="G64" s="1172">
        <f t="shared" si="17"/>
        <v>0</v>
      </c>
      <c r="H64" s="1172">
        <f t="shared" si="17"/>
        <v>0</v>
      </c>
      <c r="I64" s="1172">
        <f>SUM(I65)</f>
        <v>0</v>
      </c>
      <c r="J64" s="1172">
        <f t="shared" si="17"/>
        <v>0</v>
      </c>
      <c r="K64" s="1172">
        <f t="shared" si="17"/>
        <v>0</v>
      </c>
      <c r="L64" s="1172">
        <f t="shared" si="17"/>
        <v>0</v>
      </c>
      <c r="M64" s="1172">
        <f t="shared" si="17"/>
        <v>0</v>
      </c>
      <c r="N64" s="1172">
        <f t="shared" si="17"/>
        <v>0</v>
      </c>
      <c r="O64" s="1268">
        <f t="shared" si="17"/>
        <v>0</v>
      </c>
      <c r="P64" s="1274"/>
      <c r="Q64" s="1274">
        <f>SUM(Q65)</f>
        <v>0</v>
      </c>
      <c r="R64" s="891"/>
      <c r="S64" s="891"/>
      <c r="T64" s="891"/>
      <c r="U64" s="891"/>
      <c r="V64" s="891"/>
      <c r="W64" s="891"/>
      <c r="X64" s="891"/>
      <c r="Y64" s="891"/>
      <c r="Z64" s="891"/>
      <c r="AA64" s="891"/>
    </row>
    <row r="65" spans="1:27" s="858" customFormat="1">
      <c r="A65" s="634" t="s">
        <v>35</v>
      </c>
      <c r="B65" s="896" t="s">
        <v>412</v>
      </c>
      <c r="C65" s="1173">
        <v>0</v>
      </c>
      <c r="D65" s="1173">
        <v>0</v>
      </c>
      <c r="E65" s="1173">
        <v>0</v>
      </c>
      <c r="F65" s="1173">
        <v>0</v>
      </c>
      <c r="G65" s="1173">
        <v>0</v>
      </c>
      <c r="H65" s="1173">
        <v>0</v>
      </c>
      <c r="I65" s="1173">
        <v>0</v>
      </c>
      <c r="J65" s="1173">
        <v>0</v>
      </c>
      <c r="K65" s="1173">
        <v>0</v>
      </c>
      <c r="L65" s="1173">
        <v>0</v>
      </c>
      <c r="M65" s="1173">
        <v>0</v>
      </c>
      <c r="N65" s="1173">
        <v>0</v>
      </c>
      <c r="O65" s="1269">
        <f t="shared" si="5"/>
        <v>0</v>
      </c>
      <c r="P65" s="890"/>
      <c r="Q65" s="892">
        <f>C65+D65</f>
        <v>0</v>
      </c>
      <c r="R65" s="889"/>
      <c r="S65" s="889"/>
      <c r="T65" s="889"/>
      <c r="U65" s="889"/>
      <c r="V65" s="889"/>
      <c r="W65" s="889"/>
      <c r="X65" s="889"/>
      <c r="Y65" s="889"/>
      <c r="Z65" s="889"/>
      <c r="AA65" s="889"/>
    </row>
    <row r="66" spans="1:27" s="858" customFormat="1">
      <c r="A66" s="634"/>
      <c r="B66" s="896"/>
      <c r="C66" s="1173"/>
      <c r="D66" s="1173"/>
      <c r="E66" s="1173"/>
      <c r="F66" s="1173"/>
      <c r="G66" s="1173"/>
      <c r="H66" s="1173"/>
      <c r="I66" s="1173"/>
      <c r="J66" s="1173"/>
      <c r="K66" s="1173"/>
      <c r="L66" s="1173"/>
      <c r="M66" s="1173"/>
      <c r="N66" s="1173"/>
      <c r="O66" s="1269"/>
      <c r="P66" s="890"/>
      <c r="Q66" s="892"/>
      <c r="R66" s="889"/>
      <c r="S66" s="889"/>
      <c r="T66" s="889"/>
      <c r="U66" s="889"/>
      <c r="V66" s="889"/>
      <c r="W66" s="889"/>
      <c r="X66" s="889"/>
      <c r="Y66" s="889"/>
      <c r="Z66" s="889"/>
      <c r="AA66" s="889"/>
    </row>
    <row r="67" spans="1:27">
      <c r="A67" s="633" t="s">
        <v>3</v>
      </c>
      <c r="B67" s="856" t="s">
        <v>39</v>
      </c>
      <c r="C67" s="1172">
        <f>SUM(C68:C68)</f>
        <v>100</v>
      </c>
      <c r="D67" s="1172">
        <f t="shared" ref="D67:O67" si="18">SUM(D68:D68)</f>
        <v>100</v>
      </c>
      <c r="E67" s="1172">
        <f t="shared" si="18"/>
        <v>100</v>
      </c>
      <c r="F67" s="1172">
        <f t="shared" si="18"/>
        <v>100</v>
      </c>
      <c r="G67" s="1172">
        <f t="shared" si="18"/>
        <v>100</v>
      </c>
      <c r="H67" s="1172">
        <f t="shared" si="18"/>
        <v>100</v>
      </c>
      <c r="I67" s="1172">
        <f>SUM(I68:I68)</f>
        <v>100</v>
      </c>
      <c r="J67" s="1172">
        <f t="shared" si="18"/>
        <v>100</v>
      </c>
      <c r="K67" s="1172">
        <f t="shared" si="18"/>
        <v>100</v>
      </c>
      <c r="L67" s="1172">
        <f t="shared" si="18"/>
        <v>100</v>
      </c>
      <c r="M67" s="1172">
        <f t="shared" si="18"/>
        <v>100</v>
      </c>
      <c r="N67" s="1172">
        <f t="shared" si="18"/>
        <v>100</v>
      </c>
      <c r="O67" s="1268">
        <f t="shared" si="18"/>
        <v>1200</v>
      </c>
      <c r="P67" s="892"/>
      <c r="Q67" s="1274">
        <f>SUM(Q68:Q68)</f>
        <v>200</v>
      </c>
      <c r="R67" s="891"/>
      <c r="S67" s="891"/>
      <c r="T67" s="891"/>
      <c r="U67" s="891"/>
      <c r="V67" s="891"/>
      <c r="W67" s="891"/>
      <c r="X67" s="891"/>
      <c r="Y67" s="891"/>
      <c r="Z67" s="891"/>
      <c r="AA67" s="891"/>
    </row>
    <row r="68" spans="1:27" s="858" customFormat="1">
      <c r="A68" s="634" t="s">
        <v>35</v>
      </c>
      <c r="B68" s="849" t="s">
        <v>790</v>
      </c>
      <c r="C68" s="1173">
        <v>100</v>
      </c>
      <c r="D68" s="1173">
        <v>100</v>
      </c>
      <c r="E68" s="1173">
        <v>100</v>
      </c>
      <c r="F68" s="1173">
        <v>100</v>
      </c>
      <c r="G68" s="1173">
        <v>100</v>
      </c>
      <c r="H68" s="1173">
        <v>100</v>
      </c>
      <c r="I68" s="1173">
        <v>100</v>
      </c>
      <c r="J68" s="1173">
        <v>100</v>
      </c>
      <c r="K68" s="1173">
        <v>100</v>
      </c>
      <c r="L68" s="1173">
        <v>100</v>
      </c>
      <c r="M68" s="1173">
        <v>100</v>
      </c>
      <c r="N68" s="1173">
        <v>100</v>
      </c>
      <c r="O68" s="1269">
        <f t="shared" si="5"/>
        <v>1200</v>
      </c>
      <c r="P68" s="890"/>
      <c r="Q68" s="892">
        <f>C68+D68</f>
        <v>200</v>
      </c>
      <c r="R68" s="889"/>
      <c r="S68" s="889"/>
      <c r="T68" s="889"/>
      <c r="U68" s="889"/>
      <c r="V68" s="889"/>
      <c r="W68" s="889"/>
      <c r="X68" s="889"/>
      <c r="Y68" s="889"/>
      <c r="Z68" s="889"/>
      <c r="AA68" s="889"/>
    </row>
    <row r="69" spans="1:27" s="858" customFormat="1">
      <c r="A69" s="634"/>
      <c r="B69" s="849"/>
      <c r="C69" s="1173"/>
      <c r="D69" s="1173"/>
      <c r="E69" s="1173"/>
      <c r="F69" s="1173"/>
      <c r="G69" s="1173"/>
      <c r="H69" s="1173"/>
      <c r="I69" s="1173"/>
      <c r="J69" s="1173"/>
      <c r="K69" s="1173"/>
      <c r="L69" s="1173"/>
      <c r="M69" s="1173"/>
      <c r="N69" s="1173"/>
      <c r="O69" s="1269"/>
      <c r="P69" s="890"/>
      <c r="Q69" s="892"/>
      <c r="R69" s="889"/>
      <c r="S69" s="889"/>
      <c r="T69" s="889"/>
      <c r="U69" s="889"/>
      <c r="V69" s="889"/>
      <c r="W69" s="889"/>
      <c r="X69" s="889"/>
      <c r="Y69" s="889"/>
      <c r="Z69" s="889"/>
      <c r="AA69" s="889"/>
    </row>
    <row r="70" spans="1:27" s="858" customFormat="1">
      <c r="A70" s="637" t="s">
        <v>3</v>
      </c>
      <c r="B70" s="886" t="s">
        <v>166</v>
      </c>
      <c r="C70" s="856">
        <f>SUM(C71)</f>
        <v>0</v>
      </c>
      <c r="D70" s="856">
        <f t="shared" ref="D70:M70" si="19">SUM(D71)</f>
        <v>0</v>
      </c>
      <c r="E70" s="856">
        <f t="shared" si="19"/>
        <v>0</v>
      </c>
      <c r="F70" s="856">
        <f t="shared" si="19"/>
        <v>0</v>
      </c>
      <c r="G70" s="856">
        <f t="shared" si="19"/>
        <v>0</v>
      </c>
      <c r="H70" s="856">
        <f t="shared" si="19"/>
        <v>0</v>
      </c>
      <c r="I70" s="856">
        <f>SUM(I71)</f>
        <v>0</v>
      </c>
      <c r="J70" s="856">
        <f t="shared" si="19"/>
        <v>0</v>
      </c>
      <c r="K70" s="856">
        <f t="shared" si="19"/>
        <v>0</v>
      </c>
      <c r="L70" s="856">
        <f t="shared" si="19"/>
        <v>0</v>
      </c>
      <c r="M70" s="856">
        <f t="shared" si="19"/>
        <v>0</v>
      </c>
      <c r="N70" s="856">
        <f>SUM(N71)</f>
        <v>0</v>
      </c>
      <c r="O70" s="1333">
        <f>SUM(O71)</f>
        <v>0</v>
      </c>
      <c r="P70" s="890"/>
      <c r="Q70" s="1334">
        <f>SUM(C70:J70)</f>
        <v>0</v>
      </c>
      <c r="R70" s="889"/>
      <c r="S70" s="889"/>
      <c r="T70" s="889"/>
      <c r="U70" s="889"/>
      <c r="V70" s="889"/>
      <c r="W70" s="889"/>
      <c r="X70" s="889"/>
      <c r="Y70" s="889"/>
      <c r="Z70" s="889"/>
      <c r="AA70" s="889"/>
    </row>
    <row r="71" spans="1:27">
      <c r="A71" s="638" t="s">
        <v>35</v>
      </c>
      <c r="B71" s="860" t="s">
        <v>789</v>
      </c>
      <c r="C71" s="849"/>
      <c r="D71" s="849"/>
      <c r="E71" s="849"/>
      <c r="F71" s="849"/>
      <c r="G71" s="849"/>
      <c r="H71" s="849"/>
      <c r="I71" s="849"/>
      <c r="J71" s="849"/>
      <c r="K71" s="849"/>
      <c r="L71" s="849"/>
      <c r="M71" s="849"/>
      <c r="N71" s="849"/>
      <c r="O71" s="1272">
        <f>SUM(C71:N71)</f>
        <v>0</v>
      </c>
      <c r="P71" s="892"/>
      <c r="Q71" s="892">
        <f>C71+D71</f>
        <v>0</v>
      </c>
      <c r="R71" s="891"/>
      <c r="S71" s="891"/>
      <c r="T71" s="891"/>
      <c r="U71" s="891"/>
      <c r="V71" s="891"/>
      <c r="W71" s="891"/>
      <c r="X71" s="891"/>
      <c r="Y71" s="891"/>
      <c r="Z71" s="891"/>
      <c r="AA71" s="891"/>
    </row>
    <row r="72" spans="1:27">
      <c r="A72" s="638"/>
      <c r="B72" s="860"/>
      <c r="C72" s="849"/>
      <c r="D72" s="849"/>
      <c r="E72" s="849"/>
      <c r="F72" s="849"/>
      <c r="G72" s="849"/>
      <c r="H72" s="849"/>
      <c r="I72" s="849"/>
      <c r="J72" s="849"/>
      <c r="K72" s="849"/>
      <c r="L72" s="849"/>
      <c r="M72" s="849"/>
      <c r="N72" s="849"/>
      <c r="O72" s="1272"/>
      <c r="P72" s="892"/>
      <c r="Q72" s="892"/>
      <c r="R72" s="891"/>
      <c r="S72" s="891"/>
      <c r="T72" s="891"/>
      <c r="U72" s="891"/>
      <c r="V72" s="891"/>
      <c r="W72" s="891"/>
      <c r="X72" s="891"/>
      <c r="Y72" s="891"/>
      <c r="Z72" s="891"/>
      <c r="AA72" s="891"/>
    </row>
    <row r="73" spans="1:27" s="858" customFormat="1">
      <c r="A73" s="639" t="s">
        <v>167</v>
      </c>
      <c r="B73" s="856" t="s">
        <v>168</v>
      </c>
      <c r="C73" s="1172">
        <v>200</v>
      </c>
      <c r="D73" s="1172">
        <v>200</v>
      </c>
      <c r="E73" s="1172">
        <v>200</v>
      </c>
      <c r="F73" s="1172">
        <v>200</v>
      </c>
      <c r="G73" s="1172">
        <v>200</v>
      </c>
      <c r="H73" s="1172">
        <v>200</v>
      </c>
      <c r="I73" s="1172">
        <v>200</v>
      </c>
      <c r="J73" s="1172">
        <v>200</v>
      </c>
      <c r="K73" s="1172">
        <v>200</v>
      </c>
      <c r="L73" s="1172">
        <v>200</v>
      </c>
      <c r="M73" s="1172">
        <v>200</v>
      </c>
      <c r="N73" s="1172">
        <v>200</v>
      </c>
      <c r="O73" s="1270">
        <f>SUM(C73:N73)</f>
        <v>2400</v>
      </c>
      <c r="P73" s="890"/>
      <c r="Q73" s="890">
        <f>C73+D73</f>
        <v>400</v>
      </c>
      <c r="R73" s="889"/>
      <c r="S73" s="889"/>
      <c r="T73" s="889"/>
      <c r="U73" s="889"/>
      <c r="V73" s="889"/>
      <c r="W73" s="889"/>
      <c r="X73" s="889"/>
      <c r="Y73" s="889"/>
      <c r="Z73" s="889"/>
      <c r="AA73" s="889"/>
    </row>
    <row r="74" spans="1:27" s="858" customFormat="1">
      <c r="A74" s="639"/>
      <c r="B74" s="856"/>
      <c r="C74" s="1172"/>
      <c r="D74" s="1172"/>
      <c r="E74" s="1172"/>
      <c r="F74" s="1172"/>
      <c r="G74" s="1172"/>
      <c r="H74" s="1172"/>
      <c r="I74" s="1172"/>
      <c r="J74" s="1172"/>
      <c r="K74" s="1172"/>
      <c r="L74" s="1172"/>
      <c r="M74" s="1172"/>
      <c r="N74" s="1172"/>
      <c r="O74" s="1270"/>
      <c r="P74" s="890"/>
      <c r="Q74" s="892"/>
      <c r="R74" s="889"/>
      <c r="S74" s="889"/>
      <c r="T74" s="889"/>
      <c r="U74" s="889"/>
      <c r="V74" s="889"/>
      <c r="W74" s="889"/>
      <c r="X74" s="889"/>
      <c r="Y74" s="889"/>
      <c r="Z74" s="889"/>
      <c r="AA74" s="889"/>
    </row>
    <row r="75" spans="1:27">
      <c r="A75" s="633" t="s">
        <v>9</v>
      </c>
      <c r="B75" s="856" t="s">
        <v>25</v>
      </c>
      <c r="C75" s="1175">
        <f>C77+C80</f>
        <v>4713.1546666666663</v>
      </c>
      <c r="D75" s="1175">
        <f t="shared" ref="D75:O75" si="20">D77+D80</f>
        <v>4713.1546666666663</v>
      </c>
      <c r="E75" s="1175">
        <f t="shared" si="20"/>
        <v>4719.570541666666</v>
      </c>
      <c r="F75" s="1175">
        <f t="shared" si="20"/>
        <v>4743.8612569444449</v>
      </c>
      <c r="G75" s="1175">
        <f t="shared" si="20"/>
        <v>4759.5524791666667</v>
      </c>
      <c r="H75" s="1175">
        <f t="shared" si="20"/>
        <v>4755.7261249999992</v>
      </c>
      <c r="I75" s="1175">
        <f t="shared" si="20"/>
        <v>4755.7261249999992</v>
      </c>
      <c r="J75" s="1175">
        <f t="shared" si="20"/>
        <v>4755.7261249999992</v>
      </c>
      <c r="K75" s="1175">
        <f t="shared" si="20"/>
        <v>4755.7761250000003</v>
      </c>
      <c r="L75" s="1175">
        <f t="shared" si="20"/>
        <v>1864.8961249999998</v>
      </c>
      <c r="M75" s="1175">
        <f t="shared" si="20"/>
        <v>1864.8961249999998</v>
      </c>
      <c r="N75" s="1175">
        <f>N77+N80</f>
        <v>1864.9561249999997</v>
      </c>
      <c r="O75" s="1273">
        <f t="shared" si="20"/>
        <v>47975.996486111108</v>
      </c>
      <c r="P75" s="1244"/>
      <c r="Q75" s="1623">
        <f>Q77+Q80</f>
        <v>9426.3093333333327</v>
      </c>
      <c r="R75" s="891"/>
      <c r="S75" s="891"/>
      <c r="T75" s="891"/>
      <c r="U75" s="891"/>
      <c r="V75" s="891"/>
      <c r="W75" s="891"/>
      <c r="X75" s="891"/>
      <c r="Y75" s="891"/>
      <c r="Z75" s="891"/>
      <c r="AA75" s="891"/>
    </row>
    <row r="76" spans="1:27">
      <c r="A76" s="633"/>
      <c r="B76" s="856"/>
      <c r="C76" s="1172"/>
      <c r="D76" s="1172"/>
      <c r="E76" s="1172"/>
      <c r="F76" s="1172"/>
      <c r="G76" s="1172"/>
      <c r="H76" s="1172"/>
      <c r="I76" s="1172"/>
      <c r="J76" s="1172"/>
      <c r="K76" s="1172"/>
      <c r="L76" s="1172"/>
      <c r="M76" s="1172"/>
      <c r="N76" s="1172"/>
      <c r="O76" s="1268"/>
      <c r="P76" s="1244"/>
      <c r="Q76" s="1330">
        <f>SUM(C76:M76)</f>
        <v>0</v>
      </c>
      <c r="R76" s="891"/>
      <c r="S76" s="891"/>
      <c r="T76" s="891"/>
      <c r="U76" s="891"/>
      <c r="V76" s="891"/>
      <c r="W76" s="891"/>
      <c r="X76" s="891"/>
      <c r="Y76" s="891"/>
      <c r="Z76" s="891"/>
      <c r="AA76" s="891"/>
    </row>
    <row r="77" spans="1:27">
      <c r="A77" s="635" t="s">
        <v>2</v>
      </c>
      <c r="B77" s="856" t="s">
        <v>26</v>
      </c>
      <c r="C77" s="1172">
        <f t="shared" ref="C77:O77" si="21">SUM(C78:C79)</f>
        <v>1725.3246666666666</v>
      </c>
      <c r="D77" s="1172">
        <f t="shared" si="21"/>
        <v>1725.3246666666666</v>
      </c>
      <c r="E77" s="1172">
        <f t="shared" si="21"/>
        <v>1731.7405416666666</v>
      </c>
      <c r="F77" s="1172">
        <f t="shared" si="21"/>
        <v>1756.0312569444445</v>
      </c>
      <c r="G77" s="1172">
        <f t="shared" si="21"/>
        <v>1771.7224791666667</v>
      </c>
      <c r="H77" s="1172">
        <f t="shared" si="21"/>
        <v>1767.8961249999998</v>
      </c>
      <c r="I77" s="1172">
        <f t="shared" si="21"/>
        <v>1767.8961249999998</v>
      </c>
      <c r="J77" s="1172">
        <f t="shared" si="21"/>
        <v>1767.8961249999998</v>
      </c>
      <c r="K77" s="1172">
        <f t="shared" si="21"/>
        <v>1767.8961249999998</v>
      </c>
      <c r="L77" s="1172">
        <f t="shared" si="21"/>
        <v>1767.8961249999998</v>
      </c>
      <c r="M77" s="1172">
        <f t="shared" si="21"/>
        <v>1767.8961249999998</v>
      </c>
      <c r="N77" s="1172">
        <f t="shared" si="21"/>
        <v>1767.9561249999997</v>
      </c>
      <c r="O77" s="1268">
        <f t="shared" si="21"/>
        <v>21085.476486111107</v>
      </c>
      <c r="P77" s="1274"/>
      <c r="Q77" s="1274">
        <f>SUM(Q78:Q79)</f>
        <v>3450.6493333333333</v>
      </c>
      <c r="R77" s="891"/>
      <c r="S77" s="891"/>
      <c r="T77" s="891"/>
      <c r="U77" s="891"/>
      <c r="V77" s="891"/>
      <c r="W77" s="891"/>
      <c r="X77" s="891"/>
      <c r="Y77" s="891"/>
      <c r="Z77" s="891"/>
      <c r="AA77" s="891"/>
    </row>
    <row r="78" spans="1:27">
      <c r="A78" s="634">
        <v>1</v>
      </c>
      <c r="B78" s="849" t="s">
        <v>130</v>
      </c>
      <c r="C78" s="1173">
        <v>1725.3246666666666</v>
      </c>
      <c r="D78" s="1173">
        <v>1725.3246666666666</v>
      </c>
      <c r="E78" s="1173">
        <v>1731.7405416666666</v>
      </c>
      <c r="F78" s="1173">
        <v>1756.0312569444445</v>
      </c>
      <c r="G78" s="1173">
        <v>1771.7224791666667</v>
      </c>
      <c r="H78" s="1173">
        <v>1767.8961249999998</v>
      </c>
      <c r="I78" s="1173">
        <v>1767.8961249999998</v>
      </c>
      <c r="J78" s="1173">
        <v>1767.8961249999998</v>
      </c>
      <c r="K78" s="1173">
        <v>1767.8961249999998</v>
      </c>
      <c r="L78" s="1173">
        <v>1767.8961249999998</v>
      </c>
      <c r="M78" s="1173">
        <v>1767.8961249999998</v>
      </c>
      <c r="N78" s="1173">
        <v>1767.9561249999997</v>
      </c>
      <c r="O78" s="1269">
        <f>SUM(C78:N78)</f>
        <v>21085.476486111107</v>
      </c>
      <c r="P78" s="892"/>
      <c r="Q78" s="892">
        <f>C78+D78</f>
        <v>3450.6493333333333</v>
      </c>
      <c r="R78" s="891"/>
      <c r="S78" s="891"/>
      <c r="T78" s="891"/>
      <c r="U78" s="891"/>
      <c r="V78" s="891"/>
      <c r="W78" s="891"/>
      <c r="X78" s="891"/>
      <c r="Y78" s="891"/>
      <c r="Z78" s="891"/>
      <c r="AA78" s="891"/>
    </row>
    <row r="79" spans="1:27">
      <c r="A79" s="634"/>
      <c r="B79" s="849"/>
      <c r="C79" s="1173"/>
      <c r="D79" s="1173"/>
      <c r="E79" s="1173"/>
      <c r="F79" s="1173"/>
      <c r="G79" s="1173"/>
      <c r="H79" s="1173"/>
      <c r="I79" s="1173"/>
      <c r="J79" s="1173"/>
      <c r="K79" s="1173"/>
      <c r="L79" s="1173"/>
      <c r="M79" s="1173"/>
      <c r="N79" s="1173"/>
      <c r="O79" s="1269"/>
      <c r="P79" s="892"/>
      <c r="Q79" s="892"/>
      <c r="R79" s="891"/>
      <c r="S79" s="891"/>
      <c r="T79" s="891"/>
      <c r="U79" s="891"/>
      <c r="V79" s="891"/>
      <c r="W79" s="891"/>
      <c r="X79" s="891"/>
      <c r="Y79" s="891"/>
      <c r="Z79" s="891"/>
      <c r="AA79" s="891"/>
    </row>
    <row r="80" spans="1:27">
      <c r="A80" s="633" t="s">
        <v>3</v>
      </c>
      <c r="B80" s="856" t="s">
        <v>456</v>
      </c>
      <c r="C80" s="1172">
        <f>SUM(C81:C83)</f>
        <v>2987.83</v>
      </c>
      <c r="D80" s="1172">
        <f t="shared" ref="D80:O80" si="22">SUM(D81:D83)</f>
        <v>2987.83</v>
      </c>
      <c r="E80" s="1172">
        <f t="shared" si="22"/>
        <v>2987.83</v>
      </c>
      <c r="F80" s="1172">
        <f t="shared" si="22"/>
        <v>2987.83</v>
      </c>
      <c r="G80" s="1172">
        <f t="shared" si="22"/>
        <v>2987.83</v>
      </c>
      <c r="H80" s="1172">
        <f t="shared" si="22"/>
        <v>2987.83</v>
      </c>
      <c r="I80" s="1172">
        <f t="shared" si="22"/>
        <v>2987.83</v>
      </c>
      <c r="J80" s="1172">
        <f t="shared" si="22"/>
        <v>2987.83</v>
      </c>
      <c r="K80" s="1172">
        <f t="shared" si="22"/>
        <v>2987.88</v>
      </c>
      <c r="L80" s="1172">
        <f t="shared" si="22"/>
        <v>97</v>
      </c>
      <c r="M80" s="1172">
        <f t="shared" si="22"/>
        <v>97</v>
      </c>
      <c r="N80" s="1172">
        <f t="shared" si="22"/>
        <v>97</v>
      </c>
      <c r="O80" s="1172">
        <f t="shared" si="22"/>
        <v>26890.52</v>
      </c>
      <c r="P80" s="1275"/>
      <c r="Q80" s="1274">
        <f>SUM(Q81:Q83)</f>
        <v>5975.66</v>
      </c>
      <c r="R80" s="891"/>
      <c r="S80" s="891"/>
      <c r="T80" s="891"/>
      <c r="U80" s="891"/>
      <c r="V80" s="891"/>
      <c r="W80" s="891"/>
      <c r="X80" s="891"/>
      <c r="Y80" s="891"/>
      <c r="Z80" s="891"/>
      <c r="AA80" s="891"/>
    </row>
    <row r="81" spans="1:27">
      <c r="A81" s="634"/>
      <c r="B81" s="849" t="s">
        <v>401</v>
      </c>
      <c r="C81" s="1173">
        <v>2890.83</v>
      </c>
      <c r="D81" s="1173">
        <v>2890.83</v>
      </c>
      <c r="E81" s="1173">
        <v>2890.83</v>
      </c>
      <c r="F81" s="1173">
        <v>2890.83</v>
      </c>
      <c r="G81" s="1173">
        <v>2890.83</v>
      </c>
      <c r="H81" s="1173">
        <v>2890.83</v>
      </c>
      <c r="I81" s="1173">
        <v>2890.83</v>
      </c>
      <c r="J81" s="1173">
        <v>2890.83</v>
      </c>
      <c r="K81" s="1173">
        <v>2890.88</v>
      </c>
      <c r="L81" s="1173">
        <v>0</v>
      </c>
      <c r="M81" s="1173">
        <v>0</v>
      </c>
      <c r="N81" s="1173">
        <v>0</v>
      </c>
      <c r="O81" s="1269">
        <f>SUM(C81:N81)</f>
        <v>26017.52</v>
      </c>
      <c r="P81" s="892"/>
      <c r="Q81" s="892">
        <f>C81+D81</f>
        <v>5781.66</v>
      </c>
      <c r="R81" s="891"/>
      <c r="S81" s="891"/>
      <c r="T81" s="891"/>
      <c r="U81" s="891"/>
      <c r="V81" s="891"/>
      <c r="W81" s="891"/>
      <c r="X81" s="891"/>
      <c r="Y81" s="891"/>
      <c r="Z81" s="891"/>
      <c r="AA81" s="891"/>
    </row>
    <row r="82" spans="1:27">
      <c r="A82" s="634"/>
      <c r="B82" s="849" t="s">
        <v>402</v>
      </c>
      <c r="C82" s="1173">
        <v>97</v>
      </c>
      <c r="D82" s="1173">
        <v>97</v>
      </c>
      <c r="E82" s="1173">
        <v>97</v>
      </c>
      <c r="F82" s="1173">
        <v>97</v>
      </c>
      <c r="G82" s="1173">
        <v>97</v>
      </c>
      <c r="H82" s="1173">
        <v>97</v>
      </c>
      <c r="I82" s="1173">
        <v>97</v>
      </c>
      <c r="J82" s="1173">
        <v>97</v>
      </c>
      <c r="K82" s="1173">
        <v>97</v>
      </c>
      <c r="L82" s="1173">
        <v>97</v>
      </c>
      <c r="M82" s="1173">
        <v>97</v>
      </c>
      <c r="N82" s="1173">
        <v>97</v>
      </c>
      <c r="O82" s="1269">
        <f>SUM(F82:N82)</f>
        <v>873</v>
      </c>
      <c r="P82" s="892"/>
      <c r="Q82" s="892">
        <f>C82+D82</f>
        <v>194</v>
      </c>
      <c r="R82" s="891"/>
      <c r="S82" s="891"/>
      <c r="T82" s="891"/>
      <c r="U82" s="891"/>
      <c r="V82" s="891"/>
      <c r="W82" s="891"/>
      <c r="X82" s="891"/>
      <c r="Y82" s="891"/>
      <c r="Z82" s="891"/>
      <c r="AA82" s="891"/>
    </row>
    <row r="83" spans="1:27">
      <c r="A83" s="634"/>
      <c r="B83" s="849" t="s">
        <v>458</v>
      </c>
      <c r="C83" s="1173">
        <v>0</v>
      </c>
      <c r="D83" s="1173">
        <v>0</v>
      </c>
      <c r="E83" s="1173">
        <v>0</v>
      </c>
      <c r="F83" s="1173">
        <v>0</v>
      </c>
      <c r="G83" s="1173">
        <v>0</v>
      </c>
      <c r="H83" s="1173"/>
      <c r="I83" s="1173"/>
      <c r="J83" s="1173"/>
      <c r="K83" s="1173"/>
      <c r="L83" s="1173"/>
      <c r="M83" s="1173"/>
      <c r="N83" s="1173"/>
      <c r="O83" s="1269">
        <f>SUM(F83:N83)</f>
        <v>0</v>
      </c>
      <c r="P83" s="892"/>
      <c r="Q83" s="892">
        <f t="shared" ref="Q83" si="23">C83+D83</f>
        <v>0</v>
      </c>
      <c r="R83" s="891"/>
      <c r="S83" s="891"/>
      <c r="T83" s="891"/>
      <c r="U83" s="891"/>
      <c r="V83" s="891"/>
      <c r="W83" s="891"/>
      <c r="X83" s="891"/>
      <c r="Y83" s="891"/>
      <c r="Z83" s="891"/>
      <c r="AA83" s="891"/>
    </row>
    <row r="84" spans="1:27">
      <c r="A84" s="634"/>
      <c r="B84" s="849"/>
      <c r="C84" s="1173"/>
      <c r="D84" s="1173"/>
      <c r="E84" s="1173"/>
      <c r="F84" s="1173"/>
      <c r="G84" s="1173"/>
      <c r="H84" s="1173"/>
      <c r="I84" s="1173"/>
      <c r="J84" s="1173"/>
      <c r="K84" s="1173"/>
      <c r="L84" s="1173"/>
      <c r="M84" s="1173"/>
      <c r="N84" s="1173"/>
      <c r="O84" s="1269"/>
      <c r="P84" s="892"/>
      <c r="Q84" s="890"/>
      <c r="R84" s="891"/>
      <c r="S84" s="891"/>
      <c r="T84" s="891"/>
      <c r="U84" s="891"/>
      <c r="V84" s="891"/>
      <c r="W84" s="891"/>
      <c r="X84" s="891"/>
      <c r="Y84" s="891"/>
      <c r="Z84" s="891"/>
      <c r="AA84" s="891"/>
    </row>
    <row r="85" spans="1:27" ht="16.5" thickBot="1">
      <c r="A85" s="1346"/>
      <c r="B85" s="1331" t="s">
        <v>30</v>
      </c>
      <c r="C85" s="1332">
        <f t="shared" ref="C85:O85" si="24">C7+C62+C75</f>
        <v>93751.947998114672</v>
      </c>
      <c r="D85" s="1332">
        <f t="shared" si="24"/>
        <v>93782.266310320629</v>
      </c>
      <c r="E85" s="1332">
        <f t="shared" si="24"/>
        <v>99410.36281521387</v>
      </c>
      <c r="F85" s="1332">
        <f t="shared" si="24"/>
        <v>93899.410080170026</v>
      </c>
      <c r="G85" s="1332">
        <f t="shared" si="24"/>
        <v>92957.19835741003</v>
      </c>
      <c r="H85" s="1332">
        <f t="shared" si="24"/>
        <v>92980.993267757207</v>
      </c>
      <c r="I85" s="1332">
        <f t="shared" si="24"/>
        <v>94026.038982974627</v>
      </c>
      <c r="J85" s="1332">
        <f t="shared" si="24"/>
        <v>93076.19269518074</v>
      </c>
      <c r="K85" s="1332">
        <f t="shared" si="24"/>
        <v>94319.283491669528</v>
      </c>
      <c r="L85" s="1332">
        <f t="shared" si="24"/>
        <v>90268.708350274697</v>
      </c>
      <c r="M85" s="1332">
        <f t="shared" si="24"/>
        <v>90318.484661735172</v>
      </c>
      <c r="N85" s="1332">
        <f t="shared" si="24"/>
        <v>92134.474876780805</v>
      </c>
      <c r="O85" s="1332">
        <f t="shared" si="24"/>
        <v>1095105.1952209354</v>
      </c>
      <c r="P85" s="1096"/>
      <c r="Q85" s="1509">
        <f>Q7+Q62+Q75</f>
        <v>187534.2143084353</v>
      </c>
      <c r="R85" s="891"/>
      <c r="S85" s="891"/>
      <c r="T85" s="891"/>
      <c r="U85" s="891"/>
      <c r="V85" s="891"/>
      <c r="W85" s="891"/>
      <c r="X85" s="891"/>
      <c r="Y85" s="891"/>
      <c r="Z85" s="891"/>
      <c r="AA85" s="891"/>
    </row>
    <row r="86" spans="1:27">
      <c r="C86" s="1176"/>
      <c r="D86" s="1176"/>
      <c r="E86" s="1176"/>
      <c r="F86" s="1176"/>
      <c r="G86" s="1176"/>
      <c r="H86" s="1176"/>
      <c r="I86" s="1176"/>
      <c r="J86" s="1176"/>
      <c r="K86" s="1176"/>
      <c r="L86" s="1176"/>
      <c r="M86" s="1176"/>
      <c r="N86" s="1176"/>
      <c r="O86" s="1176"/>
      <c r="P86" s="891"/>
      <c r="Q86" s="891">
        <f>SUM(C86:M86)</f>
        <v>0</v>
      </c>
      <c r="R86" s="891"/>
      <c r="S86" s="891"/>
      <c r="T86" s="891">
        <f>C85+D85-Q85</f>
        <v>0</v>
      </c>
      <c r="U86" s="891"/>
      <c r="V86" s="891"/>
      <c r="W86" s="891"/>
      <c r="X86" s="891"/>
      <c r="Y86" s="891"/>
      <c r="Z86" s="891"/>
      <c r="AA86" s="891"/>
    </row>
    <row r="87" spans="1:27">
      <c r="C87" s="1176"/>
      <c r="D87" s="1176"/>
      <c r="E87" s="1176"/>
      <c r="F87" s="1176"/>
      <c r="G87" s="1176"/>
      <c r="H87" s="1176"/>
      <c r="I87" s="1176"/>
      <c r="J87" s="1176"/>
      <c r="K87" s="1176"/>
      <c r="L87" s="1176"/>
      <c r="M87" s="1176"/>
      <c r="N87" s="1176"/>
      <c r="O87" s="1176"/>
      <c r="P87" s="891"/>
      <c r="Q87" s="891"/>
      <c r="R87" s="891"/>
      <c r="S87" s="891"/>
      <c r="T87" s="891"/>
      <c r="U87" s="891"/>
      <c r="V87" s="891"/>
      <c r="W87" s="891"/>
      <c r="X87" s="891"/>
      <c r="Y87" s="891"/>
      <c r="Z87" s="891"/>
      <c r="AA87" s="891"/>
    </row>
    <row r="88" spans="1:27">
      <c r="I88" s="1177"/>
      <c r="J88" s="1177"/>
      <c r="K88" s="1177"/>
      <c r="L88" s="1177"/>
      <c r="M88" s="1177"/>
      <c r="N88" s="1177"/>
      <c r="O88" s="1177"/>
      <c r="Q88" s="1519"/>
    </row>
    <row r="89" spans="1:27">
      <c r="C89" s="1177"/>
      <c r="D89" s="1177"/>
      <c r="E89" s="1177"/>
      <c r="F89" s="1177"/>
      <c r="G89" s="1177"/>
      <c r="H89" s="1177"/>
      <c r="I89" s="1177"/>
      <c r="J89" s="1177"/>
      <c r="K89" s="1177"/>
      <c r="L89" s="1177"/>
      <c r="M89" s="1177"/>
      <c r="N89" s="1177"/>
      <c r="O89" s="1177"/>
      <c r="Q89" s="1519"/>
    </row>
    <row r="90" spans="1:27">
      <c r="C90" s="1177"/>
      <c r="D90" s="1177"/>
      <c r="E90" s="1177"/>
      <c r="F90" s="1177"/>
      <c r="G90" s="1177"/>
      <c r="H90" s="1177"/>
      <c r="I90" s="1177"/>
      <c r="J90" s="1177"/>
      <c r="K90" s="1177"/>
      <c r="L90" s="1177"/>
      <c r="M90" s="1177"/>
      <c r="N90" s="1177"/>
      <c r="O90" s="1177"/>
    </row>
    <row r="91" spans="1:27">
      <c r="C91" s="1177"/>
      <c r="D91" s="1177"/>
      <c r="E91" s="1177"/>
      <c r="F91" s="1177"/>
      <c r="G91" s="1177"/>
      <c r="H91" s="1177"/>
      <c r="I91" s="1177"/>
      <c r="J91" s="1177"/>
      <c r="K91" s="1177"/>
      <c r="L91" s="1177"/>
      <c r="M91" s="1177"/>
      <c r="N91" s="1177"/>
      <c r="O91" s="1177"/>
    </row>
    <row r="92" spans="1:27">
      <c r="C92" s="1177"/>
      <c r="D92" s="1177"/>
      <c r="E92" s="1177"/>
      <c r="F92" s="1177"/>
      <c r="G92" s="1177"/>
      <c r="H92" s="1177"/>
      <c r="I92" s="1177"/>
      <c r="J92" s="1177"/>
      <c r="K92" s="1177"/>
      <c r="L92" s="1177"/>
      <c r="M92" s="1177"/>
      <c r="N92" s="1177"/>
      <c r="O92" s="1177"/>
    </row>
    <row r="93" spans="1:27">
      <c r="C93" s="1177"/>
      <c r="D93" s="1177"/>
      <c r="E93" s="1177"/>
      <c r="F93" s="1177"/>
      <c r="G93" s="1177"/>
      <c r="H93" s="1177"/>
      <c r="I93" s="1177"/>
      <c r="J93" s="1177"/>
      <c r="K93" s="1177"/>
      <c r="L93" s="1177"/>
      <c r="M93" s="1177"/>
      <c r="N93" s="1177"/>
      <c r="O93" s="1177"/>
    </row>
    <row r="94" spans="1:27">
      <c r="C94" s="1177"/>
      <c r="D94" s="1177"/>
      <c r="E94" s="1177"/>
      <c r="F94" s="1177"/>
      <c r="G94" s="1177"/>
      <c r="H94" s="1177"/>
      <c r="I94" s="1177"/>
      <c r="J94" s="1177"/>
      <c r="K94" s="1177"/>
      <c r="L94" s="1177"/>
      <c r="M94" s="1177"/>
      <c r="N94" s="1177"/>
      <c r="O94" s="1177"/>
    </row>
    <row r="95" spans="1:27">
      <c r="C95" s="1177"/>
      <c r="D95" s="1177"/>
      <c r="E95" s="1177"/>
      <c r="F95" s="1177"/>
      <c r="G95" s="1177"/>
      <c r="H95" s="1177"/>
      <c r="I95" s="1177"/>
      <c r="J95" s="1177"/>
      <c r="K95" s="1177"/>
      <c r="L95" s="1177"/>
      <c r="M95" s="1177"/>
      <c r="N95" s="1177"/>
      <c r="O95" s="1177"/>
    </row>
    <row r="96" spans="1:27">
      <c r="C96" s="1177"/>
      <c r="D96" s="1177"/>
      <c r="E96" s="1177"/>
      <c r="F96" s="1177"/>
      <c r="G96" s="1177"/>
      <c r="H96" s="1177"/>
      <c r="I96" s="1177"/>
      <c r="J96" s="1177"/>
      <c r="K96" s="1177"/>
      <c r="L96" s="1177"/>
      <c r="M96" s="1177"/>
      <c r="N96" s="1177"/>
      <c r="O96" s="1177"/>
    </row>
    <row r="97" spans="3:15">
      <c r="C97" s="1177"/>
      <c r="D97" s="1177"/>
      <c r="E97" s="1177"/>
      <c r="F97" s="1177"/>
      <c r="G97" s="1177"/>
      <c r="H97" s="1177"/>
      <c r="I97" s="1177"/>
      <c r="J97" s="1177"/>
      <c r="K97" s="1177"/>
      <c r="L97" s="1177"/>
      <c r="M97" s="1177"/>
      <c r="N97" s="1177"/>
      <c r="O97" s="1177"/>
    </row>
    <row r="98" spans="3:15">
      <c r="C98" s="1177"/>
      <c r="D98" s="1177"/>
      <c r="E98" s="1177"/>
      <c r="F98" s="1177"/>
      <c r="G98" s="1177"/>
      <c r="H98" s="1177"/>
      <c r="I98" s="1177"/>
      <c r="J98" s="1177"/>
      <c r="K98" s="1177"/>
      <c r="L98" s="1177"/>
      <c r="M98" s="1177"/>
      <c r="N98" s="1177"/>
      <c r="O98" s="1177"/>
    </row>
    <row r="99" spans="3:15">
      <c r="C99" s="1177"/>
      <c r="D99" s="1177"/>
      <c r="E99" s="1177"/>
      <c r="F99" s="1177"/>
      <c r="G99" s="1177"/>
      <c r="H99" s="1177"/>
      <c r="I99" s="1177"/>
      <c r="J99" s="1177"/>
      <c r="K99" s="1177"/>
      <c r="L99" s="1177"/>
      <c r="M99" s="1177"/>
      <c r="N99" s="1177"/>
      <c r="O99" s="1177"/>
    </row>
    <row r="100" spans="3:15">
      <c r="C100" s="1177"/>
      <c r="D100" s="1177"/>
      <c r="E100" s="1177"/>
      <c r="F100" s="1177"/>
      <c r="G100" s="1177"/>
      <c r="H100" s="1177"/>
      <c r="I100" s="1177"/>
      <c r="J100" s="1177"/>
      <c r="K100" s="1177"/>
      <c r="L100" s="1177"/>
      <c r="M100" s="1177"/>
      <c r="N100" s="1177"/>
      <c r="O100" s="1177"/>
    </row>
    <row r="101" spans="3:15">
      <c r="C101" s="1177"/>
      <c r="D101" s="1177"/>
      <c r="E101" s="1177"/>
      <c r="F101" s="1177"/>
      <c r="G101" s="1177"/>
      <c r="H101" s="1177"/>
      <c r="I101" s="1177"/>
      <c r="J101" s="1177"/>
      <c r="K101" s="1177"/>
      <c r="L101" s="1177"/>
      <c r="M101" s="1177"/>
      <c r="N101" s="1177"/>
      <c r="O101" s="1177"/>
    </row>
    <row r="102" spans="3:15">
      <c r="C102" s="1177"/>
      <c r="D102" s="1177"/>
      <c r="E102" s="1177"/>
      <c r="F102" s="1177"/>
      <c r="G102" s="1177"/>
      <c r="H102" s="1177"/>
      <c r="I102" s="1177"/>
      <c r="J102" s="1177"/>
      <c r="K102" s="1177"/>
      <c r="L102" s="1177"/>
      <c r="M102" s="1177"/>
      <c r="N102" s="1177"/>
      <c r="O102" s="1177"/>
    </row>
    <row r="103" spans="3:15">
      <c r="C103" s="1177"/>
      <c r="D103" s="1177"/>
      <c r="E103" s="1177"/>
      <c r="F103" s="1177"/>
      <c r="G103" s="1177"/>
      <c r="H103" s="1177"/>
      <c r="I103" s="1177"/>
      <c r="J103" s="1177"/>
      <c r="K103" s="1177"/>
      <c r="L103" s="1177"/>
      <c r="M103" s="1177"/>
      <c r="N103" s="1177"/>
      <c r="O103" s="1177"/>
    </row>
    <row r="104" spans="3:15">
      <c r="C104" s="1177"/>
      <c r="D104" s="1177"/>
      <c r="E104" s="1177"/>
      <c r="F104" s="1177"/>
      <c r="G104" s="1177"/>
      <c r="H104" s="1177"/>
      <c r="I104" s="1177"/>
      <c r="J104" s="1177"/>
      <c r="K104" s="1177"/>
      <c r="L104" s="1177"/>
      <c r="M104" s="1177"/>
      <c r="N104" s="1177"/>
      <c r="O104" s="1177"/>
    </row>
    <row r="105" spans="3:15">
      <c r="C105" s="1177"/>
      <c r="D105" s="1177"/>
      <c r="E105" s="1177"/>
      <c r="F105" s="1177"/>
      <c r="G105" s="1177"/>
      <c r="H105" s="1177"/>
      <c r="I105" s="1177"/>
      <c r="J105" s="1177"/>
      <c r="K105" s="1177"/>
      <c r="L105" s="1177"/>
      <c r="M105" s="1177"/>
      <c r="N105" s="1177"/>
      <c r="O105" s="1177"/>
    </row>
    <row r="106" spans="3:15">
      <c r="C106" s="1177"/>
      <c r="D106" s="1177"/>
      <c r="E106" s="1177"/>
      <c r="F106" s="1177"/>
      <c r="G106" s="1177"/>
      <c r="H106" s="1177"/>
      <c r="I106" s="1177"/>
      <c r="J106" s="1177"/>
      <c r="K106" s="1177"/>
      <c r="L106" s="1177"/>
      <c r="M106" s="1177"/>
      <c r="N106" s="1177"/>
      <c r="O106" s="1177"/>
    </row>
    <row r="107" spans="3:15">
      <c r="C107" s="1177"/>
      <c r="D107" s="1177"/>
      <c r="E107" s="1177"/>
      <c r="F107" s="1177"/>
      <c r="G107" s="1177"/>
      <c r="H107" s="1177"/>
      <c r="I107" s="1177"/>
      <c r="J107" s="1177"/>
      <c r="K107" s="1177"/>
      <c r="L107" s="1177"/>
      <c r="M107" s="1177"/>
      <c r="N107" s="1177"/>
      <c r="O107" s="1177"/>
    </row>
    <row r="108" spans="3:15">
      <c r="C108" s="1177"/>
      <c r="D108" s="1177"/>
      <c r="E108" s="1177"/>
      <c r="F108" s="1177"/>
      <c r="G108" s="1177"/>
      <c r="H108" s="1177"/>
      <c r="I108" s="1177"/>
      <c r="J108" s="1177"/>
      <c r="K108" s="1177"/>
      <c r="L108" s="1177"/>
      <c r="M108" s="1177"/>
      <c r="N108" s="1177"/>
      <c r="O108" s="1177"/>
    </row>
    <row r="109" spans="3:15">
      <c r="C109" s="1177"/>
      <c r="D109" s="1177"/>
      <c r="E109" s="1177"/>
      <c r="F109" s="1177"/>
      <c r="G109" s="1177"/>
      <c r="H109" s="1177"/>
      <c r="I109" s="1177"/>
      <c r="J109" s="1177"/>
      <c r="K109" s="1177"/>
      <c r="L109" s="1177"/>
      <c r="M109" s="1177"/>
      <c r="N109" s="1177"/>
      <c r="O109" s="1177"/>
    </row>
    <row r="110" spans="3:15">
      <c r="C110" s="1177"/>
      <c r="D110" s="1177"/>
      <c r="E110" s="1177"/>
      <c r="F110" s="1177"/>
      <c r="G110" s="1177"/>
      <c r="H110" s="1177"/>
      <c r="I110" s="1177"/>
      <c r="J110" s="1177"/>
      <c r="K110" s="1177"/>
      <c r="L110" s="1177"/>
      <c r="M110" s="1177"/>
      <c r="N110" s="1177"/>
      <c r="O110" s="1177"/>
    </row>
    <row r="111" spans="3:15">
      <c r="C111" s="1177"/>
      <c r="D111" s="1177"/>
      <c r="E111" s="1177"/>
      <c r="F111" s="1177"/>
      <c r="G111" s="1177"/>
      <c r="H111" s="1177"/>
      <c r="I111" s="1177"/>
      <c r="J111" s="1177"/>
      <c r="K111" s="1177"/>
      <c r="L111" s="1177"/>
      <c r="M111" s="1177"/>
      <c r="N111" s="1177"/>
      <c r="O111" s="1177"/>
    </row>
    <row r="112" spans="3:15">
      <c r="C112" s="1177"/>
      <c r="D112" s="1177"/>
      <c r="E112" s="1177"/>
      <c r="F112" s="1177"/>
      <c r="G112" s="1177"/>
      <c r="H112" s="1177"/>
      <c r="I112" s="1177"/>
      <c r="J112" s="1177"/>
      <c r="K112" s="1177"/>
      <c r="L112" s="1177"/>
      <c r="M112" s="1177"/>
      <c r="N112" s="1177"/>
      <c r="O112" s="1177"/>
    </row>
    <row r="113" spans="3:15">
      <c r="C113" s="1177"/>
      <c r="D113" s="1177"/>
      <c r="E113" s="1177"/>
      <c r="F113" s="1177"/>
      <c r="G113" s="1177"/>
      <c r="H113" s="1177"/>
      <c r="I113" s="1177"/>
      <c r="J113" s="1177"/>
      <c r="K113" s="1177"/>
      <c r="L113" s="1177"/>
      <c r="M113" s="1177"/>
      <c r="N113" s="1177"/>
      <c r="O113" s="1177"/>
    </row>
    <row r="114" spans="3:15">
      <c r="C114" s="1177"/>
      <c r="D114" s="1177"/>
      <c r="E114" s="1177"/>
      <c r="F114" s="1177"/>
      <c r="G114" s="1177"/>
      <c r="H114" s="1177"/>
      <c r="I114" s="1177"/>
      <c r="J114" s="1177"/>
      <c r="K114" s="1177"/>
      <c r="L114" s="1177"/>
      <c r="M114" s="1177"/>
      <c r="N114" s="1177"/>
      <c r="O114" s="1177"/>
    </row>
    <row r="115" spans="3:15">
      <c r="C115" s="1177"/>
      <c r="D115" s="1177"/>
      <c r="E115" s="1177"/>
      <c r="F115" s="1177"/>
      <c r="G115" s="1177"/>
      <c r="H115" s="1177"/>
      <c r="I115" s="1177"/>
      <c r="J115" s="1177"/>
      <c r="K115" s="1177"/>
      <c r="L115" s="1177"/>
      <c r="M115" s="1177"/>
      <c r="N115" s="1177"/>
      <c r="O115" s="1177"/>
    </row>
    <row r="116" spans="3:15">
      <c r="C116" s="1177"/>
      <c r="D116" s="1177"/>
      <c r="E116" s="1177"/>
      <c r="F116" s="1177"/>
      <c r="G116" s="1177"/>
      <c r="H116" s="1177"/>
      <c r="I116" s="1177"/>
      <c r="J116" s="1177"/>
      <c r="K116" s="1177"/>
      <c r="L116" s="1177"/>
      <c r="M116" s="1177"/>
      <c r="N116" s="1177"/>
      <c r="O116" s="1177"/>
    </row>
    <row r="117" spans="3:15">
      <c r="C117" s="1177"/>
      <c r="D117" s="1177"/>
      <c r="E117" s="1177"/>
      <c r="F117" s="1177"/>
      <c r="G117" s="1177"/>
      <c r="H117" s="1177"/>
      <c r="I117" s="1177"/>
      <c r="J117" s="1177"/>
      <c r="K117" s="1177"/>
      <c r="L117" s="1177"/>
      <c r="M117" s="1177"/>
      <c r="N117" s="1177"/>
      <c r="O117" s="1177"/>
    </row>
    <row r="118" spans="3:15">
      <c r="C118" s="1177"/>
      <c r="D118" s="1177"/>
      <c r="E118" s="1177"/>
      <c r="F118" s="1177"/>
      <c r="G118" s="1177"/>
      <c r="H118" s="1177"/>
      <c r="I118" s="1177"/>
      <c r="J118" s="1177"/>
      <c r="K118" s="1177"/>
      <c r="L118" s="1177"/>
      <c r="M118" s="1177"/>
      <c r="N118" s="1177"/>
      <c r="O118" s="1177"/>
    </row>
    <row r="119" spans="3:15">
      <c r="C119" s="1177"/>
      <c r="D119" s="1177"/>
      <c r="E119" s="1177"/>
      <c r="F119" s="1177"/>
      <c r="G119" s="1177"/>
      <c r="H119" s="1177"/>
      <c r="I119" s="1177"/>
      <c r="J119" s="1177"/>
      <c r="K119" s="1177"/>
      <c r="L119" s="1177"/>
      <c r="M119" s="1177"/>
      <c r="N119" s="1177"/>
      <c r="O119" s="1177"/>
    </row>
    <row r="120" spans="3:15">
      <c r="C120" s="1177"/>
      <c r="D120" s="1177"/>
      <c r="E120" s="1177"/>
      <c r="F120" s="1177"/>
      <c r="G120" s="1177"/>
      <c r="H120" s="1177"/>
      <c r="I120" s="1177"/>
      <c r="J120" s="1177"/>
      <c r="K120" s="1177"/>
      <c r="L120" s="1177"/>
      <c r="M120" s="1177"/>
      <c r="N120" s="1177"/>
      <c r="O120" s="1177"/>
    </row>
    <row r="121" spans="3:15">
      <c r="C121" s="1177"/>
      <c r="D121" s="1177"/>
      <c r="E121" s="1177"/>
      <c r="F121" s="1177"/>
      <c r="G121" s="1177"/>
      <c r="H121" s="1177"/>
      <c r="I121" s="1177"/>
      <c r="J121" s="1177"/>
      <c r="K121" s="1177"/>
      <c r="L121" s="1177"/>
      <c r="M121" s="1177"/>
      <c r="N121" s="1177"/>
      <c r="O121" s="1177"/>
    </row>
    <row r="122" spans="3:15">
      <c r="C122" s="1177"/>
      <c r="D122" s="1177"/>
      <c r="E122" s="1177"/>
      <c r="F122" s="1177"/>
      <c r="G122" s="1177"/>
      <c r="H122" s="1177"/>
      <c r="I122" s="1177"/>
      <c r="J122" s="1177"/>
      <c r="K122" s="1177"/>
      <c r="L122" s="1177"/>
      <c r="M122" s="1177"/>
      <c r="N122" s="1177"/>
      <c r="O122" s="1177"/>
    </row>
    <row r="123" spans="3:15">
      <c r="C123" s="1177"/>
      <c r="D123" s="1177"/>
      <c r="E123" s="1177"/>
      <c r="F123" s="1177"/>
      <c r="G123" s="1177"/>
      <c r="H123" s="1177"/>
      <c r="I123" s="1177"/>
      <c r="J123" s="1177"/>
      <c r="K123" s="1177"/>
      <c r="L123" s="1177"/>
      <c r="M123" s="1177"/>
      <c r="N123" s="1177"/>
      <c r="O123" s="1177"/>
    </row>
    <row r="124" spans="3:15">
      <c r="C124" s="1177"/>
      <c r="D124" s="1177"/>
      <c r="E124" s="1177"/>
      <c r="F124" s="1177"/>
      <c r="G124" s="1177"/>
      <c r="H124" s="1177"/>
      <c r="I124" s="1177"/>
      <c r="J124" s="1177"/>
      <c r="K124" s="1177"/>
      <c r="L124" s="1177"/>
      <c r="M124" s="1177"/>
      <c r="N124" s="1177"/>
      <c r="O124" s="1177"/>
    </row>
    <row r="125" spans="3:15">
      <c r="C125" s="1177"/>
      <c r="D125" s="1177"/>
      <c r="E125" s="1177"/>
      <c r="F125" s="1177"/>
      <c r="G125" s="1177"/>
      <c r="H125" s="1177"/>
      <c r="I125" s="1177"/>
      <c r="J125" s="1177"/>
      <c r="K125" s="1177"/>
      <c r="L125" s="1177"/>
      <c r="M125" s="1177"/>
      <c r="N125" s="1177"/>
      <c r="O125" s="1177"/>
    </row>
    <row r="126" spans="3:15">
      <c r="C126" s="1177"/>
      <c r="D126" s="1177"/>
      <c r="E126" s="1177"/>
      <c r="F126" s="1177"/>
      <c r="G126" s="1177"/>
      <c r="H126" s="1177"/>
      <c r="I126" s="1177"/>
      <c r="J126" s="1177"/>
      <c r="K126" s="1177"/>
      <c r="L126" s="1177"/>
      <c r="M126" s="1177"/>
      <c r="N126" s="1177"/>
      <c r="O126" s="1177"/>
    </row>
    <row r="127" spans="3:15">
      <c r="C127" s="1177"/>
      <c r="D127" s="1177"/>
      <c r="E127" s="1177"/>
      <c r="F127" s="1177"/>
      <c r="G127" s="1177"/>
      <c r="H127" s="1177"/>
      <c r="I127" s="1177"/>
      <c r="J127" s="1177"/>
      <c r="K127" s="1177"/>
      <c r="L127" s="1177"/>
      <c r="M127" s="1177"/>
      <c r="N127" s="1177"/>
      <c r="O127" s="1177"/>
    </row>
    <row r="128" spans="3:15">
      <c r="C128" s="1177"/>
      <c r="D128" s="1177"/>
      <c r="E128" s="1177"/>
      <c r="F128" s="1177"/>
      <c r="G128" s="1177"/>
      <c r="H128" s="1177"/>
      <c r="I128" s="1177"/>
      <c r="J128" s="1177"/>
      <c r="K128" s="1177"/>
      <c r="L128" s="1177"/>
      <c r="M128" s="1177"/>
      <c r="N128" s="1177"/>
      <c r="O128" s="1177"/>
    </row>
    <row r="129" spans="3:15">
      <c r="C129" s="1177"/>
      <c r="D129" s="1177"/>
      <c r="E129" s="1177"/>
      <c r="F129" s="1177"/>
      <c r="G129" s="1177"/>
      <c r="H129" s="1177"/>
      <c r="I129" s="1177"/>
      <c r="J129" s="1177"/>
      <c r="K129" s="1177"/>
      <c r="L129" s="1177"/>
      <c r="M129" s="1177"/>
      <c r="N129" s="1177"/>
      <c r="O129" s="1177"/>
    </row>
    <row r="130" spans="3:15">
      <c r="C130" s="1177"/>
      <c r="D130" s="1177"/>
      <c r="E130" s="1177"/>
      <c r="F130" s="1177"/>
      <c r="G130" s="1177"/>
      <c r="H130" s="1177"/>
      <c r="I130" s="1177"/>
      <c r="J130" s="1177"/>
      <c r="K130" s="1177"/>
      <c r="L130" s="1177"/>
      <c r="M130" s="1177"/>
      <c r="N130" s="1177"/>
      <c r="O130" s="1177"/>
    </row>
    <row r="131" spans="3:15">
      <c r="C131" s="1177"/>
      <c r="D131" s="1177"/>
      <c r="E131" s="1177"/>
      <c r="F131" s="1177"/>
      <c r="G131" s="1177"/>
      <c r="H131" s="1177"/>
      <c r="I131" s="1177"/>
      <c r="J131" s="1177"/>
      <c r="K131" s="1177"/>
      <c r="L131" s="1177"/>
      <c r="M131" s="1177"/>
      <c r="N131" s="1177"/>
      <c r="O131" s="1177"/>
    </row>
    <row r="132" spans="3:15">
      <c r="C132" s="1177"/>
      <c r="D132" s="1177"/>
      <c r="E132" s="1177"/>
      <c r="F132" s="1177"/>
      <c r="G132" s="1177"/>
      <c r="H132" s="1177"/>
      <c r="I132" s="1177"/>
      <c r="J132" s="1177"/>
      <c r="K132" s="1177"/>
      <c r="L132" s="1177"/>
      <c r="M132" s="1177"/>
      <c r="N132" s="1177"/>
      <c r="O132" s="1177"/>
    </row>
    <row r="133" spans="3:15">
      <c r="C133" s="1177"/>
      <c r="D133" s="1177"/>
      <c r="E133" s="1177"/>
      <c r="F133" s="1177"/>
      <c r="G133" s="1177"/>
      <c r="H133" s="1177"/>
      <c r="I133" s="1177"/>
      <c r="J133" s="1177"/>
      <c r="K133" s="1177"/>
      <c r="L133" s="1177"/>
      <c r="M133" s="1177"/>
      <c r="N133" s="1177"/>
      <c r="O133" s="1177"/>
    </row>
    <row r="134" spans="3:15">
      <c r="C134" s="1177"/>
      <c r="D134" s="1177"/>
      <c r="E134" s="1177"/>
      <c r="F134" s="1177"/>
      <c r="G134" s="1177"/>
      <c r="H134" s="1177"/>
      <c r="I134" s="1177"/>
      <c r="J134" s="1177"/>
      <c r="K134" s="1177"/>
      <c r="L134" s="1177"/>
      <c r="M134" s="1177"/>
      <c r="N134" s="1177"/>
      <c r="O134" s="1177"/>
    </row>
    <row r="135" spans="3:15">
      <c r="C135" s="1177"/>
      <c r="D135" s="1177"/>
      <c r="E135" s="1177"/>
      <c r="F135" s="1177"/>
      <c r="G135" s="1177"/>
      <c r="H135" s="1177"/>
      <c r="I135" s="1177"/>
      <c r="J135" s="1177"/>
      <c r="K135" s="1177"/>
      <c r="L135" s="1177"/>
      <c r="M135" s="1177"/>
      <c r="N135" s="1177"/>
      <c r="O135" s="1177"/>
    </row>
    <row r="136" spans="3:15">
      <c r="C136" s="1177"/>
      <c r="D136" s="1177"/>
      <c r="E136" s="1177"/>
      <c r="F136" s="1177"/>
      <c r="G136" s="1177"/>
      <c r="H136" s="1177"/>
      <c r="I136" s="1177"/>
      <c r="J136" s="1177"/>
      <c r="K136" s="1177"/>
      <c r="L136" s="1177"/>
      <c r="M136" s="1177"/>
      <c r="N136" s="1177"/>
      <c r="O136" s="1177"/>
    </row>
    <row r="137" spans="3:15">
      <c r="C137" s="1177"/>
      <c r="D137" s="1177"/>
      <c r="E137" s="1177"/>
      <c r="F137" s="1177"/>
      <c r="G137" s="1177"/>
      <c r="H137" s="1177"/>
      <c r="I137" s="1177"/>
      <c r="J137" s="1177"/>
      <c r="K137" s="1177"/>
      <c r="L137" s="1177"/>
      <c r="M137" s="1177"/>
      <c r="N137" s="1177"/>
      <c r="O137" s="1177"/>
    </row>
    <row r="138" spans="3:15">
      <c r="C138" s="1177"/>
      <c r="D138" s="1177"/>
      <c r="E138" s="1177"/>
      <c r="F138" s="1177"/>
      <c r="G138" s="1177"/>
      <c r="H138" s="1177"/>
      <c r="I138" s="1177"/>
      <c r="J138" s="1177"/>
      <c r="K138" s="1177"/>
      <c r="L138" s="1177"/>
      <c r="M138" s="1177"/>
      <c r="N138" s="1177"/>
      <c r="O138" s="1177"/>
    </row>
    <row r="139" spans="3:15">
      <c r="C139" s="1177"/>
      <c r="D139" s="1177"/>
      <c r="E139" s="1177"/>
      <c r="F139" s="1177"/>
      <c r="G139" s="1177"/>
      <c r="H139" s="1177"/>
      <c r="I139" s="1177"/>
      <c r="J139" s="1177"/>
      <c r="K139" s="1177"/>
      <c r="L139" s="1177"/>
      <c r="M139" s="1177"/>
      <c r="N139" s="1177"/>
      <c r="O139" s="1177"/>
    </row>
    <row r="140" spans="3:15">
      <c r="C140" s="1177"/>
      <c r="D140" s="1177"/>
      <c r="E140" s="1177"/>
      <c r="F140" s="1177"/>
      <c r="G140" s="1177"/>
      <c r="H140" s="1177"/>
      <c r="I140" s="1177"/>
      <c r="J140" s="1177"/>
      <c r="K140" s="1177"/>
      <c r="L140" s="1177"/>
      <c r="M140" s="1177"/>
      <c r="N140" s="1177"/>
      <c r="O140" s="1177"/>
    </row>
    <row r="141" spans="3:15">
      <c r="C141" s="1177"/>
      <c r="D141" s="1177"/>
      <c r="E141" s="1177"/>
      <c r="F141" s="1177"/>
      <c r="G141" s="1177"/>
      <c r="H141" s="1177"/>
      <c r="I141" s="1177"/>
      <c r="J141" s="1177"/>
      <c r="K141" s="1177"/>
      <c r="L141" s="1177"/>
      <c r="M141" s="1177"/>
      <c r="N141" s="1177"/>
      <c r="O141" s="1177"/>
    </row>
    <row r="142" spans="3:15">
      <c r="C142" s="1177"/>
      <c r="D142" s="1177"/>
      <c r="E142" s="1177"/>
      <c r="F142" s="1177"/>
      <c r="G142" s="1177"/>
      <c r="H142" s="1177"/>
      <c r="I142" s="1177"/>
      <c r="J142" s="1177"/>
      <c r="K142" s="1177"/>
      <c r="L142" s="1177"/>
      <c r="M142" s="1177"/>
      <c r="N142" s="1177"/>
      <c r="O142" s="1177"/>
    </row>
    <row r="143" spans="3:15">
      <c r="C143" s="1177"/>
      <c r="D143" s="1177"/>
      <c r="E143" s="1177"/>
      <c r="F143" s="1177"/>
      <c r="G143" s="1177"/>
      <c r="H143" s="1177"/>
      <c r="I143" s="1177"/>
      <c r="J143" s="1177"/>
      <c r="K143" s="1177"/>
      <c r="L143" s="1177"/>
      <c r="M143" s="1177"/>
      <c r="N143" s="1177"/>
      <c r="O143" s="1177"/>
    </row>
    <row r="144" spans="3:15">
      <c r="C144" s="1177"/>
      <c r="D144" s="1177"/>
      <c r="E144" s="1177"/>
      <c r="F144" s="1177"/>
      <c r="G144" s="1177"/>
      <c r="H144" s="1177"/>
      <c r="I144" s="1177"/>
      <c r="J144" s="1177"/>
      <c r="K144" s="1177"/>
      <c r="L144" s="1177"/>
      <c r="M144" s="1177"/>
      <c r="N144" s="1177"/>
      <c r="O144" s="1177"/>
    </row>
    <row r="145" spans="3:15">
      <c r="C145" s="1177"/>
      <c r="D145" s="1177"/>
      <c r="E145" s="1177"/>
      <c r="F145" s="1177"/>
      <c r="G145" s="1177"/>
      <c r="H145" s="1177"/>
      <c r="I145" s="1177"/>
      <c r="J145" s="1177"/>
      <c r="K145" s="1177"/>
      <c r="L145" s="1177"/>
      <c r="M145" s="1177"/>
      <c r="N145" s="1177"/>
      <c r="O145" s="1177"/>
    </row>
    <row r="146" spans="3:15">
      <c r="C146" s="1177"/>
      <c r="D146" s="1177"/>
      <c r="E146" s="1177"/>
      <c r="F146" s="1177"/>
      <c r="G146" s="1177"/>
      <c r="H146" s="1177"/>
      <c r="I146" s="1177"/>
      <c r="J146" s="1177"/>
      <c r="K146" s="1177"/>
      <c r="L146" s="1177"/>
      <c r="M146" s="1177"/>
      <c r="N146" s="1177"/>
      <c r="O146" s="1177"/>
    </row>
    <row r="147" spans="3:15">
      <c r="C147" s="1177"/>
      <c r="D147" s="1177"/>
      <c r="E147" s="1177"/>
      <c r="F147" s="1177"/>
      <c r="G147" s="1177"/>
      <c r="H147" s="1177"/>
      <c r="I147" s="1177"/>
      <c r="J147" s="1177"/>
      <c r="K147" s="1177"/>
      <c r="L147" s="1177"/>
      <c r="M147" s="1177"/>
      <c r="N147" s="1177"/>
      <c r="O147" s="1177"/>
    </row>
    <row r="148" spans="3:15">
      <c r="C148" s="1177"/>
      <c r="D148" s="1177"/>
      <c r="E148" s="1177"/>
      <c r="F148" s="1177"/>
      <c r="G148" s="1177"/>
      <c r="H148" s="1177"/>
      <c r="I148" s="1177"/>
      <c r="J148" s="1177"/>
      <c r="K148" s="1177"/>
      <c r="L148" s="1177"/>
      <c r="M148" s="1177"/>
      <c r="N148" s="1177"/>
      <c r="O148" s="1177"/>
    </row>
    <row r="149" spans="3:15">
      <c r="C149" s="1177"/>
      <c r="D149" s="1177"/>
      <c r="E149" s="1177"/>
      <c r="F149" s="1177"/>
      <c r="G149" s="1177"/>
      <c r="H149" s="1177"/>
      <c r="I149" s="1177"/>
      <c r="J149" s="1177"/>
      <c r="K149" s="1177"/>
      <c r="L149" s="1177"/>
      <c r="M149" s="1177"/>
      <c r="N149" s="1177"/>
      <c r="O149" s="1177"/>
    </row>
    <row r="150" spans="3:15">
      <c r="C150" s="1177"/>
      <c r="D150" s="1177"/>
      <c r="E150" s="1177"/>
      <c r="F150" s="1177"/>
      <c r="G150" s="1177"/>
      <c r="H150" s="1177"/>
      <c r="I150" s="1177"/>
      <c r="J150" s="1177"/>
      <c r="K150" s="1177"/>
      <c r="L150" s="1177"/>
      <c r="M150" s="1177"/>
      <c r="N150" s="1177"/>
      <c r="O150" s="1177"/>
    </row>
    <row r="151" spans="3:15">
      <c r="C151" s="1177"/>
      <c r="D151" s="1177"/>
      <c r="E151" s="1177"/>
      <c r="F151" s="1177"/>
      <c r="G151" s="1177"/>
      <c r="H151" s="1177"/>
      <c r="I151" s="1177"/>
      <c r="J151" s="1177"/>
      <c r="K151" s="1177"/>
      <c r="L151" s="1177"/>
      <c r="M151" s="1177"/>
      <c r="N151" s="1177"/>
      <c r="O151" s="1177"/>
    </row>
    <row r="152" spans="3:15">
      <c r="C152" s="1177"/>
      <c r="D152" s="1177"/>
      <c r="E152" s="1177"/>
      <c r="F152" s="1177"/>
      <c r="G152" s="1177"/>
      <c r="H152" s="1177"/>
      <c r="I152" s="1177"/>
      <c r="J152" s="1177"/>
      <c r="K152" s="1177"/>
      <c r="L152" s="1177"/>
      <c r="M152" s="1177"/>
      <c r="N152" s="1177"/>
      <c r="O152" s="1177"/>
    </row>
    <row r="153" spans="3:15">
      <c r="C153" s="1177"/>
      <c r="D153" s="1177"/>
      <c r="E153" s="1177"/>
      <c r="F153" s="1177"/>
      <c r="G153" s="1177"/>
      <c r="H153" s="1177"/>
      <c r="I153" s="1177"/>
      <c r="J153" s="1177"/>
      <c r="K153" s="1177"/>
      <c r="L153" s="1177"/>
      <c r="M153" s="1177"/>
      <c r="N153" s="1177"/>
      <c r="O153" s="1177"/>
    </row>
    <row r="154" spans="3:15">
      <c r="C154" s="1177"/>
      <c r="D154" s="1177"/>
      <c r="E154" s="1177"/>
      <c r="F154" s="1177"/>
      <c r="G154" s="1177"/>
      <c r="H154" s="1177"/>
      <c r="I154" s="1177"/>
      <c r="J154" s="1177"/>
      <c r="K154" s="1177"/>
      <c r="L154" s="1177"/>
      <c r="M154" s="1177"/>
      <c r="N154" s="1177"/>
      <c r="O154" s="1177"/>
    </row>
    <row r="155" spans="3:15">
      <c r="C155" s="1177"/>
      <c r="D155" s="1177"/>
      <c r="E155" s="1177"/>
      <c r="F155" s="1177"/>
      <c r="G155" s="1177"/>
      <c r="H155" s="1177"/>
      <c r="I155" s="1177"/>
      <c r="J155" s="1177"/>
      <c r="K155" s="1177"/>
      <c r="L155" s="1177"/>
      <c r="M155" s="1177"/>
      <c r="N155" s="1177"/>
      <c r="O155" s="1177"/>
    </row>
    <row r="156" spans="3:15">
      <c r="C156" s="1177"/>
      <c r="D156" s="1177"/>
      <c r="E156" s="1177"/>
      <c r="F156" s="1177"/>
      <c r="G156" s="1177"/>
      <c r="H156" s="1177"/>
      <c r="I156" s="1177"/>
      <c r="J156" s="1177"/>
      <c r="K156" s="1177"/>
      <c r="L156" s="1177"/>
      <c r="M156" s="1177"/>
      <c r="N156" s="1177"/>
      <c r="O156" s="1177"/>
    </row>
    <row r="157" spans="3:15">
      <c r="C157" s="1177"/>
      <c r="D157" s="1177"/>
      <c r="E157" s="1177"/>
      <c r="F157" s="1177"/>
      <c r="G157" s="1177"/>
      <c r="H157" s="1177"/>
      <c r="I157" s="1177"/>
      <c r="J157" s="1177"/>
      <c r="K157" s="1177"/>
      <c r="L157" s="1177"/>
      <c r="M157" s="1177"/>
      <c r="N157" s="1177"/>
      <c r="O157" s="1177"/>
    </row>
    <row r="158" spans="3:15">
      <c r="C158" s="1177"/>
      <c r="D158" s="1177"/>
      <c r="E158" s="1177"/>
      <c r="F158" s="1177"/>
      <c r="G158" s="1177"/>
      <c r="H158" s="1177"/>
      <c r="I158" s="1177"/>
      <c r="J158" s="1177"/>
      <c r="K158" s="1177"/>
      <c r="L158" s="1177"/>
      <c r="M158" s="1177"/>
      <c r="N158" s="1177"/>
      <c r="O158" s="1177"/>
    </row>
    <row r="159" spans="3:15">
      <c r="C159" s="1177"/>
      <c r="D159" s="1177"/>
      <c r="E159" s="1177"/>
      <c r="F159" s="1177"/>
      <c r="G159" s="1177"/>
      <c r="H159" s="1177"/>
      <c r="I159" s="1177"/>
      <c r="J159" s="1177"/>
      <c r="K159" s="1177"/>
      <c r="L159" s="1177"/>
      <c r="M159" s="1177"/>
      <c r="N159" s="1177"/>
      <c r="O159" s="1177"/>
    </row>
    <row r="160" spans="3:15">
      <c r="C160" s="1177"/>
      <c r="D160" s="1177"/>
      <c r="E160" s="1177"/>
      <c r="F160" s="1177"/>
      <c r="G160" s="1177"/>
      <c r="H160" s="1177"/>
      <c r="I160" s="1177"/>
      <c r="J160" s="1177"/>
      <c r="K160" s="1177"/>
      <c r="L160" s="1177"/>
      <c r="M160" s="1177"/>
      <c r="N160" s="1177"/>
      <c r="O160" s="1177"/>
    </row>
    <row r="161" spans="3:15">
      <c r="C161" s="1177"/>
      <c r="D161" s="1177"/>
      <c r="E161" s="1177"/>
      <c r="F161" s="1177"/>
      <c r="G161" s="1177"/>
      <c r="H161" s="1177"/>
      <c r="I161" s="1177"/>
      <c r="J161" s="1177"/>
      <c r="K161" s="1177"/>
      <c r="L161" s="1177"/>
      <c r="M161" s="1177"/>
      <c r="N161" s="1177"/>
      <c r="O161" s="1177"/>
    </row>
    <row r="162" spans="3:15">
      <c r="C162" s="1177"/>
      <c r="D162" s="1177"/>
      <c r="E162" s="1177"/>
      <c r="F162" s="1177"/>
      <c r="G162" s="1177"/>
      <c r="H162" s="1177"/>
      <c r="I162" s="1177"/>
      <c r="J162" s="1177"/>
      <c r="K162" s="1177"/>
      <c r="L162" s="1177"/>
      <c r="M162" s="1177"/>
      <c r="N162" s="1177"/>
      <c r="O162" s="1177"/>
    </row>
    <row r="163" spans="3:15">
      <c r="C163" s="1177"/>
      <c r="D163" s="1177"/>
      <c r="E163" s="1177"/>
      <c r="F163" s="1177"/>
      <c r="G163" s="1177"/>
      <c r="H163" s="1177"/>
      <c r="I163" s="1177"/>
      <c r="J163" s="1177"/>
      <c r="K163" s="1177"/>
      <c r="L163" s="1177"/>
      <c r="M163" s="1177"/>
      <c r="N163" s="1177"/>
      <c r="O163" s="1177"/>
    </row>
    <row r="164" spans="3:15">
      <c r="C164" s="1177"/>
      <c r="D164" s="1177"/>
      <c r="E164" s="1177"/>
      <c r="F164" s="1177"/>
      <c r="G164" s="1177"/>
      <c r="H164" s="1177"/>
      <c r="I164" s="1177"/>
      <c r="J164" s="1177"/>
      <c r="K164" s="1177"/>
      <c r="L164" s="1177"/>
      <c r="M164" s="1177"/>
      <c r="N164" s="1177"/>
      <c r="O164" s="1177"/>
    </row>
    <row r="165" spans="3:15">
      <c r="C165" s="1177"/>
      <c r="D165" s="1177"/>
      <c r="E165" s="1177"/>
      <c r="F165" s="1177"/>
      <c r="G165" s="1177"/>
      <c r="H165" s="1177"/>
      <c r="I165" s="1177"/>
      <c r="J165" s="1177"/>
      <c r="K165" s="1177"/>
      <c r="L165" s="1177"/>
      <c r="M165" s="1177"/>
      <c r="N165" s="1177"/>
      <c r="O165" s="1177"/>
    </row>
    <row r="166" spans="3:15">
      <c r="C166" s="1177"/>
      <c r="D166" s="1177"/>
      <c r="E166" s="1177"/>
      <c r="F166" s="1177"/>
      <c r="G166" s="1177"/>
      <c r="H166" s="1177"/>
      <c r="I166" s="1177"/>
      <c r="J166" s="1177"/>
      <c r="K166" s="1177"/>
      <c r="L166" s="1177"/>
      <c r="M166" s="1177"/>
      <c r="N166" s="1177"/>
      <c r="O166" s="1177"/>
    </row>
    <row r="167" spans="3:15">
      <c r="C167" s="1177"/>
      <c r="D167" s="1177"/>
      <c r="E167" s="1177"/>
      <c r="F167" s="1177"/>
      <c r="G167" s="1177"/>
      <c r="H167" s="1177"/>
      <c r="I167" s="1177"/>
      <c r="J167" s="1177"/>
      <c r="K167" s="1177"/>
      <c r="L167" s="1177"/>
      <c r="M167" s="1177"/>
      <c r="N167" s="1177"/>
      <c r="O167" s="1177"/>
    </row>
    <row r="168" spans="3:15">
      <c r="C168" s="1177"/>
      <c r="D168" s="1177"/>
      <c r="E168" s="1177"/>
      <c r="F168" s="1177"/>
      <c r="G168" s="1177"/>
      <c r="H168" s="1177"/>
      <c r="I168" s="1177"/>
      <c r="J168" s="1177"/>
      <c r="K168" s="1177"/>
      <c r="L168" s="1177"/>
      <c r="M168" s="1177"/>
      <c r="N168" s="1177"/>
      <c r="O168" s="1177"/>
    </row>
    <row r="169" spans="3:15">
      <c r="C169" s="1177"/>
      <c r="D169" s="1177"/>
      <c r="E169" s="1177"/>
      <c r="F169" s="1177"/>
      <c r="G169" s="1177"/>
      <c r="H169" s="1177"/>
      <c r="I169" s="1177"/>
      <c r="J169" s="1177"/>
      <c r="K169" s="1177"/>
      <c r="L169" s="1177"/>
      <c r="M169" s="1177"/>
      <c r="N169" s="1177"/>
      <c r="O169" s="1177"/>
    </row>
    <row r="170" spans="3:15">
      <c r="C170" s="1177"/>
      <c r="D170" s="1177"/>
      <c r="E170" s="1177"/>
      <c r="F170" s="1177"/>
      <c r="G170" s="1177"/>
      <c r="H170" s="1177"/>
      <c r="I170" s="1177"/>
      <c r="J170" s="1177"/>
      <c r="K170" s="1177"/>
      <c r="L170" s="1177"/>
      <c r="M170" s="1177"/>
      <c r="N170" s="1177"/>
      <c r="O170" s="1177"/>
    </row>
    <row r="171" spans="3:15">
      <c r="C171" s="1177"/>
      <c r="D171" s="1177"/>
      <c r="E171" s="1177"/>
      <c r="F171" s="1177"/>
      <c r="G171" s="1177"/>
      <c r="H171" s="1177"/>
      <c r="I171" s="1177"/>
      <c r="J171" s="1177"/>
      <c r="K171" s="1177"/>
      <c r="L171" s="1177"/>
      <c r="M171" s="1177"/>
      <c r="N171" s="1177"/>
      <c r="O171" s="1177"/>
    </row>
    <row r="172" spans="3:15">
      <c r="C172" s="1177"/>
      <c r="D172" s="1177"/>
      <c r="E172" s="1177"/>
      <c r="F172" s="1177"/>
      <c r="G172" s="1177"/>
      <c r="H172" s="1177"/>
      <c r="I172" s="1177"/>
      <c r="J172" s="1177"/>
      <c r="K172" s="1177"/>
      <c r="L172" s="1177"/>
      <c r="M172" s="1177"/>
      <c r="N172" s="1177"/>
      <c r="O172" s="1177"/>
    </row>
    <row r="173" spans="3:15">
      <c r="C173" s="1177"/>
      <c r="D173" s="1177"/>
      <c r="E173" s="1177"/>
      <c r="F173" s="1177"/>
      <c r="G173" s="1177"/>
      <c r="H173" s="1177"/>
      <c r="I173" s="1177"/>
      <c r="J173" s="1177"/>
      <c r="K173" s="1177"/>
      <c r="L173" s="1177"/>
      <c r="M173" s="1177"/>
      <c r="N173" s="1177"/>
      <c r="O173" s="1177"/>
    </row>
    <row r="174" spans="3:15">
      <c r="C174" s="1177"/>
      <c r="D174" s="1177"/>
      <c r="E174" s="1177"/>
      <c r="F174" s="1177"/>
      <c r="G174" s="1177"/>
      <c r="H174" s="1177"/>
      <c r="I174" s="1177"/>
      <c r="J174" s="1177"/>
      <c r="K174" s="1177"/>
      <c r="L174" s="1177"/>
      <c r="M174" s="1177"/>
      <c r="N174" s="1177"/>
      <c r="O174" s="1177"/>
    </row>
    <row r="175" spans="3:15">
      <c r="C175" s="1177"/>
      <c r="D175" s="1177"/>
      <c r="E175" s="1177"/>
      <c r="F175" s="1177"/>
      <c r="G175" s="1177"/>
      <c r="H175" s="1177"/>
      <c r="I175" s="1177"/>
      <c r="J175" s="1177"/>
      <c r="K175" s="1177"/>
      <c r="L175" s="1177"/>
      <c r="M175" s="1177"/>
      <c r="N175" s="1177"/>
      <c r="O175" s="1177"/>
    </row>
    <row r="176" spans="3:15">
      <c r="C176" s="1177"/>
      <c r="D176" s="1177"/>
      <c r="E176" s="1177"/>
      <c r="F176" s="1177"/>
      <c r="G176" s="1177"/>
      <c r="H176" s="1177"/>
      <c r="I176" s="1177"/>
      <c r="J176" s="1177"/>
      <c r="K176" s="1177"/>
      <c r="L176" s="1177"/>
      <c r="M176" s="1177"/>
      <c r="N176" s="1177"/>
      <c r="O176" s="1177"/>
    </row>
    <row r="177" spans="3:15">
      <c r="C177" s="1177"/>
      <c r="D177" s="1177"/>
      <c r="E177" s="1177"/>
      <c r="F177" s="1177"/>
      <c r="G177" s="1177"/>
      <c r="H177" s="1177"/>
      <c r="I177" s="1177"/>
      <c r="J177" s="1177"/>
      <c r="K177" s="1177"/>
      <c r="L177" s="1177"/>
      <c r="M177" s="1177"/>
      <c r="N177" s="1177"/>
      <c r="O177" s="1177"/>
    </row>
    <row r="178" spans="3:15">
      <c r="C178" s="1177"/>
      <c r="D178" s="1177"/>
      <c r="E178" s="1177"/>
      <c r="F178" s="1177"/>
      <c r="G178" s="1177"/>
      <c r="H178" s="1177"/>
      <c r="I178" s="1177"/>
      <c r="J178" s="1177"/>
      <c r="K178" s="1177"/>
      <c r="L178" s="1177"/>
      <c r="M178" s="1177"/>
      <c r="N178" s="1177"/>
      <c r="O178" s="1177"/>
    </row>
    <row r="179" spans="3:15">
      <c r="C179" s="1177"/>
      <c r="D179" s="1177"/>
      <c r="E179" s="1177"/>
      <c r="F179" s="1177"/>
      <c r="G179" s="1177"/>
      <c r="H179" s="1177"/>
      <c r="I179" s="1177"/>
      <c r="J179" s="1177"/>
      <c r="K179" s="1177"/>
      <c r="L179" s="1177"/>
      <c r="M179" s="1177"/>
      <c r="N179" s="1177"/>
      <c r="O179" s="1177"/>
    </row>
    <row r="180" spans="3:15">
      <c r="C180" s="1177"/>
      <c r="D180" s="1177"/>
      <c r="E180" s="1177"/>
      <c r="F180" s="1177"/>
      <c r="G180" s="1177"/>
      <c r="H180" s="1177"/>
      <c r="I180" s="1177"/>
      <c r="J180" s="1177"/>
      <c r="K180" s="1177"/>
      <c r="L180" s="1177"/>
      <c r="M180" s="1177"/>
      <c r="N180" s="1177"/>
      <c r="O180" s="1177"/>
    </row>
    <row r="181" spans="3:15">
      <c r="C181" s="1177"/>
      <c r="D181" s="1177"/>
      <c r="E181" s="1177"/>
      <c r="F181" s="1177"/>
      <c r="G181" s="1177"/>
      <c r="H181" s="1177"/>
      <c r="I181" s="1177"/>
      <c r="J181" s="1177"/>
      <c r="K181" s="1177"/>
      <c r="L181" s="1177"/>
      <c r="M181" s="1177"/>
      <c r="N181" s="1177"/>
      <c r="O181" s="1177"/>
    </row>
    <row r="182" spans="3:15">
      <c r="C182" s="1177"/>
      <c r="D182" s="1177"/>
      <c r="E182" s="1177"/>
      <c r="F182" s="1177"/>
      <c r="G182" s="1177"/>
      <c r="H182" s="1177"/>
      <c r="I182" s="1177"/>
      <c r="J182" s="1177"/>
      <c r="K182" s="1177"/>
      <c r="L182" s="1177"/>
      <c r="M182" s="1177"/>
      <c r="N182" s="1177"/>
      <c r="O182" s="1177"/>
    </row>
    <row r="183" spans="3:15">
      <c r="C183" s="1177"/>
      <c r="D183" s="1177"/>
      <c r="E183" s="1177"/>
      <c r="F183" s="1177"/>
      <c r="G183" s="1177"/>
      <c r="H183" s="1177"/>
      <c r="I183" s="1177"/>
      <c r="J183" s="1177"/>
      <c r="K183" s="1177"/>
      <c r="L183" s="1177"/>
      <c r="M183" s="1177"/>
      <c r="N183" s="1177"/>
      <c r="O183" s="1177"/>
    </row>
    <row r="184" spans="3:15">
      <c r="C184" s="1177"/>
      <c r="D184" s="1177"/>
      <c r="E184" s="1177"/>
      <c r="F184" s="1177"/>
      <c r="G184" s="1177"/>
      <c r="H184" s="1177"/>
      <c r="I184" s="1177"/>
      <c r="J184" s="1177"/>
      <c r="K184" s="1177"/>
      <c r="L184" s="1177"/>
      <c r="M184" s="1177"/>
      <c r="N184" s="1177"/>
      <c r="O184" s="1177"/>
    </row>
    <row r="185" spans="3:15">
      <c r="C185" s="1177"/>
      <c r="D185" s="1177"/>
      <c r="E185" s="1177"/>
      <c r="F185" s="1177"/>
      <c r="G185" s="1177"/>
      <c r="H185" s="1177"/>
      <c r="I185" s="1177"/>
      <c r="J185" s="1177"/>
      <c r="K185" s="1177"/>
      <c r="L185" s="1177"/>
      <c r="M185" s="1177"/>
      <c r="N185" s="1177"/>
      <c r="O185" s="1177"/>
    </row>
    <row r="186" spans="3:15">
      <c r="C186" s="1177"/>
      <c r="D186" s="1177"/>
      <c r="E186" s="1177"/>
      <c r="F186" s="1177"/>
      <c r="G186" s="1177"/>
      <c r="H186" s="1177"/>
      <c r="I186" s="1177"/>
      <c r="J186" s="1177"/>
      <c r="K186" s="1177"/>
      <c r="L186" s="1177"/>
      <c r="M186" s="1177"/>
      <c r="N186" s="1177"/>
      <c r="O186" s="1177"/>
    </row>
    <row r="187" spans="3:15">
      <c r="C187" s="1177"/>
      <c r="D187" s="1177"/>
      <c r="E187" s="1177"/>
      <c r="F187" s="1177"/>
      <c r="G187" s="1177"/>
      <c r="H187" s="1177"/>
      <c r="I187" s="1177"/>
      <c r="J187" s="1177"/>
      <c r="K187" s="1177"/>
      <c r="L187" s="1177"/>
      <c r="M187" s="1177"/>
      <c r="N187" s="1177"/>
      <c r="O187" s="1177"/>
    </row>
    <row r="188" spans="3:15">
      <c r="C188" s="1177"/>
      <c r="D188" s="1177"/>
      <c r="E188" s="1177"/>
      <c r="F188" s="1177"/>
      <c r="G188" s="1177"/>
      <c r="H188" s="1177"/>
      <c r="I188" s="1177"/>
      <c r="J188" s="1177"/>
      <c r="K188" s="1177"/>
      <c r="L188" s="1177"/>
      <c r="M188" s="1177"/>
      <c r="N188" s="1177"/>
      <c r="O188" s="1177"/>
    </row>
    <row r="189" spans="3:15">
      <c r="C189" s="1177"/>
      <c r="D189" s="1177"/>
      <c r="E189" s="1177"/>
      <c r="F189" s="1177"/>
      <c r="G189" s="1177"/>
      <c r="H189" s="1177"/>
      <c r="I189" s="1177"/>
      <c r="J189" s="1177"/>
      <c r="K189" s="1177"/>
      <c r="L189" s="1177"/>
      <c r="M189" s="1177"/>
      <c r="N189" s="1177"/>
      <c r="O189" s="1177"/>
    </row>
    <row r="190" spans="3:15">
      <c r="C190" s="1177"/>
      <c r="D190" s="1177"/>
      <c r="E190" s="1177"/>
      <c r="F190" s="1177"/>
      <c r="G190" s="1177"/>
      <c r="H190" s="1177"/>
      <c r="I190" s="1177"/>
      <c r="J190" s="1177"/>
      <c r="K190" s="1177"/>
      <c r="L190" s="1177"/>
      <c r="M190" s="1177"/>
      <c r="N190" s="1177"/>
      <c r="O190" s="1177"/>
    </row>
    <row r="191" spans="3:15">
      <c r="C191" s="1177"/>
      <c r="D191" s="1177"/>
      <c r="E191" s="1177"/>
      <c r="F191" s="1177"/>
      <c r="G191" s="1177"/>
      <c r="H191" s="1177"/>
      <c r="I191" s="1177"/>
      <c r="J191" s="1177"/>
      <c r="K191" s="1177"/>
      <c r="L191" s="1177"/>
      <c r="M191" s="1177"/>
      <c r="N191" s="1177"/>
      <c r="O191" s="1177"/>
    </row>
    <row r="192" spans="3:15">
      <c r="C192" s="1177"/>
      <c r="D192" s="1177"/>
      <c r="E192" s="1177"/>
      <c r="F192" s="1177"/>
      <c r="G192" s="1177"/>
      <c r="H192" s="1177"/>
      <c r="I192" s="1177"/>
      <c r="J192" s="1177"/>
      <c r="K192" s="1177"/>
      <c r="L192" s="1177"/>
      <c r="M192" s="1177"/>
      <c r="N192" s="1177"/>
      <c r="O192" s="1177"/>
    </row>
    <row r="193" spans="3:15">
      <c r="C193" s="1177"/>
      <c r="D193" s="1177"/>
      <c r="E193" s="1177"/>
      <c r="F193" s="1177"/>
      <c r="G193" s="1177"/>
      <c r="H193" s="1177"/>
      <c r="I193" s="1177"/>
      <c r="J193" s="1177"/>
      <c r="K193" s="1177"/>
      <c r="L193" s="1177"/>
      <c r="M193" s="1177"/>
      <c r="N193" s="1177"/>
      <c r="O193" s="1177"/>
    </row>
    <row r="194" spans="3:15">
      <c r="C194" s="1177"/>
      <c r="D194" s="1177"/>
      <c r="E194" s="1177"/>
      <c r="F194" s="1177"/>
      <c r="G194" s="1177"/>
      <c r="H194" s="1177"/>
      <c r="I194" s="1177"/>
      <c r="J194" s="1177"/>
      <c r="K194" s="1177"/>
      <c r="L194" s="1177"/>
      <c r="M194" s="1177"/>
      <c r="N194" s="1177"/>
      <c r="O194" s="1177"/>
    </row>
    <row r="195" spans="3:15">
      <c r="C195" s="1177"/>
      <c r="D195" s="1177"/>
      <c r="E195" s="1177"/>
      <c r="F195" s="1177"/>
      <c r="G195" s="1177"/>
      <c r="H195" s="1177"/>
      <c r="I195" s="1177"/>
      <c r="J195" s="1177"/>
      <c r="K195" s="1177"/>
      <c r="L195" s="1177"/>
      <c r="M195" s="1177"/>
      <c r="N195" s="1177"/>
      <c r="O195" s="1177"/>
    </row>
    <row r="196" spans="3:15">
      <c r="C196" s="1177"/>
      <c r="D196" s="1177"/>
      <c r="E196" s="1177"/>
      <c r="F196" s="1177"/>
      <c r="G196" s="1177"/>
      <c r="H196" s="1177"/>
      <c r="I196" s="1177"/>
      <c r="J196" s="1177"/>
      <c r="K196" s="1177"/>
      <c r="L196" s="1177"/>
      <c r="M196" s="1177"/>
      <c r="N196" s="1177"/>
      <c r="O196" s="1177"/>
    </row>
    <row r="197" spans="3:15">
      <c r="C197" s="1177"/>
      <c r="D197" s="1177"/>
      <c r="E197" s="1177"/>
      <c r="F197" s="1177"/>
      <c r="G197" s="1177"/>
      <c r="H197" s="1177"/>
      <c r="I197" s="1177"/>
      <c r="J197" s="1177"/>
      <c r="K197" s="1177"/>
      <c r="L197" s="1177"/>
      <c r="M197" s="1177"/>
      <c r="N197" s="1177"/>
      <c r="O197" s="1177"/>
    </row>
    <row r="198" spans="3:15">
      <c r="C198" s="1177"/>
      <c r="D198" s="1177"/>
      <c r="E198" s="1177"/>
      <c r="F198" s="1177"/>
      <c r="G198" s="1177"/>
      <c r="H198" s="1177"/>
      <c r="I198" s="1177"/>
      <c r="J198" s="1177"/>
      <c r="K198" s="1177"/>
      <c r="L198" s="1177"/>
      <c r="M198" s="1177"/>
      <c r="N198" s="1177"/>
      <c r="O198" s="1177"/>
    </row>
    <row r="199" spans="3:15">
      <c r="C199" s="1177"/>
      <c r="D199" s="1177"/>
      <c r="E199" s="1177"/>
      <c r="F199" s="1177"/>
      <c r="G199" s="1177"/>
      <c r="H199" s="1177"/>
      <c r="I199" s="1177"/>
      <c r="J199" s="1177"/>
      <c r="K199" s="1177"/>
      <c r="L199" s="1177"/>
      <c r="M199" s="1177"/>
      <c r="N199" s="1177"/>
      <c r="O199" s="1177"/>
    </row>
    <row r="200" spans="3:15">
      <c r="C200" s="1177"/>
      <c r="D200" s="1177"/>
      <c r="E200" s="1177"/>
      <c r="F200" s="1177"/>
      <c r="G200" s="1177"/>
      <c r="H200" s="1177"/>
      <c r="I200" s="1177"/>
      <c r="J200" s="1177"/>
      <c r="K200" s="1177"/>
      <c r="L200" s="1177"/>
      <c r="M200" s="1177"/>
      <c r="N200" s="1177"/>
      <c r="O200" s="1177"/>
    </row>
    <row r="201" spans="3:15">
      <c r="C201" s="1177"/>
      <c r="D201" s="1177"/>
      <c r="E201" s="1177"/>
      <c r="F201" s="1177"/>
      <c r="G201" s="1177"/>
      <c r="H201" s="1177"/>
      <c r="I201" s="1177"/>
      <c r="J201" s="1177"/>
      <c r="K201" s="1177"/>
      <c r="L201" s="1177"/>
      <c r="M201" s="1177"/>
      <c r="N201" s="1177"/>
      <c r="O201" s="1177"/>
    </row>
    <row r="202" spans="3:15">
      <c r="C202" s="1177"/>
      <c r="D202" s="1177"/>
      <c r="E202" s="1177"/>
      <c r="F202" s="1177"/>
      <c r="G202" s="1177"/>
      <c r="H202" s="1177"/>
      <c r="I202" s="1177"/>
      <c r="J202" s="1177"/>
      <c r="K202" s="1177"/>
      <c r="L202" s="1177"/>
      <c r="M202" s="1177"/>
      <c r="N202" s="1177"/>
      <c r="O202" s="1177"/>
    </row>
    <row r="203" spans="3:15">
      <c r="C203" s="1177"/>
      <c r="D203" s="1177"/>
      <c r="E203" s="1177"/>
      <c r="F203" s="1177"/>
      <c r="G203" s="1177"/>
      <c r="H203" s="1177"/>
      <c r="I203" s="1177"/>
      <c r="J203" s="1177"/>
      <c r="K203" s="1177"/>
      <c r="L203" s="1177"/>
      <c r="M203" s="1177"/>
      <c r="N203" s="1177"/>
      <c r="O203" s="1177"/>
    </row>
    <row r="204" spans="3:15">
      <c r="C204" s="1177"/>
      <c r="D204" s="1177"/>
      <c r="E204" s="1177"/>
      <c r="F204" s="1177"/>
      <c r="G204" s="1177"/>
      <c r="H204" s="1177"/>
      <c r="I204" s="1177"/>
      <c r="J204" s="1177"/>
      <c r="K204" s="1177"/>
      <c r="L204" s="1177"/>
      <c r="M204" s="1177"/>
      <c r="N204" s="1177"/>
      <c r="O204" s="1177"/>
    </row>
    <row r="205" spans="3:15">
      <c r="C205" s="1177"/>
      <c r="D205" s="1177"/>
      <c r="E205" s="1177"/>
      <c r="F205" s="1177"/>
      <c r="G205" s="1177"/>
      <c r="H205" s="1177"/>
      <c r="I205" s="1177"/>
      <c r="J205" s="1177"/>
      <c r="K205" s="1177"/>
      <c r="L205" s="1177"/>
      <c r="M205" s="1177"/>
      <c r="N205" s="1177"/>
      <c r="O205" s="1177"/>
    </row>
    <row r="206" spans="3:15">
      <c r="C206" s="1177"/>
      <c r="D206" s="1177"/>
      <c r="E206" s="1177"/>
      <c r="F206" s="1177"/>
      <c r="G206" s="1177"/>
      <c r="H206" s="1177"/>
      <c r="I206" s="1177"/>
      <c r="J206" s="1177"/>
      <c r="K206" s="1177"/>
      <c r="L206" s="1177"/>
      <c r="M206" s="1177"/>
      <c r="N206" s="1177"/>
      <c r="O206" s="1177"/>
    </row>
    <row r="207" spans="3:15">
      <c r="C207" s="1177"/>
      <c r="D207" s="1177"/>
      <c r="E207" s="1177"/>
      <c r="F207" s="1177"/>
      <c r="G207" s="1177"/>
      <c r="H207" s="1177"/>
      <c r="I207" s="1177"/>
      <c r="J207" s="1177"/>
      <c r="K207" s="1177"/>
      <c r="L207" s="1177"/>
      <c r="M207" s="1177"/>
      <c r="N207" s="1177"/>
      <c r="O207" s="1177"/>
    </row>
    <row r="208" spans="3:15">
      <c r="C208" s="1177"/>
      <c r="D208" s="1177"/>
      <c r="E208" s="1177"/>
      <c r="F208" s="1177"/>
      <c r="G208" s="1177"/>
      <c r="H208" s="1177"/>
      <c r="I208" s="1177"/>
      <c r="J208" s="1177"/>
      <c r="K208" s="1177"/>
      <c r="L208" s="1177"/>
      <c r="M208" s="1177"/>
      <c r="N208" s="1177"/>
      <c r="O208" s="1177"/>
    </row>
    <row r="209" spans="3:15">
      <c r="C209" s="1177"/>
      <c r="D209" s="1177"/>
      <c r="E209" s="1177"/>
      <c r="F209" s="1177"/>
      <c r="G209" s="1177"/>
      <c r="H209" s="1177"/>
      <c r="I209" s="1177"/>
      <c r="J209" s="1177"/>
      <c r="K209" s="1177"/>
      <c r="L209" s="1177"/>
      <c r="M209" s="1177"/>
      <c r="N209" s="1177"/>
      <c r="O209" s="1177"/>
    </row>
    <row r="210" spans="3:15">
      <c r="C210" s="1177"/>
      <c r="D210" s="1177"/>
      <c r="E210" s="1177"/>
      <c r="F210" s="1177"/>
      <c r="G210" s="1177"/>
      <c r="H210" s="1177"/>
      <c r="I210" s="1177"/>
      <c r="J210" s="1177"/>
      <c r="K210" s="1177"/>
      <c r="L210" s="1177"/>
      <c r="M210" s="1177"/>
      <c r="N210" s="1177"/>
      <c r="O210" s="1177"/>
    </row>
    <row r="211" spans="3:15">
      <c r="C211" s="1177"/>
      <c r="D211" s="1177"/>
      <c r="E211" s="1177"/>
      <c r="F211" s="1177"/>
      <c r="G211" s="1177"/>
      <c r="H211" s="1177"/>
      <c r="I211" s="1177"/>
      <c r="J211" s="1177"/>
      <c r="K211" s="1177"/>
      <c r="L211" s="1177"/>
      <c r="M211" s="1177"/>
      <c r="N211" s="1177"/>
      <c r="O211" s="1177"/>
    </row>
    <row r="212" spans="3:15">
      <c r="C212" s="1177"/>
      <c r="D212" s="1177"/>
      <c r="E212" s="1177"/>
      <c r="F212" s="1177"/>
      <c r="G212" s="1177"/>
      <c r="H212" s="1177"/>
      <c r="I212" s="1177"/>
      <c r="J212" s="1177"/>
      <c r="K212" s="1177"/>
      <c r="L212" s="1177"/>
      <c r="M212" s="1177"/>
      <c r="N212" s="1177"/>
      <c r="O212" s="1177"/>
    </row>
    <row r="213" spans="3:15">
      <c r="C213" s="1177"/>
      <c r="D213" s="1177"/>
      <c r="E213" s="1177"/>
      <c r="F213" s="1177"/>
      <c r="G213" s="1177"/>
      <c r="H213" s="1177"/>
      <c r="I213" s="1177"/>
      <c r="J213" s="1177"/>
      <c r="K213" s="1177"/>
      <c r="L213" s="1177"/>
      <c r="M213" s="1177"/>
      <c r="N213" s="1177"/>
      <c r="O213" s="1177"/>
    </row>
    <row r="214" spans="3:15">
      <c r="C214" s="1177"/>
      <c r="D214" s="1177"/>
      <c r="E214" s="1177"/>
      <c r="F214" s="1177"/>
      <c r="G214" s="1177"/>
      <c r="H214" s="1177"/>
      <c r="I214" s="1177"/>
      <c r="J214" s="1177"/>
      <c r="K214" s="1177"/>
      <c r="L214" s="1177"/>
      <c r="M214" s="1177"/>
      <c r="N214" s="1177"/>
      <c r="O214" s="1177"/>
    </row>
    <row r="215" spans="3:15">
      <c r="C215" s="1177"/>
      <c r="D215" s="1177"/>
      <c r="E215" s="1177"/>
      <c r="F215" s="1177"/>
      <c r="G215" s="1177"/>
      <c r="H215" s="1177"/>
      <c r="I215" s="1177"/>
      <c r="J215" s="1177"/>
      <c r="K215" s="1177"/>
      <c r="L215" s="1177"/>
      <c r="M215" s="1177"/>
      <c r="N215" s="1177"/>
      <c r="O215" s="1177"/>
    </row>
    <row r="216" spans="3:15">
      <c r="C216" s="1177"/>
      <c r="D216" s="1177"/>
      <c r="E216" s="1177"/>
      <c r="F216" s="1177"/>
      <c r="G216" s="1177"/>
      <c r="H216" s="1177"/>
      <c r="I216" s="1177"/>
      <c r="J216" s="1177"/>
      <c r="K216" s="1177"/>
      <c r="L216" s="1177"/>
      <c r="M216" s="1177"/>
      <c r="N216" s="1177"/>
      <c r="O216" s="1177"/>
    </row>
    <row r="217" spans="3:15">
      <c r="C217" s="1177"/>
      <c r="D217" s="1177"/>
      <c r="E217" s="1177"/>
      <c r="F217" s="1177"/>
      <c r="G217" s="1177"/>
      <c r="H217" s="1177"/>
      <c r="I217" s="1177"/>
      <c r="J217" s="1177"/>
      <c r="K217" s="1177"/>
      <c r="L217" s="1177"/>
      <c r="M217" s="1177"/>
      <c r="N217" s="1177"/>
      <c r="O217" s="1177"/>
    </row>
    <row r="218" spans="3:15">
      <c r="C218" s="1177"/>
      <c r="D218" s="1177"/>
      <c r="E218" s="1177"/>
      <c r="F218" s="1177"/>
      <c r="G218" s="1177"/>
      <c r="H218" s="1177"/>
      <c r="I218" s="1177"/>
      <c r="J218" s="1177"/>
      <c r="K218" s="1177"/>
      <c r="L218" s="1177"/>
      <c r="M218" s="1177"/>
      <c r="N218" s="1177"/>
      <c r="O218" s="1177"/>
    </row>
    <row r="219" spans="3:15">
      <c r="C219" s="1177"/>
      <c r="D219" s="1177"/>
      <c r="E219" s="1177"/>
      <c r="F219" s="1177"/>
      <c r="G219" s="1177"/>
      <c r="H219" s="1177"/>
      <c r="I219" s="1177"/>
      <c r="J219" s="1177"/>
      <c r="K219" s="1177"/>
      <c r="L219" s="1177"/>
      <c r="M219" s="1177"/>
      <c r="N219" s="1177"/>
      <c r="O219" s="1177"/>
    </row>
    <row r="220" spans="3:15">
      <c r="C220" s="1177"/>
      <c r="D220" s="1177"/>
      <c r="E220" s="1177"/>
      <c r="F220" s="1177"/>
      <c r="G220" s="1177"/>
      <c r="H220" s="1177"/>
      <c r="I220" s="1177"/>
      <c r="J220" s="1177"/>
      <c r="K220" s="1177"/>
      <c r="L220" s="1177"/>
      <c r="M220" s="1177"/>
      <c r="N220" s="1177"/>
      <c r="O220" s="1177"/>
    </row>
    <row r="221" spans="3:15">
      <c r="C221" s="1177"/>
      <c r="D221" s="1177"/>
      <c r="E221" s="1177"/>
      <c r="F221" s="1177"/>
      <c r="G221" s="1177"/>
      <c r="H221" s="1177"/>
      <c r="I221" s="1177"/>
      <c r="J221" s="1177"/>
      <c r="K221" s="1177"/>
      <c r="L221" s="1177"/>
      <c r="M221" s="1177"/>
      <c r="N221" s="1177"/>
      <c r="O221" s="1177"/>
    </row>
    <row r="222" spans="3:15">
      <c r="C222" s="1177"/>
      <c r="D222" s="1177"/>
      <c r="E222" s="1177"/>
      <c r="F222" s="1177"/>
      <c r="G222" s="1177"/>
      <c r="H222" s="1177"/>
      <c r="I222" s="1177"/>
      <c r="J222" s="1177"/>
      <c r="K222" s="1177"/>
      <c r="L222" s="1177"/>
      <c r="M222" s="1177"/>
      <c r="N222" s="1177"/>
      <c r="O222" s="1177"/>
    </row>
    <row r="223" spans="3:15">
      <c r="C223" s="1177"/>
      <c r="D223" s="1177"/>
      <c r="E223" s="1177"/>
      <c r="F223" s="1177"/>
      <c r="G223" s="1177"/>
      <c r="H223" s="1177"/>
      <c r="I223" s="1177"/>
      <c r="J223" s="1177"/>
      <c r="K223" s="1177"/>
      <c r="L223" s="1177"/>
      <c r="M223" s="1177"/>
      <c r="N223" s="1177"/>
      <c r="O223" s="1177"/>
    </row>
    <row r="224" spans="3:15">
      <c r="C224" s="1177"/>
      <c r="D224" s="1177"/>
      <c r="E224" s="1177"/>
      <c r="F224" s="1177"/>
      <c r="G224" s="1177"/>
      <c r="H224" s="1177"/>
      <c r="I224" s="1177"/>
      <c r="J224" s="1177"/>
      <c r="K224" s="1177"/>
      <c r="L224" s="1177"/>
      <c r="M224" s="1177"/>
      <c r="N224" s="1177"/>
      <c r="O224" s="1177"/>
    </row>
    <row r="225" spans="3:15">
      <c r="C225" s="1177"/>
      <c r="D225" s="1177"/>
      <c r="E225" s="1177"/>
      <c r="F225" s="1177"/>
      <c r="G225" s="1177"/>
      <c r="H225" s="1177"/>
      <c r="I225" s="1177"/>
      <c r="J225" s="1177"/>
      <c r="K225" s="1177"/>
      <c r="L225" s="1177"/>
      <c r="M225" s="1177"/>
      <c r="N225" s="1177"/>
      <c r="O225" s="1177"/>
    </row>
    <row r="226" spans="3:15">
      <c r="C226" s="1177"/>
      <c r="D226" s="1177"/>
      <c r="E226" s="1177"/>
      <c r="F226" s="1177"/>
      <c r="G226" s="1177"/>
      <c r="H226" s="1177"/>
      <c r="I226" s="1177"/>
      <c r="J226" s="1177"/>
      <c r="K226" s="1177"/>
      <c r="L226" s="1177"/>
      <c r="M226" s="1177"/>
      <c r="N226" s="1177"/>
      <c r="O226" s="1177"/>
    </row>
    <row r="227" spans="3:15">
      <c r="C227" s="1177"/>
      <c r="D227" s="1177"/>
      <c r="E227" s="1177"/>
      <c r="F227" s="1177"/>
      <c r="G227" s="1177"/>
      <c r="H227" s="1177"/>
      <c r="I227" s="1177"/>
      <c r="J227" s="1177"/>
      <c r="K227" s="1177"/>
      <c r="L227" s="1177"/>
      <c r="M227" s="1177"/>
      <c r="N227" s="1177"/>
      <c r="O227" s="1177"/>
    </row>
    <row r="228" spans="3:15">
      <c r="C228" s="1177"/>
      <c r="D228" s="1177"/>
      <c r="E228" s="1177"/>
      <c r="F228" s="1177"/>
      <c r="G228" s="1177"/>
      <c r="H228" s="1177"/>
      <c r="I228" s="1177"/>
      <c r="J228" s="1177"/>
      <c r="K228" s="1177"/>
      <c r="L228" s="1177"/>
      <c r="M228" s="1177"/>
      <c r="N228" s="1177"/>
      <c r="O228" s="1177"/>
    </row>
    <row r="229" spans="3:15">
      <c r="C229" s="1177"/>
      <c r="D229" s="1177"/>
      <c r="E229" s="1177"/>
      <c r="F229" s="1177"/>
      <c r="G229" s="1177"/>
      <c r="H229" s="1177"/>
      <c r="I229" s="1177"/>
      <c r="J229" s="1177"/>
      <c r="K229" s="1177"/>
      <c r="L229" s="1177"/>
      <c r="M229" s="1177"/>
      <c r="N229" s="1177"/>
      <c r="O229" s="1177"/>
    </row>
    <row r="230" spans="3:15">
      <c r="C230" s="1177"/>
      <c r="D230" s="1177"/>
      <c r="E230" s="1177"/>
      <c r="F230" s="1177"/>
      <c r="G230" s="1177"/>
      <c r="H230" s="1177"/>
      <c r="I230" s="1177"/>
      <c r="J230" s="1177"/>
      <c r="K230" s="1177"/>
      <c r="L230" s="1177"/>
      <c r="M230" s="1177"/>
      <c r="N230" s="1177"/>
      <c r="O230" s="1177"/>
    </row>
    <row r="231" spans="3:15">
      <c r="C231" s="1177"/>
      <c r="D231" s="1177"/>
      <c r="E231" s="1177"/>
      <c r="F231" s="1177"/>
      <c r="G231" s="1177"/>
      <c r="H231" s="1177"/>
      <c r="I231" s="1177"/>
      <c r="J231" s="1177"/>
      <c r="K231" s="1177"/>
      <c r="L231" s="1177"/>
      <c r="M231" s="1177"/>
      <c r="N231" s="1177"/>
      <c r="O231" s="1177"/>
    </row>
    <row r="232" spans="3:15">
      <c r="C232" s="1177"/>
      <c r="D232" s="1177"/>
      <c r="E232" s="1177"/>
      <c r="F232" s="1177"/>
      <c r="G232" s="1177"/>
      <c r="H232" s="1177"/>
      <c r="I232" s="1177"/>
      <c r="J232" s="1177"/>
      <c r="K232" s="1177"/>
      <c r="L232" s="1177"/>
      <c r="M232" s="1177"/>
      <c r="N232" s="1177"/>
      <c r="O232" s="1177"/>
    </row>
    <row r="233" spans="3:15">
      <c r="C233" s="1177"/>
      <c r="D233" s="1177"/>
      <c r="E233" s="1177"/>
      <c r="F233" s="1177"/>
      <c r="G233" s="1177"/>
      <c r="H233" s="1177"/>
      <c r="I233" s="1177"/>
      <c r="J233" s="1177"/>
      <c r="K233" s="1177"/>
      <c r="L233" s="1177"/>
      <c r="M233" s="1177"/>
      <c r="N233" s="1177"/>
      <c r="O233" s="1177"/>
    </row>
    <row r="234" spans="3:15">
      <c r="C234" s="1177"/>
      <c r="D234" s="1177"/>
      <c r="E234" s="1177"/>
      <c r="F234" s="1177"/>
      <c r="G234" s="1177"/>
      <c r="H234" s="1177"/>
      <c r="I234" s="1177"/>
      <c r="J234" s="1177"/>
      <c r="K234" s="1177"/>
      <c r="L234" s="1177"/>
      <c r="M234" s="1177"/>
      <c r="N234" s="1177"/>
      <c r="O234" s="1177"/>
    </row>
    <row r="235" spans="3:15">
      <c r="C235" s="1177"/>
      <c r="D235" s="1177"/>
      <c r="E235" s="1177"/>
      <c r="F235" s="1177"/>
      <c r="G235" s="1177"/>
      <c r="H235" s="1177"/>
      <c r="I235" s="1177"/>
      <c r="J235" s="1177"/>
      <c r="K235" s="1177"/>
      <c r="L235" s="1177"/>
      <c r="M235" s="1177"/>
      <c r="N235" s="1177"/>
      <c r="O235" s="1177"/>
    </row>
    <row r="236" spans="3:15">
      <c r="C236" s="1177"/>
      <c r="D236" s="1177"/>
      <c r="E236" s="1177"/>
      <c r="F236" s="1177"/>
      <c r="G236" s="1177"/>
      <c r="H236" s="1177"/>
      <c r="I236" s="1177"/>
      <c r="J236" s="1177"/>
      <c r="K236" s="1177"/>
      <c r="L236" s="1177"/>
      <c r="M236" s="1177"/>
      <c r="N236" s="1177"/>
      <c r="O236" s="1177"/>
    </row>
    <row r="237" spans="3:15">
      <c r="C237" s="1177"/>
      <c r="D237" s="1177"/>
      <c r="E237" s="1177"/>
      <c r="F237" s="1177"/>
      <c r="G237" s="1177"/>
      <c r="H237" s="1177"/>
      <c r="I237" s="1177"/>
      <c r="J237" s="1177"/>
      <c r="K237" s="1177"/>
      <c r="L237" s="1177"/>
      <c r="M237" s="1177"/>
      <c r="N237" s="1177"/>
      <c r="O237" s="1177"/>
    </row>
    <row r="238" spans="3:15">
      <c r="C238" s="1177"/>
      <c r="D238" s="1177"/>
      <c r="E238" s="1177"/>
      <c r="F238" s="1177"/>
      <c r="G238" s="1177"/>
      <c r="H238" s="1177"/>
      <c r="I238" s="1177"/>
      <c r="J238" s="1177"/>
      <c r="K238" s="1177"/>
      <c r="L238" s="1177"/>
      <c r="M238" s="1177"/>
      <c r="N238" s="1177"/>
      <c r="O238" s="1177"/>
    </row>
    <row r="239" spans="3:15">
      <c r="C239" s="1177"/>
      <c r="D239" s="1177"/>
      <c r="E239" s="1177"/>
      <c r="F239" s="1177"/>
      <c r="G239" s="1177"/>
      <c r="H239" s="1177"/>
      <c r="I239" s="1177"/>
      <c r="J239" s="1177"/>
      <c r="K239" s="1177"/>
      <c r="L239" s="1177"/>
      <c r="M239" s="1177"/>
      <c r="N239" s="1177"/>
      <c r="O239" s="1177"/>
    </row>
    <row r="240" spans="3:15">
      <c r="C240" s="1177"/>
      <c r="D240" s="1177"/>
      <c r="E240" s="1177"/>
      <c r="F240" s="1177"/>
      <c r="G240" s="1177"/>
      <c r="H240" s="1177"/>
      <c r="I240" s="1177"/>
      <c r="J240" s="1177"/>
      <c r="K240" s="1177"/>
      <c r="L240" s="1177"/>
      <c r="M240" s="1177"/>
      <c r="N240" s="1177"/>
      <c r="O240" s="1177"/>
    </row>
    <row r="241" spans="3:15">
      <c r="C241" s="1177"/>
      <c r="D241" s="1177"/>
      <c r="E241" s="1177"/>
      <c r="F241" s="1177"/>
      <c r="G241" s="1177"/>
      <c r="H241" s="1177"/>
      <c r="I241" s="1177"/>
      <c r="J241" s="1177"/>
      <c r="K241" s="1177"/>
      <c r="L241" s="1177"/>
      <c r="M241" s="1177"/>
      <c r="N241" s="1177"/>
      <c r="O241" s="1177"/>
    </row>
    <row r="242" spans="3:15">
      <c r="C242" s="1177"/>
      <c r="D242" s="1177"/>
      <c r="E242" s="1177"/>
      <c r="F242" s="1177"/>
      <c r="G242" s="1177"/>
      <c r="H242" s="1177"/>
      <c r="I242" s="1177"/>
      <c r="J242" s="1177"/>
      <c r="K242" s="1177"/>
      <c r="L242" s="1177"/>
      <c r="M242" s="1177"/>
      <c r="N242" s="1177"/>
      <c r="O242" s="1177"/>
    </row>
    <row r="243" spans="3:15">
      <c r="C243" s="1177"/>
      <c r="D243" s="1177"/>
      <c r="E243" s="1177"/>
      <c r="F243" s="1177"/>
      <c r="G243" s="1177"/>
      <c r="H243" s="1177"/>
      <c r="I243" s="1177"/>
      <c r="J243" s="1177"/>
      <c r="K243" s="1177"/>
      <c r="L243" s="1177"/>
      <c r="M243" s="1177"/>
      <c r="N243" s="1177"/>
      <c r="O243" s="1177"/>
    </row>
    <row r="244" spans="3:15">
      <c r="C244" s="1177"/>
      <c r="D244" s="1177"/>
      <c r="E244" s="1177"/>
      <c r="F244" s="1177"/>
      <c r="G244" s="1177"/>
      <c r="H244" s="1177"/>
      <c r="I244" s="1177"/>
      <c r="J244" s="1177"/>
      <c r="K244" s="1177"/>
      <c r="L244" s="1177"/>
      <c r="M244" s="1177"/>
      <c r="N244" s="1177"/>
      <c r="O244" s="1177"/>
    </row>
    <row r="245" spans="3:15">
      <c r="C245" s="1177"/>
      <c r="D245" s="1177"/>
      <c r="E245" s="1177"/>
      <c r="F245" s="1177"/>
      <c r="G245" s="1177"/>
      <c r="H245" s="1177"/>
      <c r="I245" s="1177"/>
      <c r="J245" s="1177"/>
      <c r="K245" s="1177"/>
      <c r="L245" s="1177"/>
      <c r="M245" s="1177"/>
      <c r="N245" s="1177"/>
      <c r="O245" s="1177"/>
    </row>
    <row r="246" spans="3:15">
      <c r="C246" s="1177"/>
      <c r="D246" s="1177"/>
      <c r="E246" s="1177"/>
      <c r="F246" s="1177"/>
      <c r="G246" s="1177"/>
      <c r="H246" s="1177"/>
      <c r="I246" s="1177"/>
      <c r="J246" s="1177"/>
      <c r="K246" s="1177"/>
      <c r="L246" s="1177"/>
      <c r="M246" s="1177"/>
      <c r="N246" s="1177"/>
      <c r="O246" s="1177"/>
    </row>
    <row r="247" spans="3:15">
      <c r="C247" s="1177"/>
      <c r="D247" s="1177"/>
      <c r="E247" s="1177"/>
      <c r="F247" s="1177"/>
      <c r="G247" s="1177"/>
      <c r="H247" s="1177"/>
      <c r="I247" s="1177"/>
      <c r="J247" s="1177"/>
      <c r="K247" s="1177"/>
      <c r="L247" s="1177"/>
      <c r="M247" s="1177"/>
      <c r="N247" s="1177"/>
      <c r="O247" s="1177"/>
    </row>
    <row r="248" spans="3:15">
      <c r="C248" s="1177"/>
      <c r="D248" s="1177"/>
      <c r="E248" s="1177"/>
      <c r="F248" s="1177"/>
      <c r="G248" s="1177"/>
      <c r="H248" s="1177"/>
      <c r="I248" s="1177"/>
      <c r="J248" s="1177"/>
      <c r="K248" s="1177"/>
      <c r="L248" s="1177"/>
      <c r="M248" s="1177"/>
      <c r="N248" s="1177"/>
      <c r="O248" s="1177"/>
    </row>
    <row r="249" spans="3:15">
      <c r="C249" s="1177"/>
      <c r="D249" s="1177"/>
      <c r="E249" s="1177"/>
      <c r="F249" s="1177"/>
      <c r="G249" s="1177"/>
      <c r="H249" s="1177"/>
      <c r="I249" s="1177"/>
      <c r="J249" s="1177"/>
      <c r="K249" s="1177"/>
      <c r="L249" s="1177"/>
      <c r="M249" s="1177"/>
      <c r="N249" s="1177"/>
      <c r="O249" s="1177"/>
    </row>
    <row r="250" spans="3:15">
      <c r="C250" s="1177"/>
      <c r="D250" s="1177"/>
      <c r="E250" s="1177"/>
      <c r="F250" s="1177"/>
      <c r="G250" s="1177"/>
      <c r="H250" s="1177"/>
      <c r="I250" s="1177"/>
      <c r="J250" s="1177"/>
      <c r="K250" s="1177"/>
      <c r="L250" s="1177"/>
      <c r="M250" s="1177"/>
      <c r="N250" s="1177"/>
      <c r="O250" s="1177"/>
    </row>
    <row r="251" spans="3:15">
      <c r="C251" s="1177"/>
      <c r="D251" s="1177"/>
      <c r="E251" s="1177"/>
      <c r="F251" s="1177"/>
      <c r="G251" s="1177"/>
      <c r="H251" s="1177"/>
      <c r="I251" s="1177"/>
      <c r="J251" s="1177"/>
      <c r="K251" s="1177"/>
      <c r="L251" s="1177"/>
      <c r="M251" s="1177"/>
      <c r="N251" s="1177"/>
      <c r="O251" s="1177"/>
    </row>
    <row r="252" spans="3:15">
      <c r="C252" s="1177"/>
      <c r="D252" s="1177"/>
      <c r="E252" s="1177"/>
      <c r="F252" s="1177"/>
      <c r="G252" s="1177"/>
      <c r="H252" s="1177"/>
      <c r="I252" s="1177"/>
      <c r="J252" s="1177"/>
      <c r="K252" s="1177"/>
      <c r="L252" s="1177"/>
      <c r="M252" s="1177"/>
      <c r="N252" s="1177"/>
      <c r="O252" s="1177"/>
    </row>
    <row r="253" spans="3:15">
      <c r="C253" s="1177"/>
      <c r="D253" s="1177"/>
      <c r="E253" s="1177"/>
      <c r="F253" s="1177"/>
      <c r="G253" s="1177"/>
      <c r="H253" s="1177"/>
      <c r="I253" s="1177"/>
      <c r="J253" s="1177"/>
      <c r="K253" s="1177"/>
      <c r="L253" s="1177"/>
      <c r="M253" s="1177"/>
      <c r="N253" s="1177"/>
      <c r="O253" s="1177"/>
    </row>
    <row r="254" spans="3:15">
      <c r="C254" s="1177"/>
      <c r="D254" s="1177"/>
      <c r="E254" s="1177"/>
      <c r="F254" s="1177"/>
      <c r="G254" s="1177"/>
      <c r="H254" s="1177"/>
      <c r="I254" s="1177"/>
      <c r="J254" s="1177"/>
      <c r="K254" s="1177"/>
      <c r="L254" s="1177"/>
      <c r="M254" s="1177"/>
      <c r="N254" s="1177"/>
      <c r="O254" s="1177"/>
    </row>
    <row r="255" spans="3:15">
      <c r="C255" s="1177"/>
      <c r="D255" s="1177"/>
      <c r="E255" s="1177"/>
      <c r="F255" s="1177"/>
      <c r="G255" s="1177"/>
      <c r="H255" s="1177"/>
      <c r="I255" s="1177"/>
      <c r="J255" s="1177"/>
      <c r="K255" s="1177"/>
      <c r="L255" s="1177"/>
      <c r="M255" s="1177"/>
      <c r="N255" s="1177"/>
      <c r="O255" s="1177"/>
    </row>
    <row r="256" spans="3:15">
      <c r="C256" s="1177"/>
      <c r="D256" s="1177"/>
      <c r="E256" s="1177"/>
      <c r="F256" s="1177"/>
      <c r="G256" s="1177"/>
      <c r="H256" s="1177"/>
      <c r="I256" s="1177"/>
      <c r="J256" s="1177"/>
      <c r="K256" s="1177"/>
      <c r="L256" s="1177"/>
      <c r="M256" s="1177"/>
      <c r="N256" s="1177"/>
      <c r="O256" s="1177"/>
    </row>
    <row r="257" spans="3:15">
      <c r="C257" s="1177"/>
      <c r="D257" s="1177"/>
      <c r="E257" s="1177"/>
      <c r="F257" s="1177"/>
      <c r="G257" s="1177"/>
      <c r="H257" s="1177"/>
      <c r="I257" s="1177"/>
      <c r="J257" s="1177"/>
      <c r="K257" s="1177"/>
      <c r="L257" s="1177"/>
      <c r="M257" s="1177"/>
      <c r="N257" s="1177"/>
      <c r="O257" s="1177"/>
    </row>
    <row r="258" spans="3:15">
      <c r="C258" s="1177"/>
      <c r="D258" s="1177"/>
      <c r="E258" s="1177"/>
      <c r="F258" s="1177"/>
      <c r="G258" s="1177"/>
      <c r="H258" s="1177"/>
      <c r="I258" s="1177"/>
      <c r="J258" s="1177"/>
      <c r="K258" s="1177"/>
      <c r="L258" s="1177"/>
      <c r="M258" s="1177"/>
      <c r="N258" s="1177"/>
      <c r="O258" s="1177"/>
    </row>
    <row r="259" spans="3:15">
      <c r="C259" s="1177"/>
      <c r="D259" s="1177"/>
      <c r="E259" s="1177"/>
      <c r="F259" s="1177"/>
      <c r="G259" s="1177"/>
      <c r="H259" s="1177"/>
      <c r="I259" s="1177"/>
      <c r="J259" s="1177"/>
      <c r="K259" s="1177"/>
      <c r="L259" s="1177"/>
      <c r="M259" s="1177"/>
      <c r="N259" s="1177"/>
      <c r="O259" s="1177"/>
    </row>
    <row r="260" spans="3:15">
      <c r="C260" s="1177"/>
      <c r="D260" s="1177"/>
      <c r="E260" s="1177"/>
      <c r="F260" s="1177"/>
      <c r="G260" s="1177"/>
      <c r="H260" s="1177"/>
      <c r="I260" s="1177"/>
      <c r="J260" s="1177"/>
      <c r="K260" s="1177"/>
      <c r="L260" s="1177"/>
      <c r="M260" s="1177"/>
      <c r="N260" s="1177"/>
      <c r="O260" s="1177"/>
    </row>
    <row r="261" spans="3:15">
      <c r="C261" s="1177"/>
      <c r="D261" s="1177"/>
      <c r="E261" s="1177"/>
      <c r="F261" s="1177"/>
      <c r="G261" s="1177"/>
      <c r="H261" s="1177"/>
      <c r="I261" s="1177"/>
      <c r="J261" s="1177"/>
      <c r="K261" s="1177"/>
      <c r="L261" s="1177"/>
      <c r="M261" s="1177"/>
      <c r="N261" s="1177"/>
      <c r="O261" s="1177"/>
    </row>
    <row r="262" spans="3:15">
      <c r="C262" s="1177"/>
      <c r="D262" s="1177"/>
      <c r="E262" s="1177"/>
      <c r="F262" s="1177"/>
      <c r="G262" s="1177"/>
      <c r="H262" s="1177"/>
      <c r="I262" s="1177"/>
      <c r="J262" s="1177"/>
      <c r="K262" s="1177"/>
      <c r="L262" s="1177"/>
      <c r="M262" s="1177"/>
      <c r="N262" s="1177"/>
      <c r="O262" s="1177"/>
    </row>
    <row r="263" spans="3:15">
      <c r="C263" s="1177"/>
      <c r="D263" s="1177"/>
      <c r="E263" s="1177"/>
      <c r="F263" s="1177"/>
      <c r="G263" s="1177"/>
      <c r="H263" s="1177"/>
      <c r="I263" s="1177"/>
      <c r="J263" s="1177"/>
      <c r="K263" s="1177"/>
      <c r="L263" s="1177"/>
      <c r="M263" s="1177"/>
      <c r="N263" s="1177"/>
      <c r="O263" s="1177"/>
    </row>
    <row r="264" spans="3:15">
      <c r="C264" s="1177"/>
      <c r="D264" s="1177"/>
      <c r="E264" s="1177"/>
      <c r="F264" s="1177"/>
      <c r="G264" s="1177"/>
      <c r="H264" s="1177"/>
      <c r="I264" s="1177"/>
      <c r="J264" s="1177"/>
      <c r="K264" s="1177"/>
      <c r="L264" s="1177"/>
      <c r="M264" s="1177"/>
      <c r="N264" s="1177"/>
      <c r="O264" s="1177"/>
    </row>
    <row r="265" spans="3:15">
      <c r="C265" s="1177"/>
      <c r="D265" s="1177"/>
      <c r="E265" s="1177"/>
      <c r="F265" s="1177"/>
      <c r="G265" s="1177"/>
      <c r="H265" s="1177"/>
      <c r="I265" s="1177"/>
      <c r="J265" s="1177"/>
      <c r="K265" s="1177"/>
      <c r="L265" s="1177"/>
      <c r="M265" s="1177"/>
      <c r="N265" s="1177"/>
      <c r="O265" s="1177"/>
    </row>
    <row r="266" spans="3:15">
      <c r="C266" s="1177"/>
      <c r="D266" s="1177"/>
      <c r="E266" s="1177"/>
      <c r="F266" s="1177"/>
      <c r="G266" s="1177"/>
      <c r="H266" s="1177"/>
      <c r="I266" s="1177"/>
      <c r="J266" s="1177"/>
      <c r="K266" s="1177"/>
      <c r="L266" s="1177"/>
      <c r="M266" s="1177"/>
      <c r="N266" s="1177"/>
      <c r="O266" s="1177"/>
    </row>
    <row r="267" spans="3:15">
      <c r="C267" s="1177"/>
      <c r="D267" s="1177"/>
      <c r="E267" s="1177"/>
      <c r="F267" s="1177"/>
      <c r="G267" s="1177"/>
      <c r="H267" s="1177"/>
      <c r="I267" s="1177"/>
      <c r="J267" s="1177"/>
      <c r="K267" s="1177"/>
      <c r="L267" s="1177"/>
      <c r="M267" s="1177"/>
      <c r="N267" s="1177"/>
      <c r="O267" s="1177"/>
    </row>
    <row r="268" spans="3:15">
      <c r="C268" s="1177"/>
      <c r="D268" s="1177"/>
      <c r="E268" s="1177"/>
      <c r="F268" s="1177"/>
      <c r="G268" s="1177"/>
      <c r="H268" s="1177"/>
      <c r="I268" s="1177"/>
      <c r="J268" s="1177"/>
      <c r="K268" s="1177"/>
      <c r="L268" s="1177"/>
      <c r="M268" s="1177"/>
      <c r="N268" s="1177"/>
      <c r="O268" s="1177"/>
    </row>
    <row r="269" spans="3:15">
      <c r="C269" s="1177"/>
      <c r="D269" s="1177"/>
      <c r="E269" s="1177"/>
      <c r="F269" s="1177"/>
      <c r="G269" s="1177"/>
      <c r="H269" s="1177"/>
      <c r="I269" s="1177"/>
      <c r="J269" s="1177"/>
      <c r="K269" s="1177"/>
      <c r="L269" s="1177"/>
      <c r="M269" s="1177"/>
      <c r="N269" s="1177"/>
      <c r="O269" s="1177"/>
    </row>
    <row r="270" spans="3:15">
      <c r="C270" s="1177"/>
      <c r="D270" s="1177"/>
      <c r="E270" s="1177"/>
      <c r="F270" s="1177"/>
      <c r="G270" s="1177"/>
      <c r="H270" s="1177"/>
      <c r="I270" s="1177"/>
      <c r="J270" s="1177"/>
      <c r="K270" s="1177"/>
      <c r="L270" s="1177"/>
      <c r="M270" s="1177"/>
      <c r="N270" s="1177"/>
      <c r="O270" s="1177"/>
    </row>
    <row r="271" spans="3:15">
      <c r="C271" s="1177"/>
      <c r="D271" s="1177"/>
      <c r="E271" s="1177"/>
      <c r="F271" s="1177"/>
      <c r="G271" s="1177"/>
      <c r="H271" s="1177"/>
      <c r="I271" s="1177"/>
      <c r="J271" s="1177"/>
      <c r="K271" s="1177"/>
      <c r="L271" s="1177"/>
      <c r="M271" s="1177"/>
      <c r="N271" s="1177"/>
      <c r="O271" s="1177"/>
    </row>
    <row r="272" spans="3:15">
      <c r="C272" s="1177"/>
      <c r="D272" s="1177"/>
      <c r="E272" s="1177"/>
      <c r="F272" s="1177"/>
      <c r="G272" s="1177"/>
      <c r="H272" s="1177"/>
      <c r="I272" s="1177"/>
      <c r="J272" s="1177"/>
      <c r="K272" s="1177"/>
      <c r="L272" s="1177"/>
      <c r="M272" s="1177"/>
      <c r="N272" s="1177"/>
      <c r="O272" s="1177"/>
    </row>
    <row r="273" spans="3:15">
      <c r="C273" s="1177"/>
      <c r="D273" s="1177"/>
      <c r="E273" s="1177"/>
      <c r="F273" s="1177"/>
      <c r="G273" s="1177"/>
      <c r="H273" s="1177"/>
      <c r="I273" s="1177"/>
      <c r="J273" s="1177"/>
      <c r="K273" s="1177"/>
      <c r="L273" s="1177"/>
      <c r="M273" s="1177"/>
      <c r="N273" s="1177"/>
      <c r="O273" s="1177"/>
    </row>
    <row r="274" spans="3:15">
      <c r="C274" s="1177"/>
      <c r="D274" s="1177"/>
      <c r="E274" s="1177"/>
      <c r="F274" s="1177"/>
      <c r="G274" s="1177"/>
      <c r="H274" s="1177"/>
      <c r="I274" s="1177"/>
      <c r="J274" s="1177"/>
      <c r="K274" s="1177"/>
      <c r="L274" s="1177"/>
      <c r="M274" s="1177"/>
      <c r="N274" s="1177"/>
      <c r="O274" s="1177"/>
    </row>
    <row r="275" spans="3:15">
      <c r="C275" s="1177"/>
      <c r="D275" s="1177"/>
      <c r="E275" s="1177"/>
      <c r="F275" s="1177"/>
      <c r="G275" s="1177"/>
      <c r="H275" s="1177"/>
      <c r="I275" s="1177"/>
      <c r="J275" s="1177"/>
      <c r="K275" s="1177"/>
      <c r="L275" s="1177"/>
      <c r="M275" s="1177"/>
      <c r="N275" s="1177"/>
      <c r="O275" s="1177"/>
    </row>
    <row r="276" spans="3:15">
      <c r="C276" s="1177"/>
      <c r="D276" s="1177"/>
      <c r="E276" s="1177"/>
      <c r="F276" s="1177"/>
      <c r="G276" s="1177"/>
      <c r="H276" s="1177"/>
      <c r="I276" s="1177"/>
      <c r="J276" s="1177"/>
      <c r="K276" s="1177"/>
      <c r="L276" s="1177"/>
      <c r="M276" s="1177"/>
      <c r="N276" s="1177"/>
      <c r="O276" s="1177"/>
    </row>
    <row r="277" spans="3:15">
      <c r="C277" s="1177"/>
      <c r="D277" s="1177"/>
      <c r="E277" s="1177"/>
      <c r="F277" s="1177"/>
      <c r="G277" s="1177"/>
      <c r="H277" s="1177"/>
      <c r="I277" s="1177"/>
      <c r="J277" s="1177"/>
      <c r="K277" s="1177"/>
      <c r="L277" s="1177"/>
      <c r="M277" s="1177"/>
      <c r="N277" s="1177"/>
      <c r="O277" s="1177"/>
    </row>
    <row r="278" spans="3:15">
      <c r="C278" s="1177"/>
      <c r="D278" s="1177"/>
      <c r="E278" s="1177"/>
      <c r="F278" s="1177"/>
      <c r="G278" s="1177"/>
      <c r="H278" s="1177"/>
      <c r="I278" s="1177"/>
      <c r="J278" s="1177"/>
      <c r="K278" s="1177"/>
      <c r="L278" s="1177"/>
      <c r="M278" s="1177"/>
      <c r="N278" s="1177"/>
      <c r="O278" s="1177"/>
    </row>
    <row r="279" spans="3:15">
      <c r="C279" s="1177"/>
      <c r="D279" s="1177"/>
      <c r="E279" s="1177"/>
      <c r="F279" s="1177"/>
      <c r="G279" s="1177"/>
      <c r="H279" s="1177"/>
      <c r="I279" s="1177"/>
      <c r="J279" s="1177"/>
      <c r="K279" s="1177"/>
      <c r="L279" s="1177"/>
      <c r="M279" s="1177"/>
      <c r="N279" s="1177"/>
      <c r="O279" s="1177"/>
    </row>
    <row r="280" spans="3:15">
      <c r="C280" s="1177"/>
      <c r="D280" s="1177"/>
      <c r="E280" s="1177"/>
      <c r="F280" s="1177"/>
      <c r="G280" s="1177"/>
      <c r="H280" s="1177"/>
      <c r="I280" s="1177"/>
      <c r="J280" s="1177"/>
      <c r="K280" s="1177"/>
      <c r="L280" s="1177"/>
      <c r="M280" s="1177"/>
      <c r="N280" s="1177"/>
      <c r="O280" s="1177"/>
    </row>
    <row r="281" spans="3:15">
      <c r="C281" s="1177"/>
      <c r="D281" s="1177"/>
      <c r="E281" s="1177"/>
      <c r="F281" s="1177"/>
      <c r="G281" s="1177"/>
      <c r="H281" s="1177"/>
      <c r="I281" s="1177"/>
      <c r="J281" s="1177"/>
      <c r="K281" s="1177"/>
      <c r="L281" s="1177"/>
      <c r="M281" s="1177"/>
      <c r="N281" s="1177"/>
      <c r="O281" s="1177"/>
    </row>
    <row r="282" spans="3:15">
      <c r="C282" s="1177"/>
      <c r="D282" s="1177"/>
      <c r="E282" s="1177"/>
      <c r="F282" s="1177"/>
      <c r="G282" s="1177"/>
      <c r="H282" s="1177"/>
      <c r="I282" s="1177"/>
      <c r="J282" s="1177"/>
      <c r="K282" s="1177"/>
      <c r="L282" s="1177"/>
      <c r="M282" s="1177"/>
      <c r="N282" s="1177"/>
      <c r="O282" s="1177"/>
    </row>
    <row r="283" spans="3:15">
      <c r="C283" s="1177"/>
      <c r="D283" s="1177"/>
      <c r="E283" s="1177"/>
      <c r="F283" s="1177"/>
      <c r="G283" s="1177"/>
      <c r="H283" s="1177"/>
      <c r="I283" s="1177"/>
      <c r="J283" s="1177"/>
      <c r="K283" s="1177"/>
      <c r="L283" s="1177"/>
      <c r="M283" s="1177"/>
      <c r="N283" s="1177"/>
      <c r="O283" s="1177"/>
    </row>
    <row r="284" spans="3:15">
      <c r="C284" s="1177"/>
      <c r="D284" s="1177"/>
      <c r="E284" s="1177"/>
      <c r="F284" s="1177"/>
      <c r="G284" s="1177"/>
      <c r="H284" s="1177"/>
      <c r="I284" s="1177"/>
      <c r="J284" s="1177"/>
      <c r="K284" s="1177"/>
      <c r="L284" s="1177"/>
      <c r="M284" s="1177"/>
      <c r="N284" s="1177"/>
      <c r="O284" s="1177"/>
    </row>
    <row r="285" spans="3:15">
      <c r="C285" s="1177"/>
      <c r="D285" s="1177"/>
      <c r="E285" s="1177"/>
      <c r="F285" s="1177"/>
      <c r="G285" s="1177"/>
      <c r="H285" s="1177"/>
      <c r="I285" s="1177"/>
      <c r="J285" s="1177"/>
      <c r="K285" s="1177"/>
      <c r="L285" s="1177"/>
      <c r="M285" s="1177"/>
      <c r="N285" s="1177"/>
      <c r="O285" s="1177"/>
    </row>
    <row r="286" spans="3:15">
      <c r="C286" s="1177"/>
      <c r="D286" s="1177"/>
      <c r="E286" s="1177"/>
      <c r="F286" s="1177"/>
      <c r="G286" s="1177"/>
      <c r="H286" s="1177"/>
      <c r="I286" s="1177"/>
      <c r="J286" s="1177"/>
      <c r="K286" s="1177"/>
      <c r="L286" s="1177"/>
      <c r="M286" s="1177"/>
      <c r="N286" s="1177"/>
      <c r="O286" s="1177"/>
    </row>
    <row r="287" spans="3:15">
      <c r="C287" s="1177"/>
      <c r="D287" s="1177"/>
      <c r="E287" s="1177"/>
      <c r="F287" s="1177"/>
      <c r="G287" s="1177"/>
      <c r="H287" s="1177"/>
      <c r="I287" s="1177"/>
      <c r="J287" s="1177"/>
      <c r="K287" s="1177"/>
      <c r="L287" s="1177"/>
      <c r="M287" s="1177"/>
      <c r="N287" s="1177"/>
      <c r="O287" s="1177"/>
    </row>
    <row r="288" spans="3:15">
      <c r="C288" s="1177"/>
      <c r="D288" s="1177"/>
      <c r="E288" s="1177"/>
      <c r="F288" s="1177"/>
      <c r="G288" s="1177"/>
      <c r="H288" s="1177"/>
      <c r="I288" s="1177"/>
      <c r="J288" s="1177"/>
      <c r="K288" s="1177"/>
      <c r="L288" s="1177"/>
      <c r="M288" s="1177"/>
      <c r="N288" s="1177"/>
      <c r="O288" s="1177"/>
    </row>
    <row r="289" spans="3:15">
      <c r="C289" s="1177"/>
      <c r="D289" s="1177"/>
      <c r="E289" s="1177"/>
      <c r="F289" s="1177"/>
      <c r="G289" s="1177"/>
      <c r="H289" s="1177"/>
      <c r="I289" s="1177"/>
      <c r="J289" s="1177"/>
      <c r="K289" s="1177"/>
      <c r="L289" s="1177"/>
      <c r="M289" s="1177"/>
      <c r="N289" s="1177"/>
      <c r="O289" s="1177"/>
    </row>
    <row r="290" spans="3:15">
      <c r="C290" s="1177"/>
      <c r="D290" s="1177"/>
      <c r="E290" s="1177"/>
      <c r="F290" s="1177"/>
      <c r="G290" s="1177"/>
      <c r="H290" s="1177"/>
      <c r="I290" s="1177"/>
      <c r="J290" s="1177"/>
      <c r="K290" s="1177"/>
      <c r="L290" s="1177"/>
      <c r="M290" s="1177"/>
      <c r="N290" s="1177"/>
      <c r="O290" s="1177"/>
    </row>
    <row r="291" spans="3:15">
      <c r="C291" s="1177"/>
      <c r="D291" s="1177"/>
      <c r="E291" s="1177"/>
      <c r="F291" s="1177"/>
      <c r="G291" s="1177"/>
      <c r="H291" s="1177"/>
      <c r="I291" s="1177"/>
      <c r="J291" s="1177"/>
      <c r="K291" s="1177"/>
      <c r="L291" s="1177"/>
      <c r="M291" s="1177"/>
      <c r="N291" s="1177"/>
      <c r="O291" s="1177"/>
    </row>
    <row r="292" spans="3:15">
      <c r="C292" s="1177"/>
      <c r="D292" s="1177"/>
      <c r="E292" s="1177"/>
      <c r="F292" s="1177"/>
      <c r="G292" s="1177"/>
      <c r="H292" s="1177"/>
      <c r="I292" s="1177"/>
      <c r="J292" s="1177"/>
      <c r="K292" s="1177"/>
      <c r="L292" s="1177"/>
      <c r="M292" s="1177"/>
      <c r="N292" s="1177"/>
      <c r="O292" s="1177"/>
    </row>
    <row r="293" spans="3:15">
      <c r="C293" s="1177"/>
      <c r="D293" s="1177"/>
      <c r="E293" s="1177"/>
      <c r="F293" s="1177"/>
      <c r="G293" s="1177"/>
      <c r="H293" s="1177"/>
      <c r="I293" s="1177"/>
      <c r="J293" s="1177"/>
      <c r="K293" s="1177"/>
      <c r="L293" s="1177"/>
      <c r="M293" s="1177"/>
      <c r="N293" s="1177"/>
      <c r="O293" s="1177"/>
    </row>
    <row r="294" spans="3:15">
      <c r="C294" s="1177"/>
      <c r="D294" s="1177"/>
      <c r="E294" s="1177"/>
      <c r="F294" s="1177"/>
      <c r="G294" s="1177"/>
      <c r="H294" s="1177"/>
      <c r="I294" s="1177"/>
      <c r="J294" s="1177"/>
      <c r="K294" s="1177"/>
      <c r="L294" s="1177"/>
      <c r="M294" s="1177"/>
      <c r="N294" s="1177"/>
      <c r="O294" s="1177"/>
    </row>
    <row r="295" spans="3:15">
      <c r="C295" s="1177"/>
      <c r="D295" s="1177"/>
      <c r="E295" s="1177"/>
      <c r="F295" s="1177"/>
      <c r="G295" s="1177"/>
      <c r="H295" s="1177"/>
      <c r="I295" s="1177"/>
      <c r="J295" s="1177"/>
      <c r="K295" s="1177"/>
      <c r="L295" s="1177"/>
      <c r="M295" s="1177"/>
      <c r="N295" s="1177"/>
      <c r="O295" s="1177"/>
    </row>
    <row r="296" spans="3:15">
      <c r="C296" s="1177"/>
      <c r="D296" s="1177"/>
      <c r="E296" s="1177"/>
      <c r="F296" s="1177"/>
      <c r="G296" s="1177"/>
      <c r="H296" s="1177"/>
      <c r="I296" s="1177"/>
      <c r="J296" s="1177"/>
      <c r="K296" s="1177"/>
      <c r="L296" s="1177"/>
      <c r="M296" s="1177"/>
      <c r="N296" s="1177"/>
      <c r="O296" s="1177"/>
    </row>
    <row r="297" spans="3:15">
      <c r="C297" s="1177"/>
      <c r="D297" s="1177"/>
      <c r="E297" s="1177"/>
      <c r="F297" s="1177"/>
      <c r="G297" s="1177"/>
      <c r="H297" s="1177"/>
      <c r="I297" s="1177"/>
      <c r="J297" s="1177"/>
      <c r="K297" s="1177"/>
      <c r="L297" s="1177"/>
      <c r="M297" s="1177"/>
      <c r="N297" s="1177"/>
      <c r="O297" s="1177"/>
    </row>
    <row r="298" spans="3:15">
      <c r="C298" s="1177"/>
      <c r="D298" s="1177"/>
      <c r="E298" s="1177"/>
      <c r="F298" s="1177"/>
      <c r="G298" s="1177"/>
      <c r="H298" s="1177"/>
      <c r="I298" s="1177"/>
      <c r="J298" s="1177"/>
      <c r="K298" s="1177"/>
      <c r="L298" s="1177"/>
      <c r="M298" s="1177"/>
      <c r="N298" s="1177"/>
      <c r="O298" s="1177"/>
    </row>
    <row r="299" spans="3:15">
      <c r="C299" s="1177"/>
      <c r="D299" s="1177"/>
      <c r="E299" s="1177"/>
      <c r="F299" s="1177"/>
      <c r="G299" s="1177"/>
      <c r="H299" s="1177"/>
      <c r="I299" s="1177"/>
      <c r="J299" s="1177"/>
      <c r="K299" s="1177"/>
      <c r="L299" s="1177"/>
      <c r="M299" s="1177"/>
      <c r="N299" s="1177"/>
      <c r="O299" s="1177"/>
    </row>
    <row r="300" spans="3:15">
      <c r="C300" s="1177"/>
      <c r="D300" s="1177"/>
      <c r="E300" s="1177"/>
      <c r="F300" s="1177"/>
      <c r="G300" s="1177"/>
      <c r="H300" s="1177"/>
      <c r="I300" s="1177"/>
      <c r="J300" s="1177"/>
      <c r="K300" s="1177"/>
      <c r="L300" s="1177"/>
      <c r="M300" s="1177"/>
      <c r="N300" s="1177"/>
      <c r="O300" s="1177"/>
    </row>
    <row r="301" spans="3:15">
      <c r="C301" s="1177"/>
      <c r="D301" s="1177"/>
      <c r="E301" s="1177"/>
      <c r="F301" s="1177"/>
      <c r="G301" s="1177"/>
      <c r="H301" s="1177"/>
      <c r="I301" s="1177"/>
      <c r="J301" s="1177"/>
      <c r="K301" s="1177"/>
      <c r="L301" s="1177"/>
      <c r="M301" s="1177"/>
      <c r="N301" s="1177"/>
      <c r="O301" s="1177"/>
    </row>
    <row r="302" spans="3:15">
      <c r="C302" s="1177"/>
      <c r="D302" s="1177"/>
      <c r="E302" s="1177"/>
      <c r="F302" s="1177"/>
      <c r="G302" s="1177"/>
      <c r="H302" s="1177"/>
      <c r="I302" s="1177"/>
      <c r="J302" s="1177"/>
      <c r="K302" s="1177"/>
      <c r="L302" s="1177"/>
      <c r="M302" s="1177"/>
      <c r="N302" s="1177"/>
      <c r="O302" s="1177"/>
    </row>
    <row r="303" spans="3:15">
      <c r="C303" s="1177"/>
      <c r="D303" s="1177"/>
      <c r="E303" s="1177"/>
      <c r="F303" s="1177"/>
      <c r="G303" s="1177"/>
      <c r="H303" s="1177"/>
      <c r="I303" s="1177"/>
      <c r="J303" s="1177"/>
      <c r="K303" s="1177"/>
      <c r="L303" s="1177"/>
      <c r="M303" s="1177"/>
      <c r="N303" s="1177"/>
      <c r="O303" s="1177"/>
    </row>
    <row r="304" spans="3:15">
      <c r="C304" s="1177"/>
      <c r="D304" s="1177"/>
      <c r="E304" s="1177"/>
      <c r="F304" s="1177"/>
      <c r="G304" s="1177"/>
      <c r="H304" s="1177"/>
      <c r="I304" s="1177"/>
      <c r="J304" s="1177"/>
      <c r="K304" s="1177"/>
      <c r="L304" s="1177"/>
      <c r="M304" s="1177"/>
      <c r="N304" s="1177"/>
      <c r="O304" s="1177"/>
    </row>
    <row r="305" spans="3:15">
      <c r="C305" s="1177"/>
      <c r="D305" s="1177"/>
      <c r="E305" s="1177"/>
      <c r="F305" s="1177"/>
      <c r="G305" s="1177"/>
      <c r="H305" s="1177"/>
      <c r="I305" s="1177"/>
      <c r="J305" s="1177"/>
      <c r="K305" s="1177"/>
      <c r="L305" s="1177"/>
      <c r="M305" s="1177"/>
      <c r="N305" s="1177"/>
      <c r="O305" s="1177"/>
    </row>
    <row r="306" spans="3:15">
      <c r="C306" s="1177"/>
      <c r="D306" s="1177"/>
      <c r="E306" s="1177"/>
      <c r="F306" s="1177"/>
      <c r="G306" s="1177"/>
      <c r="H306" s="1177"/>
      <c r="I306" s="1177"/>
      <c r="J306" s="1177"/>
      <c r="K306" s="1177"/>
      <c r="L306" s="1177"/>
      <c r="M306" s="1177"/>
      <c r="N306" s="1177"/>
      <c r="O306" s="1177"/>
    </row>
    <row r="307" spans="3:15">
      <c r="C307" s="1177"/>
      <c r="D307" s="1177"/>
      <c r="E307" s="1177"/>
      <c r="F307" s="1177"/>
      <c r="G307" s="1177"/>
      <c r="H307" s="1177"/>
      <c r="I307" s="1177"/>
      <c r="J307" s="1177"/>
      <c r="K307" s="1177"/>
      <c r="L307" s="1177"/>
      <c r="M307" s="1177"/>
      <c r="N307" s="1177"/>
      <c r="O307" s="1177"/>
    </row>
    <row r="308" spans="3:15">
      <c r="C308" s="1177"/>
      <c r="D308" s="1177"/>
      <c r="E308" s="1177"/>
      <c r="F308" s="1177"/>
      <c r="G308" s="1177"/>
      <c r="H308" s="1177"/>
      <c r="I308" s="1177"/>
      <c r="J308" s="1177"/>
      <c r="K308" s="1177"/>
      <c r="L308" s="1177"/>
      <c r="M308" s="1177"/>
      <c r="N308" s="1177"/>
      <c r="O308" s="1177"/>
    </row>
    <row r="309" spans="3:15">
      <c r="C309" s="1177"/>
      <c r="D309" s="1177"/>
      <c r="E309" s="1177"/>
      <c r="F309" s="1177"/>
      <c r="G309" s="1177"/>
      <c r="H309" s="1177"/>
      <c r="I309" s="1177"/>
      <c r="J309" s="1177"/>
      <c r="K309" s="1177"/>
      <c r="L309" s="1177"/>
      <c r="M309" s="1177"/>
      <c r="N309" s="1177"/>
      <c r="O309" s="1177"/>
    </row>
    <row r="310" spans="3:15">
      <c r="C310" s="1177"/>
      <c r="D310" s="1177"/>
      <c r="E310" s="1177"/>
      <c r="F310" s="1177"/>
      <c r="G310" s="1177"/>
      <c r="H310" s="1177"/>
      <c r="I310" s="1177"/>
      <c r="J310" s="1177"/>
      <c r="K310" s="1177"/>
      <c r="L310" s="1177"/>
      <c r="M310" s="1177"/>
      <c r="N310" s="1177"/>
      <c r="O310" s="1177"/>
    </row>
    <row r="311" spans="3:15">
      <c r="C311" s="1177"/>
      <c r="D311" s="1177"/>
      <c r="E311" s="1177"/>
      <c r="F311" s="1177"/>
      <c r="G311" s="1177"/>
      <c r="H311" s="1177"/>
      <c r="I311" s="1177"/>
      <c r="J311" s="1177"/>
      <c r="K311" s="1177"/>
      <c r="L311" s="1177"/>
      <c r="M311" s="1177"/>
      <c r="N311" s="1177"/>
      <c r="O311" s="1177"/>
    </row>
    <row r="312" spans="3:15">
      <c r="C312" s="1177"/>
      <c r="D312" s="1177"/>
      <c r="E312" s="1177"/>
      <c r="F312" s="1177"/>
      <c r="G312" s="1177"/>
      <c r="H312" s="1177"/>
      <c r="I312" s="1177"/>
      <c r="J312" s="1177"/>
      <c r="K312" s="1177"/>
      <c r="L312" s="1177"/>
      <c r="M312" s="1177"/>
      <c r="N312" s="1177"/>
      <c r="O312" s="1177"/>
    </row>
    <row r="313" spans="3:15">
      <c r="C313" s="1177"/>
      <c r="D313" s="1177"/>
      <c r="E313" s="1177"/>
      <c r="F313" s="1177"/>
      <c r="G313" s="1177"/>
      <c r="H313" s="1177"/>
      <c r="I313" s="1177"/>
      <c r="J313" s="1177"/>
      <c r="K313" s="1177"/>
      <c r="L313" s="1177"/>
      <c r="M313" s="1177"/>
      <c r="N313" s="1177"/>
      <c r="O313" s="1177"/>
    </row>
    <row r="314" spans="3:15">
      <c r="C314" s="1177"/>
      <c r="D314" s="1177"/>
      <c r="E314" s="1177"/>
      <c r="F314" s="1177"/>
      <c r="G314" s="1177"/>
      <c r="H314" s="1177"/>
      <c r="I314" s="1177"/>
      <c r="J314" s="1177"/>
      <c r="K314" s="1177"/>
      <c r="L314" s="1177"/>
      <c r="M314" s="1177"/>
      <c r="N314" s="1177"/>
      <c r="O314" s="1177"/>
    </row>
    <row r="315" spans="3:15">
      <c r="C315" s="1177"/>
      <c r="D315" s="1177"/>
      <c r="E315" s="1177"/>
      <c r="F315" s="1177"/>
      <c r="G315" s="1177"/>
      <c r="H315" s="1177"/>
      <c r="I315" s="1177"/>
      <c r="J315" s="1177"/>
      <c r="K315" s="1177"/>
      <c r="L315" s="1177"/>
      <c r="M315" s="1177"/>
      <c r="N315" s="1177"/>
      <c r="O315" s="1177"/>
    </row>
    <row r="316" spans="3:15">
      <c r="C316" s="1177"/>
      <c r="D316" s="1177"/>
      <c r="E316" s="1177"/>
      <c r="F316" s="1177"/>
      <c r="G316" s="1177"/>
      <c r="H316" s="1177"/>
      <c r="I316" s="1177"/>
      <c r="J316" s="1177"/>
      <c r="K316" s="1177"/>
      <c r="L316" s="1177"/>
      <c r="M316" s="1177"/>
      <c r="N316" s="1177"/>
      <c r="O316" s="1177"/>
    </row>
    <row r="317" spans="3:15">
      <c r="C317" s="1177"/>
      <c r="D317" s="1177"/>
      <c r="E317" s="1177"/>
      <c r="F317" s="1177"/>
      <c r="G317" s="1177"/>
      <c r="H317" s="1177"/>
      <c r="I317" s="1177"/>
      <c r="J317" s="1177"/>
      <c r="K317" s="1177"/>
      <c r="L317" s="1177"/>
      <c r="M317" s="1177"/>
      <c r="N317" s="1177"/>
      <c r="O317" s="1177"/>
    </row>
    <row r="318" spans="3:15">
      <c r="C318" s="1177"/>
      <c r="D318" s="1177"/>
      <c r="E318" s="1177"/>
      <c r="F318" s="1177"/>
      <c r="G318" s="1177"/>
      <c r="H318" s="1177"/>
      <c r="I318" s="1177"/>
      <c r="J318" s="1177"/>
      <c r="K318" s="1177"/>
      <c r="L318" s="1177"/>
      <c r="M318" s="1177"/>
      <c r="N318" s="1177"/>
      <c r="O318" s="1177"/>
    </row>
    <row r="319" spans="3:15">
      <c r="C319" s="1177"/>
      <c r="D319" s="1177"/>
      <c r="E319" s="1177"/>
      <c r="F319" s="1177"/>
      <c r="G319" s="1177"/>
      <c r="H319" s="1177"/>
      <c r="I319" s="1177"/>
      <c r="J319" s="1177"/>
      <c r="K319" s="1177"/>
      <c r="L319" s="1177"/>
      <c r="M319" s="1177"/>
      <c r="N319" s="1177"/>
      <c r="O319" s="1177"/>
    </row>
    <row r="320" spans="3:15">
      <c r="C320" s="1177"/>
      <c r="D320" s="1177"/>
      <c r="E320" s="1177"/>
      <c r="F320" s="1177"/>
      <c r="G320" s="1177"/>
      <c r="H320" s="1177"/>
      <c r="I320" s="1177"/>
      <c r="J320" s="1177"/>
      <c r="K320" s="1177"/>
      <c r="L320" s="1177"/>
      <c r="M320" s="1177"/>
      <c r="N320" s="1177"/>
      <c r="O320" s="1177"/>
    </row>
    <row r="321" spans="3:15">
      <c r="C321" s="1177"/>
      <c r="D321" s="1177"/>
      <c r="E321" s="1177"/>
      <c r="F321" s="1177"/>
      <c r="G321" s="1177"/>
      <c r="H321" s="1177"/>
      <c r="I321" s="1177"/>
      <c r="J321" s="1177"/>
      <c r="K321" s="1177"/>
      <c r="L321" s="1177"/>
      <c r="M321" s="1177"/>
      <c r="N321" s="1177"/>
      <c r="O321" s="1177"/>
    </row>
    <row r="322" spans="3:15">
      <c r="C322" s="1177"/>
      <c r="D322" s="1177"/>
      <c r="E322" s="1177"/>
      <c r="F322" s="1177"/>
      <c r="G322" s="1177"/>
      <c r="H322" s="1177"/>
      <c r="I322" s="1177"/>
      <c r="J322" s="1177"/>
      <c r="K322" s="1177"/>
      <c r="L322" s="1177"/>
      <c r="M322" s="1177"/>
      <c r="N322" s="1177"/>
      <c r="O322" s="1177"/>
    </row>
    <row r="323" spans="3:15">
      <c r="C323" s="1177"/>
      <c r="D323" s="1177"/>
      <c r="E323" s="1177"/>
      <c r="F323" s="1177"/>
      <c r="G323" s="1177"/>
      <c r="H323" s="1177"/>
      <c r="I323" s="1177"/>
      <c r="J323" s="1177"/>
      <c r="K323" s="1177"/>
      <c r="L323" s="1177"/>
      <c r="M323" s="1177"/>
      <c r="N323" s="1177"/>
      <c r="O323" s="1177"/>
    </row>
    <row r="324" spans="3:15">
      <c r="C324" s="1177"/>
      <c r="D324" s="1177"/>
      <c r="E324" s="1177"/>
      <c r="F324" s="1177"/>
      <c r="G324" s="1177"/>
      <c r="H324" s="1177"/>
      <c r="I324" s="1177"/>
      <c r="J324" s="1177"/>
      <c r="K324" s="1177"/>
      <c r="L324" s="1177"/>
      <c r="M324" s="1177"/>
      <c r="N324" s="1177"/>
      <c r="O324" s="1177"/>
    </row>
    <row r="325" spans="3:15">
      <c r="C325" s="1177"/>
      <c r="D325" s="1177"/>
      <c r="E325" s="1177"/>
      <c r="F325" s="1177"/>
      <c r="G325" s="1177"/>
      <c r="H325" s="1177"/>
      <c r="I325" s="1177"/>
      <c r="J325" s="1177"/>
      <c r="K325" s="1177"/>
      <c r="L325" s="1177"/>
      <c r="M325" s="1177"/>
      <c r="N325" s="1177"/>
      <c r="O325" s="1177"/>
    </row>
    <row r="326" spans="3:15">
      <c r="C326" s="1177"/>
      <c r="D326" s="1177"/>
      <c r="E326" s="1177"/>
      <c r="F326" s="1177"/>
      <c r="G326" s="1177"/>
      <c r="H326" s="1177"/>
      <c r="I326" s="1177"/>
      <c r="J326" s="1177"/>
      <c r="K326" s="1177"/>
      <c r="L326" s="1177"/>
      <c r="M326" s="1177"/>
      <c r="N326" s="1177"/>
      <c r="O326" s="1177"/>
    </row>
    <row r="327" spans="3:15">
      <c r="C327" s="1177"/>
      <c r="D327" s="1177"/>
      <c r="E327" s="1177"/>
      <c r="F327" s="1177"/>
      <c r="G327" s="1177"/>
      <c r="H327" s="1177"/>
      <c r="I327" s="1177"/>
      <c r="J327" s="1177"/>
      <c r="K327" s="1177"/>
      <c r="L327" s="1177"/>
      <c r="M327" s="1177"/>
      <c r="N327" s="1177"/>
      <c r="O327" s="1177"/>
    </row>
    <row r="328" spans="3:15">
      <c r="C328" s="1177"/>
      <c r="D328" s="1177"/>
      <c r="E328" s="1177"/>
      <c r="F328" s="1177"/>
      <c r="G328" s="1177"/>
      <c r="H328" s="1177"/>
      <c r="I328" s="1177"/>
      <c r="J328" s="1177"/>
      <c r="K328" s="1177"/>
      <c r="L328" s="1177"/>
      <c r="M328" s="1177"/>
      <c r="N328" s="1177"/>
      <c r="O328" s="1177"/>
    </row>
    <row r="329" spans="3:15">
      <c r="C329" s="1177"/>
      <c r="D329" s="1177"/>
      <c r="E329" s="1177"/>
      <c r="F329" s="1177"/>
      <c r="G329" s="1177"/>
      <c r="H329" s="1177"/>
      <c r="I329" s="1177"/>
      <c r="J329" s="1177"/>
      <c r="K329" s="1177"/>
      <c r="L329" s="1177"/>
      <c r="M329" s="1177"/>
      <c r="N329" s="1177"/>
      <c r="O329" s="1177"/>
    </row>
    <row r="330" spans="3:15">
      <c r="C330" s="1177"/>
      <c r="D330" s="1177"/>
      <c r="E330" s="1177"/>
      <c r="F330" s="1177"/>
      <c r="G330" s="1177"/>
      <c r="H330" s="1177"/>
      <c r="I330" s="1177"/>
      <c r="J330" s="1177"/>
      <c r="K330" s="1177"/>
      <c r="L330" s="1177"/>
      <c r="M330" s="1177"/>
      <c r="N330" s="1177"/>
      <c r="O330" s="1177"/>
    </row>
    <row r="331" spans="3:15">
      <c r="C331" s="1177"/>
      <c r="D331" s="1177"/>
      <c r="E331" s="1177"/>
      <c r="F331" s="1177"/>
      <c r="G331" s="1177"/>
      <c r="H331" s="1177"/>
      <c r="I331" s="1177"/>
      <c r="J331" s="1177"/>
      <c r="K331" s="1177"/>
      <c r="L331" s="1177"/>
      <c r="M331" s="1177"/>
      <c r="N331" s="1177"/>
      <c r="O331" s="1177"/>
    </row>
    <row r="332" spans="3:15">
      <c r="C332" s="1177"/>
      <c r="D332" s="1177"/>
      <c r="E332" s="1177"/>
      <c r="F332" s="1177"/>
      <c r="G332" s="1177"/>
      <c r="H332" s="1177"/>
      <c r="I332" s="1177"/>
      <c r="J332" s="1177"/>
      <c r="K332" s="1177"/>
      <c r="L332" s="1177"/>
      <c r="M332" s="1177"/>
      <c r="N332" s="1177"/>
      <c r="O332" s="1177"/>
    </row>
    <row r="333" spans="3:15">
      <c r="C333" s="1177"/>
      <c r="D333" s="1177"/>
      <c r="E333" s="1177"/>
      <c r="F333" s="1177"/>
      <c r="G333" s="1177"/>
      <c r="H333" s="1177"/>
      <c r="I333" s="1177"/>
      <c r="J333" s="1177"/>
      <c r="K333" s="1177"/>
      <c r="L333" s="1177"/>
      <c r="M333" s="1177"/>
      <c r="N333" s="1177"/>
      <c r="O333" s="1177"/>
    </row>
    <row r="334" spans="3:15">
      <c r="C334" s="1177"/>
      <c r="D334" s="1177"/>
      <c r="E334" s="1177"/>
      <c r="F334" s="1177"/>
      <c r="G334" s="1177"/>
      <c r="H334" s="1177"/>
      <c r="I334" s="1177"/>
      <c r="J334" s="1177"/>
      <c r="K334" s="1177"/>
      <c r="L334" s="1177"/>
      <c r="M334" s="1177"/>
      <c r="N334" s="1177"/>
      <c r="O334" s="1177"/>
    </row>
    <row r="335" spans="3:15">
      <c r="C335" s="1177"/>
      <c r="D335" s="1177"/>
      <c r="E335" s="1177"/>
      <c r="F335" s="1177"/>
      <c r="G335" s="1177"/>
      <c r="H335" s="1177"/>
      <c r="I335" s="1177"/>
      <c r="J335" s="1177"/>
      <c r="K335" s="1177"/>
      <c r="L335" s="1177"/>
      <c r="M335" s="1177"/>
      <c r="N335" s="1177"/>
      <c r="O335" s="1177"/>
    </row>
    <row r="336" spans="3:15">
      <c r="C336" s="1177"/>
      <c r="D336" s="1177"/>
      <c r="E336" s="1177"/>
      <c r="F336" s="1177"/>
      <c r="G336" s="1177"/>
      <c r="H336" s="1177"/>
      <c r="I336" s="1177"/>
      <c r="J336" s="1177"/>
      <c r="K336" s="1177"/>
      <c r="L336" s="1177"/>
      <c r="M336" s="1177"/>
      <c r="N336" s="1177"/>
      <c r="O336" s="1177"/>
    </row>
    <row r="337" spans="3:15">
      <c r="C337" s="1177"/>
      <c r="D337" s="1177"/>
      <c r="E337" s="1177"/>
      <c r="F337" s="1177"/>
      <c r="G337" s="1177"/>
      <c r="H337" s="1177"/>
      <c r="I337" s="1177"/>
      <c r="J337" s="1177"/>
      <c r="K337" s="1177"/>
      <c r="L337" s="1177"/>
      <c r="M337" s="1177"/>
      <c r="N337" s="1177"/>
      <c r="O337" s="1177"/>
    </row>
    <row r="338" spans="3:15">
      <c r="C338" s="1177"/>
      <c r="D338" s="1177"/>
      <c r="E338" s="1177"/>
      <c r="F338" s="1177"/>
      <c r="G338" s="1177"/>
      <c r="H338" s="1177"/>
      <c r="I338" s="1177"/>
      <c r="J338" s="1177"/>
      <c r="K338" s="1177"/>
      <c r="L338" s="1177"/>
      <c r="M338" s="1177"/>
      <c r="N338" s="1177"/>
      <c r="O338" s="1177"/>
    </row>
    <row r="339" spans="3:15">
      <c r="C339" s="1177"/>
      <c r="D339" s="1177"/>
      <c r="E339" s="1177"/>
      <c r="F339" s="1177"/>
      <c r="G339" s="1177"/>
      <c r="H339" s="1177"/>
      <c r="I339" s="1177"/>
      <c r="J339" s="1177"/>
      <c r="K339" s="1177"/>
      <c r="L339" s="1177"/>
      <c r="M339" s="1177"/>
      <c r="N339" s="1177"/>
      <c r="O339" s="1177"/>
    </row>
    <row r="340" spans="3:15">
      <c r="C340" s="1177"/>
      <c r="D340" s="1177"/>
      <c r="E340" s="1177"/>
      <c r="F340" s="1177"/>
      <c r="G340" s="1177"/>
      <c r="H340" s="1177"/>
      <c r="I340" s="1177"/>
      <c r="J340" s="1177"/>
      <c r="K340" s="1177"/>
      <c r="L340" s="1177"/>
      <c r="M340" s="1177"/>
      <c r="N340" s="1177"/>
      <c r="O340" s="1177"/>
    </row>
    <row r="341" spans="3:15">
      <c r="C341" s="1177"/>
      <c r="D341" s="1177"/>
      <c r="E341" s="1177"/>
      <c r="F341" s="1177"/>
      <c r="G341" s="1177"/>
      <c r="H341" s="1177"/>
      <c r="I341" s="1177"/>
      <c r="J341" s="1177"/>
      <c r="K341" s="1177"/>
      <c r="L341" s="1177"/>
      <c r="M341" s="1177"/>
      <c r="N341" s="1177"/>
      <c r="O341" s="1177"/>
    </row>
    <row r="342" spans="3:15">
      <c r="C342" s="1177"/>
      <c r="D342" s="1177"/>
      <c r="E342" s="1177"/>
      <c r="F342" s="1177"/>
      <c r="G342" s="1177"/>
      <c r="H342" s="1177"/>
      <c r="I342" s="1177"/>
      <c r="J342" s="1177"/>
      <c r="K342" s="1177"/>
      <c r="L342" s="1177"/>
      <c r="M342" s="1177"/>
      <c r="N342" s="1177"/>
      <c r="O342" s="1177"/>
    </row>
    <row r="343" spans="3:15">
      <c r="C343" s="1177"/>
      <c r="D343" s="1177"/>
      <c r="E343" s="1177"/>
      <c r="F343" s="1177"/>
      <c r="G343" s="1177"/>
      <c r="H343" s="1177"/>
      <c r="I343" s="1177"/>
      <c r="J343" s="1177"/>
      <c r="K343" s="1177"/>
      <c r="L343" s="1177"/>
      <c r="M343" s="1177"/>
      <c r="N343" s="1177"/>
      <c r="O343" s="1177"/>
    </row>
    <row r="344" spans="3:15">
      <c r="C344" s="1177"/>
      <c r="D344" s="1177"/>
      <c r="E344" s="1177"/>
      <c r="F344" s="1177"/>
      <c r="G344" s="1177"/>
      <c r="H344" s="1177"/>
      <c r="I344" s="1177"/>
      <c r="J344" s="1177"/>
      <c r="K344" s="1177"/>
      <c r="L344" s="1177"/>
      <c r="M344" s="1177"/>
      <c r="N344" s="1177"/>
      <c r="O344" s="1177"/>
    </row>
    <row r="345" spans="3:15">
      <c r="C345" s="1177"/>
      <c r="D345" s="1177"/>
      <c r="E345" s="1177"/>
      <c r="F345" s="1177"/>
      <c r="G345" s="1177"/>
      <c r="H345" s="1177"/>
      <c r="I345" s="1177"/>
      <c r="J345" s="1177"/>
      <c r="K345" s="1177"/>
      <c r="L345" s="1177"/>
      <c r="M345" s="1177"/>
      <c r="N345" s="1177"/>
      <c r="O345" s="1177"/>
    </row>
    <row r="346" spans="3:15">
      <c r="C346" s="1177"/>
      <c r="D346" s="1177"/>
      <c r="E346" s="1177"/>
      <c r="F346" s="1177"/>
      <c r="G346" s="1177"/>
      <c r="H346" s="1177"/>
      <c r="I346" s="1177"/>
      <c r="J346" s="1177"/>
      <c r="K346" s="1177"/>
      <c r="L346" s="1177"/>
      <c r="M346" s="1177"/>
      <c r="N346" s="1177"/>
      <c r="O346" s="1177"/>
    </row>
    <row r="347" spans="3:15">
      <c r="C347" s="1177"/>
      <c r="D347" s="1177"/>
      <c r="E347" s="1177"/>
      <c r="F347" s="1177"/>
      <c r="G347" s="1177"/>
      <c r="H347" s="1177"/>
      <c r="I347" s="1177"/>
      <c r="J347" s="1177"/>
      <c r="K347" s="1177"/>
      <c r="L347" s="1177"/>
      <c r="M347" s="1177"/>
      <c r="N347" s="1177"/>
      <c r="O347" s="1177"/>
    </row>
    <row r="348" spans="3:15">
      <c r="C348" s="1177"/>
      <c r="D348" s="1177"/>
      <c r="E348" s="1177"/>
      <c r="F348" s="1177"/>
      <c r="G348" s="1177"/>
      <c r="H348" s="1177"/>
      <c r="I348" s="1177"/>
      <c r="J348" s="1177"/>
      <c r="K348" s="1177"/>
      <c r="L348" s="1177"/>
      <c r="M348" s="1177"/>
      <c r="N348" s="1177"/>
      <c r="O348" s="1177"/>
    </row>
    <row r="349" spans="3:15">
      <c r="C349" s="1177"/>
      <c r="D349" s="1177"/>
      <c r="E349" s="1177"/>
      <c r="F349" s="1177"/>
      <c r="G349" s="1177"/>
      <c r="H349" s="1177"/>
      <c r="I349" s="1177"/>
      <c r="J349" s="1177"/>
      <c r="K349" s="1177"/>
      <c r="L349" s="1177"/>
      <c r="M349" s="1177"/>
      <c r="N349" s="1177"/>
      <c r="O349" s="1177"/>
    </row>
    <row r="350" spans="3:15">
      <c r="C350" s="1177"/>
      <c r="D350" s="1177"/>
      <c r="E350" s="1177"/>
      <c r="F350" s="1177"/>
      <c r="G350" s="1177"/>
      <c r="H350" s="1177"/>
      <c r="I350" s="1177"/>
      <c r="J350" s="1177"/>
      <c r="K350" s="1177"/>
      <c r="L350" s="1177"/>
      <c r="M350" s="1177"/>
      <c r="N350" s="1177"/>
      <c r="O350" s="1177"/>
    </row>
    <row r="351" spans="3:15">
      <c r="C351" s="1177"/>
      <c r="D351" s="1177"/>
      <c r="E351" s="1177"/>
      <c r="F351" s="1177"/>
      <c r="G351" s="1177"/>
      <c r="H351" s="1177"/>
      <c r="I351" s="1177"/>
      <c r="J351" s="1177"/>
      <c r="K351" s="1177"/>
      <c r="L351" s="1177"/>
      <c r="M351" s="1177"/>
      <c r="N351" s="1177"/>
      <c r="O351" s="1177"/>
    </row>
    <row r="352" spans="3:15">
      <c r="C352" s="1177"/>
      <c r="D352" s="1177"/>
      <c r="E352" s="1177"/>
      <c r="F352" s="1177"/>
      <c r="G352" s="1177"/>
      <c r="H352" s="1177"/>
      <c r="I352" s="1177"/>
      <c r="J352" s="1177"/>
      <c r="K352" s="1177"/>
      <c r="L352" s="1177"/>
      <c r="M352" s="1177"/>
      <c r="N352" s="1177"/>
      <c r="O352" s="1177"/>
    </row>
    <row r="353" spans="3:15">
      <c r="C353" s="1177"/>
      <c r="D353" s="1177"/>
      <c r="E353" s="1177"/>
      <c r="F353" s="1177"/>
      <c r="G353" s="1177"/>
      <c r="H353" s="1177"/>
      <c r="I353" s="1177"/>
      <c r="J353" s="1177"/>
      <c r="K353" s="1177"/>
      <c r="L353" s="1177"/>
      <c r="M353" s="1177"/>
      <c r="N353" s="1177"/>
      <c r="O353" s="1177"/>
    </row>
    <row r="354" spans="3:15">
      <c r="C354" s="1177"/>
      <c r="D354" s="1177"/>
      <c r="E354" s="1177"/>
      <c r="F354" s="1177"/>
      <c r="G354" s="1177"/>
      <c r="H354" s="1177"/>
      <c r="I354" s="1177"/>
      <c r="J354" s="1177"/>
      <c r="K354" s="1177"/>
      <c r="L354" s="1177"/>
      <c r="M354" s="1177"/>
      <c r="N354" s="1177"/>
      <c r="O354" s="1177"/>
    </row>
    <row r="355" spans="3:15">
      <c r="C355" s="1177"/>
      <c r="D355" s="1177"/>
      <c r="E355" s="1177"/>
      <c r="F355" s="1177"/>
      <c r="G355" s="1177"/>
      <c r="H355" s="1177"/>
      <c r="I355" s="1177"/>
      <c r="J355" s="1177"/>
      <c r="K355" s="1177"/>
      <c r="L355" s="1177"/>
      <c r="M355" s="1177"/>
      <c r="N355" s="1177"/>
      <c r="O355" s="1177"/>
    </row>
    <row r="356" spans="3:15">
      <c r="C356" s="1177"/>
      <c r="D356" s="1177"/>
      <c r="E356" s="1177"/>
      <c r="F356" s="1177"/>
      <c r="G356" s="1177"/>
      <c r="H356" s="1177"/>
      <c r="I356" s="1177"/>
      <c r="J356" s="1177"/>
      <c r="K356" s="1177"/>
      <c r="L356" s="1177"/>
      <c r="M356" s="1177"/>
      <c r="N356" s="1177"/>
      <c r="O356" s="1177"/>
    </row>
    <row r="357" spans="3:15">
      <c r="C357" s="1177"/>
      <c r="D357" s="1177"/>
      <c r="E357" s="1177"/>
      <c r="F357" s="1177"/>
      <c r="G357" s="1177"/>
      <c r="H357" s="1177"/>
      <c r="I357" s="1177"/>
      <c r="J357" s="1177"/>
      <c r="K357" s="1177"/>
      <c r="L357" s="1177"/>
      <c r="M357" s="1177"/>
      <c r="N357" s="1177"/>
      <c r="O357" s="1177"/>
    </row>
    <row r="358" spans="3:15">
      <c r="C358" s="1177"/>
      <c r="D358" s="1177"/>
      <c r="E358" s="1177"/>
      <c r="F358" s="1177"/>
      <c r="G358" s="1177"/>
      <c r="H358" s="1177"/>
      <c r="I358" s="1177"/>
      <c r="J358" s="1177"/>
      <c r="K358" s="1177"/>
      <c r="L358" s="1177"/>
      <c r="M358" s="1177"/>
      <c r="N358" s="1177"/>
      <c r="O358" s="1177"/>
    </row>
    <row r="359" spans="3:15">
      <c r="C359" s="1177"/>
      <c r="D359" s="1177"/>
      <c r="E359" s="1177"/>
      <c r="F359" s="1177"/>
      <c r="G359" s="1177"/>
      <c r="H359" s="1177"/>
      <c r="I359" s="1177"/>
      <c r="J359" s="1177"/>
      <c r="K359" s="1177"/>
      <c r="L359" s="1177"/>
      <c r="M359" s="1177"/>
      <c r="N359" s="1177"/>
      <c r="O359" s="1177"/>
    </row>
    <row r="360" spans="3:15">
      <c r="C360" s="1177"/>
      <c r="D360" s="1177"/>
      <c r="E360" s="1177"/>
      <c r="F360" s="1177"/>
      <c r="G360" s="1177"/>
      <c r="H360" s="1177"/>
      <c r="I360" s="1177"/>
      <c r="J360" s="1177"/>
      <c r="K360" s="1177"/>
      <c r="L360" s="1177"/>
      <c r="M360" s="1177"/>
      <c r="N360" s="1177"/>
      <c r="O360" s="1177"/>
    </row>
    <row r="361" spans="3:15">
      <c r="C361" s="1177"/>
      <c r="D361" s="1177"/>
      <c r="E361" s="1177"/>
      <c r="F361" s="1177"/>
      <c r="G361" s="1177"/>
      <c r="H361" s="1177"/>
      <c r="I361" s="1177"/>
      <c r="J361" s="1177"/>
      <c r="K361" s="1177"/>
      <c r="L361" s="1177"/>
      <c r="M361" s="1177"/>
      <c r="N361" s="1177"/>
      <c r="O361" s="1177"/>
    </row>
    <row r="362" spans="3:15">
      <c r="C362" s="1177"/>
      <c r="D362" s="1177"/>
      <c r="E362" s="1177"/>
      <c r="F362" s="1177"/>
      <c r="G362" s="1177"/>
      <c r="H362" s="1177"/>
      <c r="I362" s="1177"/>
      <c r="J362" s="1177"/>
      <c r="K362" s="1177"/>
      <c r="L362" s="1177"/>
      <c r="M362" s="1177"/>
      <c r="N362" s="1177"/>
      <c r="O362" s="1177"/>
    </row>
    <row r="363" spans="3:15">
      <c r="C363" s="1177"/>
      <c r="D363" s="1177"/>
      <c r="E363" s="1177"/>
      <c r="F363" s="1177"/>
      <c r="G363" s="1177"/>
      <c r="H363" s="1177"/>
      <c r="I363" s="1177"/>
      <c r="J363" s="1177"/>
      <c r="K363" s="1177"/>
      <c r="L363" s="1177"/>
      <c r="M363" s="1177"/>
      <c r="N363" s="1177"/>
      <c r="O363" s="1177"/>
    </row>
    <row r="364" spans="3:15">
      <c r="C364" s="1177"/>
      <c r="D364" s="1177"/>
      <c r="E364" s="1177"/>
      <c r="F364" s="1177"/>
      <c r="G364" s="1177"/>
      <c r="H364" s="1177"/>
      <c r="I364" s="1177"/>
      <c r="J364" s="1177"/>
      <c r="K364" s="1177"/>
      <c r="L364" s="1177"/>
      <c r="M364" s="1177"/>
      <c r="N364" s="1177"/>
      <c r="O364" s="1177"/>
    </row>
    <row r="365" spans="3:15">
      <c r="C365" s="1177"/>
      <c r="D365" s="1177"/>
      <c r="E365" s="1177"/>
      <c r="F365" s="1177"/>
      <c r="G365" s="1177"/>
      <c r="H365" s="1177"/>
      <c r="I365" s="1177"/>
      <c r="J365" s="1177"/>
      <c r="K365" s="1177"/>
      <c r="L365" s="1177"/>
      <c r="M365" s="1177"/>
      <c r="N365" s="1177"/>
      <c r="O365" s="1177"/>
    </row>
    <row r="366" spans="3:15">
      <c r="C366" s="1177"/>
      <c r="D366" s="1177"/>
      <c r="E366" s="1177"/>
      <c r="F366" s="1177"/>
      <c r="G366" s="1177"/>
      <c r="H366" s="1177"/>
      <c r="I366" s="1177"/>
      <c r="J366" s="1177"/>
      <c r="K366" s="1177"/>
      <c r="L366" s="1177"/>
      <c r="M366" s="1177"/>
      <c r="N366" s="1177"/>
      <c r="O366" s="1177"/>
    </row>
    <row r="367" spans="3:15">
      <c r="C367" s="1177"/>
      <c r="D367" s="1177"/>
      <c r="E367" s="1177"/>
      <c r="F367" s="1177"/>
      <c r="G367" s="1177"/>
      <c r="H367" s="1177"/>
      <c r="I367" s="1177"/>
      <c r="J367" s="1177"/>
      <c r="K367" s="1177"/>
      <c r="L367" s="1177"/>
      <c r="M367" s="1177"/>
      <c r="N367" s="1177"/>
      <c r="O367" s="1177"/>
    </row>
    <row r="368" spans="3:15">
      <c r="C368" s="1177"/>
      <c r="D368" s="1177"/>
      <c r="E368" s="1177"/>
      <c r="F368" s="1177"/>
      <c r="G368" s="1177"/>
      <c r="H368" s="1177"/>
      <c r="I368" s="1177"/>
      <c r="J368" s="1177"/>
      <c r="K368" s="1177"/>
      <c r="L368" s="1177"/>
      <c r="M368" s="1177"/>
      <c r="N368" s="1177"/>
      <c r="O368" s="1177"/>
    </row>
    <row r="369" spans="3:15">
      <c r="C369" s="1177"/>
      <c r="D369" s="1177"/>
      <c r="E369" s="1177"/>
      <c r="F369" s="1177"/>
      <c r="G369" s="1177"/>
      <c r="H369" s="1177"/>
      <c r="I369" s="1177"/>
      <c r="J369" s="1177"/>
      <c r="K369" s="1177"/>
      <c r="L369" s="1177"/>
      <c r="M369" s="1177"/>
      <c r="N369" s="1177"/>
      <c r="O369" s="1177"/>
    </row>
    <row r="370" spans="3:15">
      <c r="C370" s="1177"/>
      <c r="D370" s="1177"/>
      <c r="E370" s="1177"/>
      <c r="F370" s="1177"/>
      <c r="G370" s="1177"/>
      <c r="H370" s="1177"/>
      <c r="I370" s="1177"/>
      <c r="J370" s="1177"/>
      <c r="K370" s="1177"/>
      <c r="L370" s="1177"/>
      <c r="M370" s="1177"/>
      <c r="N370" s="1177"/>
      <c r="O370" s="1177"/>
    </row>
    <row r="371" spans="3:15">
      <c r="C371" s="1177"/>
      <c r="D371" s="1177"/>
      <c r="E371" s="1177"/>
      <c r="F371" s="1177"/>
      <c r="G371" s="1177"/>
      <c r="H371" s="1177"/>
      <c r="I371" s="1177"/>
      <c r="J371" s="1177"/>
      <c r="K371" s="1177"/>
      <c r="L371" s="1177"/>
      <c r="M371" s="1177"/>
      <c r="N371" s="1177"/>
      <c r="O371" s="1177"/>
    </row>
    <row r="372" spans="3:15">
      <c r="C372" s="1177"/>
      <c r="D372" s="1177"/>
      <c r="E372" s="1177"/>
      <c r="F372" s="1177"/>
      <c r="G372" s="1177"/>
      <c r="H372" s="1177"/>
      <c r="I372" s="1177"/>
      <c r="J372" s="1177"/>
      <c r="K372" s="1177"/>
      <c r="L372" s="1177"/>
      <c r="M372" s="1177"/>
      <c r="N372" s="1177"/>
      <c r="O372" s="1177"/>
    </row>
    <row r="373" spans="3:15">
      <c r="C373" s="1177"/>
      <c r="D373" s="1177"/>
      <c r="E373" s="1177"/>
      <c r="F373" s="1177"/>
      <c r="G373" s="1177"/>
      <c r="H373" s="1177"/>
      <c r="I373" s="1177"/>
      <c r="J373" s="1177"/>
      <c r="K373" s="1177"/>
      <c r="L373" s="1177"/>
      <c r="M373" s="1177"/>
      <c r="N373" s="1177"/>
      <c r="O373" s="1177"/>
    </row>
    <row r="374" spans="3:15">
      <c r="C374" s="1177"/>
      <c r="D374" s="1177"/>
      <c r="E374" s="1177"/>
      <c r="F374" s="1177"/>
      <c r="G374" s="1177"/>
      <c r="H374" s="1177"/>
      <c r="I374" s="1177"/>
      <c r="J374" s="1177"/>
      <c r="K374" s="1177"/>
      <c r="L374" s="1177"/>
      <c r="M374" s="1177"/>
      <c r="N374" s="1177"/>
      <c r="O374" s="1177"/>
    </row>
    <row r="375" spans="3:15">
      <c r="C375" s="1177"/>
      <c r="D375" s="1177"/>
      <c r="E375" s="1177"/>
      <c r="F375" s="1177"/>
      <c r="G375" s="1177"/>
      <c r="H375" s="1177"/>
      <c r="I375" s="1177"/>
      <c r="J375" s="1177"/>
      <c r="K375" s="1177"/>
      <c r="L375" s="1177"/>
      <c r="M375" s="1177"/>
      <c r="N375" s="1177"/>
      <c r="O375" s="1177"/>
    </row>
    <row r="376" spans="3:15">
      <c r="C376" s="1177"/>
      <c r="D376" s="1177"/>
      <c r="E376" s="1177"/>
      <c r="F376" s="1177"/>
      <c r="G376" s="1177"/>
      <c r="H376" s="1177"/>
      <c r="I376" s="1177"/>
      <c r="J376" s="1177"/>
      <c r="K376" s="1177"/>
      <c r="L376" s="1177"/>
      <c r="M376" s="1177"/>
      <c r="N376" s="1177"/>
      <c r="O376" s="1177"/>
    </row>
    <row r="377" spans="3:15">
      <c r="C377" s="1177"/>
      <c r="D377" s="1177"/>
      <c r="E377" s="1177"/>
      <c r="F377" s="1177"/>
      <c r="G377" s="1177"/>
      <c r="H377" s="1177"/>
      <c r="I377" s="1177"/>
      <c r="J377" s="1177"/>
      <c r="K377" s="1177"/>
      <c r="L377" s="1177"/>
      <c r="M377" s="1177"/>
      <c r="N377" s="1177"/>
      <c r="O377" s="1177"/>
    </row>
    <row r="378" spans="3:15">
      <c r="C378" s="1177"/>
      <c r="D378" s="1177"/>
      <c r="E378" s="1177"/>
      <c r="F378" s="1177"/>
      <c r="G378" s="1177"/>
      <c r="H378" s="1177"/>
      <c r="I378" s="1177"/>
      <c r="J378" s="1177"/>
      <c r="K378" s="1177"/>
      <c r="L378" s="1177"/>
      <c r="M378" s="1177"/>
      <c r="N378" s="1177"/>
      <c r="O378" s="1177"/>
    </row>
    <row r="379" spans="3:15">
      <c r="C379" s="1177"/>
      <c r="D379" s="1177"/>
      <c r="E379" s="1177"/>
      <c r="F379" s="1177"/>
      <c r="G379" s="1177"/>
      <c r="H379" s="1177"/>
      <c r="I379" s="1177"/>
      <c r="J379" s="1177"/>
      <c r="K379" s="1177"/>
      <c r="L379" s="1177"/>
      <c r="M379" s="1177"/>
      <c r="N379" s="1177"/>
      <c r="O379" s="1177"/>
    </row>
    <row r="380" spans="3:15">
      <c r="C380" s="1177"/>
      <c r="D380" s="1177"/>
      <c r="E380" s="1177"/>
      <c r="F380" s="1177"/>
      <c r="G380" s="1177"/>
      <c r="H380" s="1177"/>
      <c r="I380" s="1177"/>
      <c r="J380" s="1177"/>
      <c r="K380" s="1177"/>
      <c r="L380" s="1177"/>
      <c r="M380" s="1177"/>
      <c r="N380" s="1177"/>
      <c r="O380" s="1177"/>
    </row>
    <row r="381" spans="3:15">
      <c r="C381" s="1177"/>
      <c r="D381" s="1177"/>
      <c r="E381" s="1177"/>
      <c r="F381" s="1177"/>
      <c r="G381" s="1177"/>
      <c r="H381" s="1177"/>
      <c r="I381" s="1177"/>
      <c r="J381" s="1177"/>
      <c r="K381" s="1177"/>
      <c r="L381" s="1177"/>
      <c r="M381" s="1177"/>
      <c r="N381" s="1177"/>
      <c r="O381" s="1177"/>
    </row>
    <row r="382" spans="3:15">
      <c r="C382" s="1177"/>
      <c r="D382" s="1177"/>
      <c r="E382" s="1177"/>
      <c r="F382" s="1177"/>
      <c r="G382" s="1177"/>
      <c r="H382" s="1177"/>
      <c r="I382" s="1177"/>
      <c r="J382" s="1177"/>
      <c r="K382" s="1177"/>
      <c r="L382" s="1177"/>
      <c r="M382" s="1177"/>
      <c r="N382" s="1177"/>
      <c r="O382" s="1177"/>
    </row>
    <row r="383" spans="3:15">
      <c r="C383" s="1177"/>
      <c r="D383" s="1177"/>
      <c r="E383" s="1177"/>
      <c r="F383" s="1177"/>
      <c r="G383" s="1177"/>
      <c r="H383" s="1177"/>
      <c r="I383" s="1177"/>
      <c r="J383" s="1177"/>
      <c r="K383" s="1177"/>
      <c r="L383" s="1177"/>
      <c r="M383" s="1177"/>
      <c r="N383" s="1177"/>
      <c r="O383" s="1177"/>
    </row>
    <row r="384" spans="3:15">
      <c r="C384" s="1177"/>
      <c r="D384" s="1177"/>
      <c r="E384" s="1177"/>
      <c r="F384" s="1177"/>
      <c r="G384" s="1177"/>
      <c r="H384" s="1177"/>
      <c r="I384" s="1177"/>
      <c r="J384" s="1177"/>
      <c r="K384" s="1177"/>
      <c r="L384" s="1177"/>
      <c r="M384" s="1177"/>
      <c r="N384" s="1177"/>
      <c r="O384" s="1177"/>
    </row>
    <row r="385" spans="3:15">
      <c r="C385" s="1177"/>
      <c r="D385" s="1177"/>
      <c r="E385" s="1177"/>
      <c r="F385" s="1177"/>
      <c r="G385" s="1177"/>
      <c r="H385" s="1177"/>
      <c r="I385" s="1177"/>
      <c r="J385" s="1177"/>
      <c r="K385" s="1177"/>
      <c r="L385" s="1177"/>
      <c r="M385" s="1177"/>
      <c r="N385" s="1177"/>
      <c r="O385" s="1177"/>
    </row>
    <row r="386" spans="3:15">
      <c r="C386" s="1177"/>
      <c r="D386" s="1177"/>
      <c r="E386" s="1177"/>
      <c r="F386" s="1177"/>
      <c r="G386" s="1177"/>
      <c r="H386" s="1177"/>
      <c r="I386" s="1177"/>
      <c r="J386" s="1177"/>
      <c r="K386" s="1177"/>
      <c r="L386" s="1177"/>
      <c r="M386" s="1177"/>
      <c r="N386" s="1177"/>
      <c r="O386" s="1177"/>
    </row>
    <row r="387" spans="3:15">
      <c r="C387" s="1177"/>
      <c r="D387" s="1177"/>
      <c r="E387" s="1177"/>
      <c r="F387" s="1177"/>
      <c r="G387" s="1177"/>
      <c r="H387" s="1177"/>
      <c r="I387" s="1177"/>
      <c r="J387" s="1177"/>
      <c r="K387" s="1177"/>
      <c r="L387" s="1177"/>
      <c r="M387" s="1177"/>
      <c r="N387" s="1177"/>
      <c r="O387" s="1177"/>
    </row>
    <row r="388" spans="3:15">
      <c r="C388" s="1177"/>
      <c r="D388" s="1177"/>
      <c r="E388" s="1177"/>
      <c r="F388" s="1177"/>
      <c r="G388" s="1177"/>
      <c r="H388" s="1177"/>
      <c r="I388" s="1177"/>
      <c r="J388" s="1177"/>
      <c r="K388" s="1177"/>
      <c r="L388" s="1177"/>
      <c r="M388" s="1177"/>
      <c r="N388" s="1177"/>
      <c r="O388" s="1177"/>
    </row>
    <row r="389" spans="3:15">
      <c r="C389" s="1177"/>
      <c r="D389" s="1177"/>
      <c r="E389" s="1177"/>
      <c r="F389" s="1177"/>
      <c r="G389" s="1177"/>
      <c r="H389" s="1177"/>
      <c r="I389" s="1177"/>
      <c r="J389" s="1177"/>
      <c r="K389" s="1177"/>
      <c r="L389" s="1177"/>
      <c r="M389" s="1177"/>
      <c r="N389" s="1177"/>
      <c r="O389" s="1177"/>
    </row>
    <row r="390" spans="3:15">
      <c r="C390" s="1177"/>
      <c r="D390" s="1177"/>
      <c r="E390" s="1177"/>
      <c r="F390" s="1177"/>
      <c r="G390" s="1177"/>
      <c r="H390" s="1177"/>
      <c r="I390" s="1177"/>
      <c r="J390" s="1177"/>
      <c r="K390" s="1177"/>
      <c r="L390" s="1177"/>
      <c r="M390" s="1177"/>
      <c r="N390" s="1177"/>
      <c r="O390" s="1177"/>
    </row>
    <row r="391" spans="3:15">
      <c r="C391" s="1177"/>
      <c r="D391" s="1177"/>
      <c r="E391" s="1177"/>
      <c r="F391" s="1177"/>
      <c r="G391" s="1177"/>
      <c r="H391" s="1177"/>
      <c r="I391" s="1177"/>
      <c r="J391" s="1177"/>
      <c r="K391" s="1177"/>
      <c r="L391" s="1177"/>
      <c r="M391" s="1177"/>
      <c r="N391" s="1177"/>
      <c r="O391" s="1177"/>
    </row>
    <row r="392" spans="3:15">
      <c r="C392" s="1177"/>
      <c r="D392" s="1177"/>
      <c r="E392" s="1177"/>
      <c r="F392" s="1177"/>
      <c r="G392" s="1177"/>
      <c r="H392" s="1177"/>
      <c r="I392" s="1177"/>
      <c r="J392" s="1177"/>
      <c r="K392" s="1177"/>
      <c r="L392" s="1177"/>
      <c r="M392" s="1177"/>
      <c r="N392" s="1177"/>
      <c r="O392" s="1177"/>
    </row>
    <row r="393" spans="3:15">
      <c r="C393" s="1177"/>
      <c r="D393" s="1177"/>
      <c r="E393" s="1177"/>
      <c r="F393" s="1177"/>
      <c r="G393" s="1177"/>
      <c r="H393" s="1177"/>
      <c r="I393" s="1177"/>
      <c r="J393" s="1177"/>
      <c r="K393" s="1177"/>
      <c r="L393" s="1177"/>
      <c r="M393" s="1177"/>
      <c r="N393" s="1177"/>
      <c r="O393" s="1177"/>
    </row>
    <row r="394" spans="3:15">
      <c r="C394" s="1177"/>
      <c r="D394" s="1177"/>
      <c r="E394" s="1177"/>
      <c r="F394" s="1177"/>
      <c r="G394" s="1177"/>
      <c r="H394" s="1177"/>
      <c r="I394" s="1177"/>
      <c r="J394" s="1177"/>
      <c r="K394" s="1177"/>
      <c r="L394" s="1177"/>
      <c r="M394" s="1177"/>
      <c r="N394" s="1177"/>
      <c r="O394" s="1177"/>
    </row>
    <row r="395" spans="3:15">
      <c r="C395" s="1177"/>
      <c r="D395" s="1177"/>
      <c r="E395" s="1177"/>
      <c r="F395" s="1177"/>
      <c r="G395" s="1177"/>
      <c r="H395" s="1177"/>
      <c r="I395" s="1177"/>
      <c r="J395" s="1177"/>
      <c r="K395" s="1177"/>
      <c r="L395" s="1177"/>
      <c r="M395" s="1177"/>
      <c r="N395" s="1177"/>
      <c r="O395" s="1177"/>
    </row>
    <row r="396" spans="3:15">
      <c r="C396" s="1177"/>
      <c r="D396" s="1177"/>
      <c r="E396" s="1177"/>
      <c r="F396" s="1177"/>
      <c r="G396" s="1177"/>
      <c r="H396" s="1177"/>
      <c r="I396" s="1177"/>
      <c r="J396" s="1177"/>
      <c r="K396" s="1177"/>
      <c r="L396" s="1177"/>
      <c r="M396" s="1177"/>
      <c r="N396" s="1177"/>
      <c r="O396" s="1177"/>
    </row>
    <row r="397" spans="3:15">
      <c r="C397" s="1177"/>
      <c r="D397" s="1177"/>
      <c r="E397" s="1177"/>
      <c r="F397" s="1177"/>
      <c r="G397" s="1177"/>
      <c r="H397" s="1177"/>
      <c r="I397" s="1177"/>
      <c r="J397" s="1177"/>
      <c r="K397" s="1177"/>
      <c r="L397" s="1177"/>
      <c r="M397" s="1177"/>
      <c r="N397" s="1177"/>
      <c r="O397" s="1177"/>
    </row>
    <row r="398" spans="3:15">
      <c r="C398" s="1177"/>
      <c r="D398" s="1177"/>
      <c r="E398" s="1177"/>
      <c r="F398" s="1177"/>
      <c r="G398" s="1177"/>
      <c r="H398" s="1177"/>
      <c r="I398" s="1177"/>
      <c r="J398" s="1177"/>
      <c r="K398" s="1177"/>
      <c r="L398" s="1177"/>
      <c r="M398" s="1177"/>
      <c r="N398" s="1177"/>
      <c r="O398" s="1177"/>
    </row>
    <row r="399" spans="3:15">
      <c r="C399" s="1177"/>
      <c r="D399" s="1177"/>
      <c r="E399" s="1177"/>
      <c r="F399" s="1177"/>
      <c r="G399" s="1177"/>
      <c r="H399" s="1177"/>
      <c r="I399" s="1177"/>
      <c r="J399" s="1177"/>
      <c r="K399" s="1177"/>
      <c r="L399" s="1177"/>
      <c r="M399" s="1177"/>
      <c r="N399" s="1177"/>
      <c r="O399" s="1177"/>
    </row>
    <row r="400" spans="3:15">
      <c r="C400" s="1177"/>
      <c r="D400" s="1177"/>
      <c r="E400" s="1177"/>
      <c r="F400" s="1177"/>
      <c r="G400" s="1177"/>
      <c r="H400" s="1177"/>
      <c r="I400" s="1177"/>
      <c r="J400" s="1177"/>
      <c r="K400" s="1177"/>
      <c r="L400" s="1177"/>
      <c r="M400" s="1177"/>
      <c r="N400" s="1177"/>
      <c r="O400" s="1177"/>
    </row>
    <row r="401" spans="3:15">
      <c r="C401" s="1177"/>
      <c r="D401" s="1177"/>
      <c r="E401" s="1177"/>
      <c r="F401" s="1177"/>
      <c r="G401" s="1177"/>
      <c r="H401" s="1177"/>
      <c r="I401" s="1177"/>
      <c r="J401" s="1177"/>
      <c r="K401" s="1177"/>
      <c r="L401" s="1177"/>
      <c r="M401" s="1177"/>
      <c r="N401" s="1177"/>
      <c r="O401" s="1177"/>
    </row>
    <row r="402" spans="3:15">
      <c r="C402" s="1177"/>
      <c r="D402" s="1177"/>
      <c r="E402" s="1177"/>
      <c r="F402" s="1177"/>
      <c r="G402" s="1177"/>
      <c r="H402" s="1177"/>
      <c r="I402" s="1177"/>
      <c r="J402" s="1177"/>
      <c r="K402" s="1177"/>
      <c r="L402" s="1177"/>
      <c r="M402" s="1177"/>
      <c r="N402" s="1177"/>
      <c r="O402" s="1177"/>
    </row>
    <row r="403" spans="3:15">
      <c r="C403" s="1177"/>
      <c r="D403" s="1177"/>
      <c r="E403" s="1177"/>
      <c r="F403" s="1177"/>
      <c r="G403" s="1177"/>
      <c r="H403" s="1177"/>
      <c r="I403" s="1177"/>
      <c r="J403" s="1177"/>
      <c r="K403" s="1177"/>
      <c r="L403" s="1177"/>
      <c r="M403" s="1177"/>
      <c r="N403" s="1177"/>
      <c r="O403" s="1177"/>
    </row>
    <row r="404" spans="3:15">
      <c r="C404" s="1177"/>
      <c r="D404" s="1177"/>
      <c r="E404" s="1177"/>
      <c r="F404" s="1177"/>
      <c r="G404" s="1177"/>
      <c r="H404" s="1177"/>
      <c r="I404" s="1177"/>
      <c r="J404" s="1177"/>
      <c r="K404" s="1177"/>
      <c r="L404" s="1177"/>
      <c r="M404" s="1177"/>
      <c r="N404" s="1177"/>
      <c r="O404" s="1177"/>
    </row>
    <row r="405" spans="3:15">
      <c r="C405" s="1177"/>
      <c r="D405" s="1177"/>
      <c r="E405" s="1177"/>
      <c r="F405" s="1177"/>
      <c r="G405" s="1177"/>
      <c r="H405" s="1177"/>
      <c r="I405" s="1177"/>
      <c r="J405" s="1177"/>
      <c r="K405" s="1177"/>
      <c r="L405" s="1177"/>
      <c r="M405" s="1177"/>
      <c r="N405" s="1177"/>
      <c r="O405" s="1177"/>
    </row>
    <row r="406" spans="3:15">
      <c r="C406" s="1177"/>
      <c r="D406" s="1177"/>
      <c r="E406" s="1177"/>
      <c r="F406" s="1177"/>
      <c r="G406" s="1177"/>
      <c r="H406" s="1177"/>
      <c r="I406" s="1177"/>
      <c r="J406" s="1177"/>
      <c r="K406" s="1177"/>
      <c r="L406" s="1177"/>
      <c r="M406" s="1177"/>
      <c r="N406" s="1177"/>
      <c r="O406" s="1177"/>
    </row>
    <row r="407" spans="3:15">
      <c r="C407" s="1177"/>
      <c r="D407" s="1177"/>
      <c r="E407" s="1177"/>
      <c r="F407" s="1177"/>
      <c r="G407" s="1177"/>
      <c r="H407" s="1177"/>
      <c r="I407" s="1177"/>
      <c r="J407" s="1177"/>
      <c r="K407" s="1177"/>
      <c r="L407" s="1177"/>
      <c r="M407" s="1177"/>
      <c r="N407" s="1177"/>
      <c r="O407" s="1177"/>
    </row>
    <row r="408" spans="3:15">
      <c r="C408" s="1177"/>
      <c r="D408" s="1177"/>
      <c r="E408" s="1177"/>
      <c r="F408" s="1177"/>
      <c r="G408" s="1177"/>
      <c r="H408" s="1177"/>
      <c r="I408" s="1177"/>
      <c r="J408" s="1177"/>
      <c r="K408" s="1177"/>
      <c r="L408" s="1177"/>
      <c r="M408" s="1177"/>
      <c r="N408" s="1177"/>
      <c r="O408" s="1177"/>
    </row>
    <row r="409" spans="3:15">
      <c r="C409" s="1177"/>
      <c r="D409" s="1177"/>
      <c r="E409" s="1177"/>
      <c r="F409" s="1177"/>
      <c r="G409" s="1177"/>
      <c r="H409" s="1177"/>
      <c r="I409" s="1177"/>
      <c r="J409" s="1177"/>
      <c r="K409" s="1177"/>
      <c r="L409" s="1177"/>
      <c r="M409" s="1177"/>
      <c r="N409" s="1177"/>
      <c r="O409" s="1177"/>
    </row>
    <row r="410" spans="3:15">
      <c r="C410" s="1177"/>
      <c r="D410" s="1177"/>
      <c r="E410" s="1177"/>
      <c r="F410" s="1177"/>
      <c r="G410" s="1177"/>
      <c r="H410" s="1177"/>
      <c r="I410" s="1177"/>
      <c r="J410" s="1177"/>
      <c r="K410" s="1177"/>
      <c r="L410" s="1177"/>
      <c r="M410" s="1177"/>
      <c r="N410" s="1177"/>
      <c r="O410" s="1177"/>
    </row>
    <row r="411" spans="3:15">
      <c r="C411" s="1177"/>
      <c r="D411" s="1177"/>
      <c r="E411" s="1177"/>
      <c r="F411" s="1177"/>
      <c r="G411" s="1177"/>
      <c r="H411" s="1177"/>
      <c r="I411" s="1177"/>
      <c r="J411" s="1177"/>
      <c r="K411" s="1177"/>
      <c r="L411" s="1177"/>
      <c r="M411" s="1177"/>
      <c r="N411" s="1177"/>
      <c r="O411" s="1177"/>
    </row>
    <row r="412" spans="3:15">
      <c r="C412" s="1177"/>
      <c r="D412" s="1177"/>
      <c r="E412" s="1177"/>
      <c r="F412" s="1177"/>
      <c r="G412" s="1177"/>
      <c r="H412" s="1177"/>
      <c r="I412" s="1177"/>
      <c r="J412" s="1177"/>
      <c r="K412" s="1177"/>
      <c r="L412" s="1177"/>
      <c r="M412" s="1177"/>
      <c r="N412" s="1177"/>
      <c r="O412" s="1177"/>
    </row>
    <row r="413" spans="3:15">
      <c r="C413" s="1177"/>
      <c r="D413" s="1177"/>
      <c r="E413" s="1177"/>
      <c r="F413" s="1177"/>
      <c r="G413" s="1177"/>
      <c r="H413" s="1177"/>
      <c r="I413" s="1177"/>
      <c r="J413" s="1177"/>
      <c r="K413" s="1177"/>
      <c r="L413" s="1177"/>
      <c r="M413" s="1177"/>
      <c r="N413" s="1177"/>
      <c r="O413" s="1177"/>
    </row>
    <row r="414" spans="3:15">
      <c r="C414" s="1177"/>
      <c r="D414" s="1177"/>
      <c r="E414" s="1177"/>
      <c r="F414" s="1177"/>
      <c r="G414" s="1177"/>
      <c r="H414" s="1177"/>
      <c r="I414" s="1177"/>
      <c r="J414" s="1177"/>
      <c r="K414" s="1177"/>
      <c r="L414" s="1177"/>
      <c r="M414" s="1177"/>
      <c r="N414" s="1177"/>
      <c r="O414" s="1177"/>
    </row>
    <row r="415" spans="3:15">
      <c r="C415" s="1177"/>
      <c r="D415" s="1177"/>
      <c r="E415" s="1177"/>
      <c r="F415" s="1177"/>
      <c r="G415" s="1177"/>
      <c r="H415" s="1177"/>
      <c r="I415" s="1177"/>
      <c r="J415" s="1177"/>
      <c r="K415" s="1177"/>
      <c r="L415" s="1177"/>
      <c r="M415" s="1177"/>
      <c r="N415" s="1177"/>
      <c r="O415" s="1177"/>
    </row>
    <row r="416" spans="3:15">
      <c r="C416" s="1177"/>
      <c r="D416" s="1177"/>
      <c r="E416" s="1177"/>
      <c r="F416" s="1177"/>
      <c r="G416" s="1177"/>
      <c r="H416" s="1177"/>
      <c r="I416" s="1177"/>
      <c r="J416" s="1177"/>
      <c r="K416" s="1177"/>
      <c r="L416" s="1177"/>
      <c r="M416" s="1177"/>
      <c r="N416" s="1177"/>
      <c r="O416" s="1177"/>
    </row>
    <row r="417" spans="3:15">
      <c r="C417" s="1177"/>
      <c r="D417" s="1177"/>
      <c r="E417" s="1177"/>
      <c r="F417" s="1177"/>
      <c r="G417" s="1177"/>
      <c r="H417" s="1177"/>
      <c r="I417" s="1177"/>
      <c r="J417" s="1177"/>
      <c r="K417" s="1177"/>
      <c r="L417" s="1177"/>
      <c r="M417" s="1177"/>
      <c r="N417" s="1177"/>
      <c r="O417" s="1177"/>
    </row>
    <row r="418" spans="3:15">
      <c r="C418" s="1177"/>
      <c r="D418" s="1177"/>
      <c r="E418" s="1177"/>
      <c r="F418" s="1177"/>
      <c r="G418" s="1177"/>
      <c r="H418" s="1177"/>
      <c r="I418" s="1177"/>
      <c r="J418" s="1177"/>
      <c r="K418" s="1177"/>
      <c r="L418" s="1177"/>
      <c r="M418" s="1177"/>
      <c r="N418" s="1177"/>
      <c r="O418" s="1177"/>
    </row>
    <row r="419" spans="3:15">
      <c r="C419" s="1177"/>
      <c r="D419" s="1177"/>
      <c r="E419" s="1177"/>
      <c r="F419" s="1177"/>
      <c r="G419" s="1177"/>
      <c r="H419" s="1177"/>
      <c r="I419" s="1177"/>
      <c r="J419" s="1177"/>
      <c r="K419" s="1177"/>
      <c r="L419" s="1177"/>
      <c r="M419" s="1177"/>
      <c r="N419" s="1177"/>
      <c r="O419" s="1177"/>
    </row>
    <row r="420" spans="3:15">
      <c r="C420" s="1177"/>
      <c r="D420" s="1177"/>
      <c r="E420" s="1177"/>
      <c r="F420" s="1177"/>
      <c r="G420" s="1177"/>
      <c r="H420" s="1177"/>
      <c r="I420" s="1177"/>
      <c r="J420" s="1177"/>
      <c r="K420" s="1177"/>
      <c r="L420" s="1177"/>
      <c r="M420" s="1177"/>
      <c r="N420" s="1177"/>
      <c r="O420" s="1177"/>
    </row>
    <row r="421" spans="3:15">
      <c r="C421" s="1177"/>
      <c r="D421" s="1177"/>
      <c r="E421" s="1177"/>
      <c r="F421" s="1177"/>
      <c r="G421" s="1177"/>
      <c r="H421" s="1177"/>
      <c r="I421" s="1177"/>
      <c r="J421" s="1177"/>
      <c r="K421" s="1177"/>
      <c r="L421" s="1177"/>
      <c r="M421" s="1177"/>
      <c r="N421" s="1177"/>
      <c r="O421" s="1177"/>
    </row>
    <row r="422" spans="3:15">
      <c r="C422" s="1177"/>
      <c r="D422" s="1177"/>
      <c r="E422" s="1177"/>
      <c r="F422" s="1177"/>
      <c r="G422" s="1177"/>
      <c r="H422" s="1177"/>
      <c r="I422" s="1177"/>
      <c r="J422" s="1177"/>
      <c r="K422" s="1177"/>
      <c r="L422" s="1177"/>
      <c r="M422" s="1177"/>
      <c r="N422" s="1177"/>
      <c r="O422" s="1177"/>
    </row>
    <row r="423" spans="3:15">
      <c r="C423" s="1177"/>
      <c r="D423" s="1177"/>
      <c r="E423" s="1177"/>
      <c r="F423" s="1177"/>
      <c r="G423" s="1177"/>
      <c r="H423" s="1177"/>
      <c r="I423" s="1177"/>
      <c r="J423" s="1177"/>
      <c r="K423" s="1177"/>
      <c r="L423" s="1177"/>
      <c r="M423" s="1177"/>
      <c r="N423" s="1177"/>
      <c r="O423" s="1177"/>
    </row>
    <row r="424" spans="3:15">
      <c r="C424" s="1177"/>
      <c r="D424" s="1177"/>
      <c r="E424" s="1177"/>
      <c r="F424" s="1177"/>
      <c r="G424" s="1177"/>
      <c r="H424" s="1177"/>
      <c r="I424" s="1177"/>
      <c r="J424" s="1177"/>
      <c r="K424" s="1177"/>
      <c r="L424" s="1177"/>
      <c r="M424" s="1177"/>
      <c r="N424" s="1177"/>
      <c r="O424" s="1177"/>
    </row>
    <row r="425" spans="3:15">
      <c r="C425" s="1177"/>
      <c r="D425" s="1177"/>
      <c r="E425" s="1177"/>
      <c r="F425" s="1177"/>
      <c r="G425" s="1177"/>
      <c r="H425" s="1177"/>
      <c r="I425" s="1177"/>
      <c r="J425" s="1177"/>
      <c r="K425" s="1177"/>
      <c r="L425" s="1177"/>
      <c r="M425" s="1177"/>
      <c r="N425" s="1177"/>
      <c r="O425" s="1177"/>
    </row>
    <row r="426" spans="3:15">
      <c r="C426" s="1177"/>
      <c r="D426" s="1177"/>
      <c r="E426" s="1177"/>
      <c r="F426" s="1177"/>
      <c r="G426" s="1177"/>
      <c r="H426" s="1177"/>
      <c r="I426" s="1177"/>
      <c r="J426" s="1177"/>
      <c r="K426" s="1177"/>
      <c r="L426" s="1177"/>
      <c r="M426" s="1177"/>
      <c r="N426" s="1177"/>
      <c r="O426" s="1177"/>
    </row>
    <row r="427" spans="3:15">
      <c r="C427" s="1177"/>
      <c r="D427" s="1177"/>
      <c r="E427" s="1177"/>
      <c r="F427" s="1177"/>
      <c r="G427" s="1177"/>
      <c r="H427" s="1177"/>
      <c r="I427" s="1177"/>
      <c r="J427" s="1177"/>
      <c r="K427" s="1177"/>
      <c r="L427" s="1177"/>
      <c r="M427" s="1177"/>
      <c r="N427" s="1177"/>
      <c r="O427" s="1177"/>
    </row>
    <row r="428" spans="3:15">
      <c r="C428" s="1177"/>
      <c r="D428" s="1177"/>
      <c r="E428" s="1177"/>
      <c r="F428" s="1177"/>
      <c r="G428" s="1177"/>
      <c r="H428" s="1177"/>
      <c r="I428" s="1177"/>
      <c r="J428" s="1177"/>
      <c r="K428" s="1177"/>
      <c r="L428" s="1177"/>
      <c r="M428" s="1177"/>
      <c r="N428" s="1177"/>
      <c r="O428" s="1177"/>
    </row>
    <row r="429" spans="3:15">
      <c r="C429" s="1177"/>
      <c r="D429" s="1177"/>
      <c r="E429" s="1177"/>
      <c r="F429" s="1177"/>
      <c r="G429" s="1177"/>
      <c r="H429" s="1177"/>
      <c r="I429" s="1177"/>
      <c r="J429" s="1177"/>
      <c r="K429" s="1177"/>
      <c r="L429" s="1177"/>
      <c r="M429" s="1177"/>
      <c r="N429" s="1177"/>
      <c r="O429" s="1177"/>
    </row>
    <row r="430" spans="3:15">
      <c r="C430" s="1177"/>
      <c r="D430" s="1177"/>
      <c r="E430" s="1177"/>
      <c r="F430" s="1177"/>
      <c r="G430" s="1177"/>
      <c r="H430" s="1177"/>
      <c r="I430" s="1177"/>
      <c r="J430" s="1177"/>
      <c r="K430" s="1177"/>
      <c r="L430" s="1177"/>
      <c r="M430" s="1177"/>
      <c r="N430" s="1177"/>
      <c r="O430" s="1177"/>
    </row>
    <row r="431" spans="3:15">
      <c r="C431" s="1177"/>
      <c r="D431" s="1177"/>
      <c r="E431" s="1177"/>
      <c r="F431" s="1177"/>
      <c r="G431" s="1177"/>
      <c r="H431" s="1177"/>
      <c r="I431" s="1177"/>
      <c r="J431" s="1177"/>
      <c r="K431" s="1177"/>
      <c r="L431" s="1177"/>
      <c r="M431" s="1177"/>
      <c r="N431" s="1177"/>
      <c r="O431" s="1177"/>
    </row>
    <row r="432" spans="3:15">
      <c r="C432" s="1177"/>
      <c r="D432" s="1177"/>
      <c r="E432" s="1177"/>
      <c r="F432" s="1177"/>
      <c r="G432" s="1177"/>
      <c r="H432" s="1177"/>
      <c r="I432" s="1177"/>
      <c r="J432" s="1177"/>
      <c r="K432" s="1177"/>
      <c r="L432" s="1177"/>
      <c r="M432" s="1177"/>
      <c r="N432" s="1177"/>
      <c r="O432" s="1177"/>
    </row>
    <row r="433" spans="3:15">
      <c r="C433" s="1177"/>
      <c r="D433" s="1177"/>
      <c r="E433" s="1177"/>
      <c r="F433" s="1177"/>
      <c r="G433" s="1177"/>
      <c r="H433" s="1177"/>
      <c r="I433" s="1177"/>
      <c r="J433" s="1177"/>
      <c r="K433" s="1177"/>
      <c r="L433" s="1177"/>
      <c r="M433" s="1177"/>
      <c r="N433" s="1177"/>
      <c r="O433" s="1177"/>
    </row>
    <row r="434" spans="3:15">
      <c r="C434" s="1177"/>
      <c r="D434" s="1177"/>
      <c r="E434" s="1177"/>
      <c r="F434" s="1177"/>
      <c r="G434" s="1177"/>
      <c r="H434" s="1177"/>
      <c r="I434" s="1177"/>
      <c r="J434" s="1177"/>
      <c r="K434" s="1177"/>
      <c r="L434" s="1177"/>
      <c r="M434" s="1177"/>
      <c r="N434" s="1177"/>
      <c r="O434" s="1177"/>
    </row>
    <row r="435" spans="3:15">
      <c r="C435" s="1177"/>
      <c r="D435" s="1177"/>
      <c r="E435" s="1177"/>
      <c r="F435" s="1177"/>
      <c r="G435" s="1177"/>
      <c r="H435" s="1177"/>
      <c r="I435" s="1177"/>
      <c r="J435" s="1177"/>
      <c r="K435" s="1177"/>
      <c r="L435" s="1177"/>
      <c r="M435" s="1177"/>
      <c r="N435" s="1177"/>
      <c r="O435" s="1177"/>
    </row>
    <row r="436" spans="3:15">
      <c r="C436" s="1177"/>
      <c r="D436" s="1177"/>
      <c r="E436" s="1177"/>
      <c r="F436" s="1177"/>
      <c r="G436" s="1177"/>
      <c r="H436" s="1177"/>
      <c r="I436" s="1177"/>
      <c r="J436" s="1177"/>
      <c r="K436" s="1177"/>
      <c r="L436" s="1177"/>
      <c r="M436" s="1177"/>
      <c r="N436" s="1177"/>
      <c r="O436" s="1177"/>
    </row>
    <row r="437" spans="3:15">
      <c r="C437" s="1177"/>
      <c r="D437" s="1177"/>
      <c r="E437" s="1177"/>
      <c r="F437" s="1177"/>
      <c r="G437" s="1177"/>
      <c r="H437" s="1177"/>
      <c r="I437" s="1177"/>
      <c r="J437" s="1177"/>
      <c r="K437" s="1177"/>
      <c r="L437" s="1177"/>
      <c r="M437" s="1177"/>
      <c r="N437" s="1177"/>
      <c r="O437" s="1177"/>
    </row>
    <row r="438" spans="3:15">
      <c r="C438" s="1177"/>
      <c r="D438" s="1177"/>
      <c r="E438" s="1177"/>
      <c r="F438" s="1177"/>
      <c r="G438" s="1177"/>
      <c r="H438" s="1177"/>
      <c r="I438" s="1177"/>
      <c r="J438" s="1177"/>
      <c r="K438" s="1177"/>
      <c r="L438" s="1177"/>
      <c r="M438" s="1177"/>
      <c r="N438" s="1177"/>
      <c r="O438" s="1177"/>
    </row>
    <row r="439" spans="3:15">
      <c r="C439" s="1177"/>
      <c r="D439" s="1177"/>
      <c r="E439" s="1177"/>
      <c r="F439" s="1177"/>
      <c r="G439" s="1177"/>
      <c r="H439" s="1177"/>
      <c r="I439" s="1177"/>
      <c r="J439" s="1177"/>
      <c r="K439" s="1177"/>
      <c r="L439" s="1177"/>
      <c r="M439" s="1177"/>
      <c r="N439" s="1177"/>
      <c r="O439" s="1177"/>
    </row>
    <row r="440" spans="3:15">
      <c r="C440" s="1177"/>
      <c r="D440" s="1177"/>
      <c r="E440" s="1177"/>
      <c r="F440" s="1177"/>
      <c r="G440" s="1177"/>
      <c r="H440" s="1177"/>
      <c r="I440" s="1177"/>
      <c r="J440" s="1177"/>
      <c r="K440" s="1177"/>
      <c r="L440" s="1177"/>
      <c r="M440" s="1177"/>
      <c r="N440" s="1177"/>
      <c r="O440" s="1177"/>
    </row>
    <row r="441" spans="3:15">
      <c r="C441" s="1177"/>
      <c r="D441" s="1177"/>
      <c r="E441" s="1177"/>
      <c r="F441" s="1177"/>
      <c r="G441" s="1177"/>
      <c r="H441" s="1177"/>
      <c r="I441" s="1177"/>
      <c r="J441" s="1177"/>
      <c r="K441" s="1177"/>
      <c r="L441" s="1177"/>
      <c r="M441" s="1177"/>
      <c r="N441" s="1177"/>
      <c r="O441" s="1177"/>
    </row>
    <row r="442" spans="3:15">
      <c r="C442" s="1177"/>
      <c r="D442" s="1177"/>
      <c r="E442" s="1177"/>
      <c r="F442" s="1177"/>
      <c r="G442" s="1177"/>
      <c r="H442" s="1177"/>
      <c r="I442" s="1177"/>
      <c r="J442" s="1177"/>
      <c r="K442" s="1177"/>
      <c r="L442" s="1177"/>
      <c r="M442" s="1177"/>
      <c r="N442" s="1177"/>
      <c r="O442" s="1177"/>
    </row>
    <row r="443" spans="3:15">
      <c r="C443" s="1177"/>
      <c r="D443" s="1177"/>
      <c r="E443" s="1177"/>
      <c r="F443" s="1177"/>
      <c r="G443" s="1177"/>
      <c r="H443" s="1177"/>
      <c r="I443" s="1177"/>
      <c r="J443" s="1177"/>
      <c r="K443" s="1177"/>
      <c r="L443" s="1177"/>
      <c r="M443" s="1177"/>
      <c r="N443" s="1177"/>
      <c r="O443" s="1177"/>
    </row>
    <row r="444" spans="3:15">
      <c r="C444" s="1177"/>
      <c r="D444" s="1177"/>
      <c r="E444" s="1177"/>
      <c r="F444" s="1177"/>
      <c r="G444" s="1177"/>
      <c r="H444" s="1177"/>
      <c r="I444" s="1177"/>
      <c r="J444" s="1177"/>
      <c r="K444" s="1177"/>
      <c r="L444" s="1177"/>
      <c r="M444" s="1177"/>
      <c r="N444" s="1177"/>
      <c r="O444" s="1177"/>
    </row>
    <row r="445" spans="3:15">
      <c r="C445" s="1177"/>
      <c r="D445" s="1177"/>
      <c r="E445" s="1177"/>
      <c r="F445" s="1177"/>
      <c r="G445" s="1177"/>
      <c r="H445" s="1177"/>
      <c r="I445" s="1177"/>
      <c r="J445" s="1177"/>
      <c r="K445" s="1177"/>
      <c r="L445" s="1177"/>
      <c r="M445" s="1177"/>
      <c r="N445" s="1177"/>
      <c r="O445" s="1177"/>
    </row>
    <row r="446" spans="3:15">
      <c r="C446" s="1177"/>
      <c r="D446" s="1177"/>
      <c r="E446" s="1177"/>
      <c r="F446" s="1177"/>
      <c r="G446" s="1177"/>
      <c r="H446" s="1177"/>
      <c r="I446" s="1177"/>
      <c r="J446" s="1177"/>
      <c r="K446" s="1177"/>
      <c r="L446" s="1177"/>
      <c r="M446" s="1177"/>
      <c r="N446" s="1177"/>
      <c r="O446" s="1177"/>
    </row>
    <row r="447" spans="3:15">
      <c r="C447" s="1177"/>
      <c r="D447" s="1177"/>
      <c r="E447" s="1177"/>
      <c r="F447" s="1177"/>
      <c r="G447" s="1177"/>
      <c r="H447" s="1177"/>
      <c r="I447" s="1177"/>
      <c r="J447" s="1177"/>
      <c r="K447" s="1177"/>
      <c r="L447" s="1177"/>
      <c r="M447" s="1177"/>
      <c r="N447" s="1177"/>
      <c r="O447" s="1177"/>
    </row>
    <row r="448" spans="3:15">
      <c r="C448" s="1177"/>
      <c r="D448" s="1177"/>
      <c r="E448" s="1177"/>
      <c r="F448" s="1177"/>
      <c r="G448" s="1177"/>
      <c r="H448" s="1177"/>
      <c r="I448" s="1177"/>
      <c r="J448" s="1177"/>
      <c r="K448" s="1177"/>
      <c r="L448" s="1177"/>
      <c r="M448" s="1177"/>
      <c r="N448" s="1177"/>
      <c r="O448" s="1177"/>
    </row>
    <row r="449" spans="3:15">
      <c r="C449" s="1177"/>
      <c r="D449" s="1177"/>
      <c r="E449" s="1177"/>
      <c r="F449" s="1177"/>
      <c r="G449" s="1177"/>
      <c r="H449" s="1177"/>
      <c r="I449" s="1177"/>
      <c r="J449" s="1177"/>
      <c r="K449" s="1177"/>
      <c r="L449" s="1177"/>
      <c r="M449" s="1177"/>
      <c r="N449" s="1177"/>
      <c r="O449" s="1177"/>
    </row>
    <row r="450" spans="3:15">
      <c r="C450" s="1177"/>
      <c r="D450" s="1177"/>
      <c r="E450" s="1177"/>
      <c r="F450" s="1177"/>
      <c r="G450" s="1177"/>
      <c r="H450" s="1177"/>
      <c r="I450" s="1177"/>
      <c r="J450" s="1177"/>
      <c r="K450" s="1177"/>
      <c r="L450" s="1177"/>
      <c r="M450" s="1177"/>
      <c r="N450" s="1177"/>
      <c r="O450" s="1177"/>
    </row>
    <row r="451" spans="3:15">
      <c r="C451" s="1177"/>
      <c r="D451" s="1177"/>
      <c r="E451" s="1177"/>
      <c r="F451" s="1177"/>
      <c r="G451" s="1177"/>
      <c r="H451" s="1177"/>
      <c r="I451" s="1177"/>
      <c r="J451" s="1177"/>
      <c r="K451" s="1177"/>
      <c r="L451" s="1177"/>
      <c r="M451" s="1177"/>
      <c r="N451" s="1177"/>
      <c r="O451" s="1177"/>
    </row>
    <row r="452" spans="3:15">
      <c r="C452" s="1177"/>
      <c r="D452" s="1177"/>
      <c r="E452" s="1177"/>
      <c r="F452" s="1177"/>
      <c r="G452" s="1177"/>
      <c r="H452" s="1177"/>
      <c r="I452" s="1177"/>
      <c r="J452" s="1177"/>
      <c r="K452" s="1177"/>
      <c r="L452" s="1177"/>
      <c r="M452" s="1177"/>
      <c r="N452" s="1177"/>
      <c r="O452" s="1177"/>
    </row>
    <row r="453" spans="3:15">
      <c r="C453" s="1177"/>
      <c r="D453" s="1177"/>
      <c r="E453" s="1177"/>
      <c r="F453" s="1177"/>
      <c r="G453" s="1177"/>
      <c r="H453" s="1177"/>
      <c r="I453" s="1177"/>
      <c r="J453" s="1177"/>
      <c r="K453" s="1177"/>
      <c r="L453" s="1177"/>
      <c r="M453" s="1177"/>
      <c r="N453" s="1177"/>
      <c r="O453" s="1177"/>
    </row>
    <row r="454" spans="3:15">
      <c r="C454" s="1177"/>
      <c r="D454" s="1177"/>
      <c r="E454" s="1177"/>
      <c r="F454" s="1177"/>
      <c r="G454" s="1177"/>
      <c r="H454" s="1177"/>
      <c r="I454" s="1177"/>
      <c r="J454" s="1177"/>
      <c r="K454" s="1177"/>
      <c r="L454" s="1177"/>
      <c r="M454" s="1177"/>
      <c r="N454" s="1177"/>
      <c r="O454" s="1177"/>
    </row>
    <row r="455" spans="3:15">
      <c r="C455" s="1177"/>
      <c r="D455" s="1177"/>
      <c r="E455" s="1177"/>
      <c r="F455" s="1177"/>
      <c r="G455" s="1177"/>
      <c r="H455" s="1177"/>
      <c r="I455" s="1177"/>
      <c r="J455" s="1177"/>
      <c r="K455" s="1177"/>
      <c r="L455" s="1177"/>
      <c r="M455" s="1177"/>
      <c r="N455" s="1177"/>
      <c r="O455" s="1177"/>
    </row>
    <row r="456" spans="3:15">
      <c r="C456" s="1177"/>
      <c r="D456" s="1177"/>
      <c r="E456" s="1177"/>
      <c r="F456" s="1177"/>
      <c r="G456" s="1177"/>
      <c r="H456" s="1177"/>
      <c r="I456" s="1177"/>
      <c r="J456" s="1177"/>
      <c r="K456" s="1177"/>
      <c r="L456" s="1177"/>
      <c r="M456" s="1177"/>
      <c r="N456" s="1177"/>
      <c r="O456" s="1177"/>
    </row>
    <row r="457" spans="3:15">
      <c r="C457" s="1177"/>
      <c r="D457" s="1177"/>
      <c r="E457" s="1177"/>
      <c r="F457" s="1177"/>
      <c r="G457" s="1177"/>
      <c r="H457" s="1177"/>
      <c r="I457" s="1177"/>
      <c r="J457" s="1177"/>
      <c r="K457" s="1177"/>
      <c r="L457" s="1177"/>
      <c r="M457" s="1177"/>
      <c r="N457" s="1177"/>
      <c r="O457" s="1177"/>
    </row>
    <row r="458" spans="3:15">
      <c r="C458" s="1177"/>
      <c r="D458" s="1177"/>
      <c r="E458" s="1177"/>
      <c r="F458" s="1177"/>
      <c r="G458" s="1177"/>
      <c r="H458" s="1177"/>
      <c r="I458" s="1177"/>
      <c r="J458" s="1177"/>
      <c r="K458" s="1177"/>
      <c r="L458" s="1177"/>
      <c r="M458" s="1177"/>
      <c r="N458" s="1177"/>
      <c r="O458" s="1177"/>
    </row>
    <row r="459" spans="3:15">
      <c r="C459" s="1177"/>
      <c r="D459" s="1177"/>
      <c r="E459" s="1177"/>
      <c r="F459" s="1177"/>
      <c r="G459" s="1177"/>
      <c r="H459" s="1177"/>
      <c r="I459" s="1177"/>
      <c r="J459" s="1177"/>
      <c r="K459" s="1177"/>
      <c r="L459" s="1177"/>
      <c r="M459" s="1177"/>
      <c r="N459" s="1177"/>
      <c r="O459" s="1177"/>
    </row>
    <row r="460" spans="3:15">
      <c r="C460" s="1177"/>
      <c r="D460" s="1177"/>
      <c r="E460" s="1177"/>
      <c r="F460" s="1177"/>
      <c r="G460" s="1177"/>
      <c r="H460" s="1177"/>
      <c r="I460" s="1177"/>
      <c r="J460" s="1177"/>
      <c r="K460" s="1177"/>
      <c r="L460" s="1177"/>
      <c r="M460" s="1177"/>
      <c r="N460" s="1177"/>
      <c r="O460" s="1177"/>
    </row>
    <row r="461" spans="3:15">
      <c r="C461" s="1177"/>
      <c r="D461" s="1177"/>
      <c r="E461" s="1177"/>
      <c r="F461" s="1177"/>
      <c r="G461" s="1177"/>
      <c r="H461" s="1177"/>
      <c r="I461" s="1177"/>
      <c r="J461" s="1177"/>
      <c r="K461" s="1177"/>
      <c r="L461" s="1177"/>
      <c r="M461" s="1177"/>
      <c r="N461" s="1177"/>
      <c r="O461" s="1177"/>
    </row>
    <row r="462" spans="3:15">
      <c r="C462" s="1177"/>
      <c r="D462" s="1177"/>
      <c r="E462" s="1177"/>
      <c r="F462" s="1177"/>
      <c r="G462" s="1177"/>
      <c r="H462" s="1177"/>
      <c r="I462" s="1177"/>
      <c r="J462" s="1177"/>
      <c r="K462" s="1177"/>
      <c r="L462" s="1177"/>
      <c r="M462" s="1177"/>
      <c r="N462" s="1177"/>
      <c r="O462" s="1177"/>
    </row>
    <row r="463" spans="3:15">
      <c r="C463" s="1177"/>
      <c r="D463" s="1177"/>
      <c r="E463" s="1177"/>
      <c r="F463" s="1177"/>
      <c r="G463" s="1177"/>
      <c r="H463" s="1177"/>
      <c r="I463" s="1177"/>
      <c r="J463" s="1177"/>
      <c r="K463" s="1177"/>
      <c r="L463" s="1177"/>
      <c r="M463" s="1177"/>
      <c r="N463" s="1177"/>
      <c r="O463" s="1177"/>
    </row>
    <row r="464" spans="3:15">
      <c r="C464" s="1177"/>
      <c r="D464" s="1177"/>
      <c r="E464" s="1177"/>
      <c r="F464" s="1177"/>
      <c r="G464" s="1177"/>
      <c r="H464" s="1177"/>
      <c r="I464" s="1177"/>
      <c r="J464" s="1177"/>
      <c r="K464" s="1177"/>
      <c r="L464" s="1177"/>
      <c r="M464" s="1177"/>
      <c r="N464" s="1177"/>
      <c r="O464" s="1177"/>
    </row>
    <row r="465" spans="3:15">
      <c r="C465" s="1177"/>
      <c r="D465" s="1177"/>
      <c r="E465" s="1177"/>
      <c r="F465" s="1177"/>
      <c r="G465" s="1177"/>
      <c r="H465" s="1177"/>
      <c r="I465" s="1177"/>
      <c r="J465" s="1177"/>
      <c r="K465" s="1177"/>
      <c r="L465" s="1177"/>
      <c r="M465" s="1177"/>
      <c r="N465" s="1177"/>
      <c r="O465" s="1177"/>
    </row>
    <row r="466" spans="3:15">
      <c r="C466" s="1177"/>
      <c r="D466" s="1177"/>
      <c r="E466" s="1177"/>
      <c r="F466" s="1177"/>
      <c r="G466" s="1177"/>
      <c r="H466" s="1177"/>
      <c r="I466" s="1177"/>
      <c r="J466" s="1177"/>
      <c r="K466" s="1177"/>
      <c r="L466" s="1177"/>
      <c r="M466" s="1177"/>
      <c r="N466" s="1177"/>
      <c r="O466" s="1177"/>
    </row>
    <row r="467" spans="3:15">
      <c r="C467" s="1177"/>
      <c r="D467" s="1177"/>
      <c r="E467" s="1177"/>
      <c r="F467" s="1177"/>
      <c r="G467" s="1177"/>
      <c r="H467" s="1177"/>
      <c r="I467" s="1177"/>
      <c r="J467" s="1177"/>
      <c r="K467" s="1177"/>
      <c r="L467" s="1177"/>
      <c r="M467" s="1177"/>
      <c r="N467" s="1177"/>
      <c r="O467" s="1177"/>
    </row>
    <row r="468" spans="3:15">
      <c r="C468" s="1177"/>
      <c r="D468" s="1177"/>
      <c r="E468" s="1177"/>
      <c r="F468" s="1177"/>
      <c r="G468" s="1177"/>
      <c r="H468" s="1177"/>
      <c r="I468" s="1177"/>
      <c r="J468" s="1177"/>
      <c r="K468" s="1177"/>
      <c r="L468" s="1177"/>
      <c r="M468" s="1177"/>
      <c r="N468" s="1177"/>
      <c r="O468" s="1177"/>
    </row>
    <row r="469" spans="3:15">
      <c r="C469" s="1177"/>
      <c r="D469" s="1177"/>
      <c r="E469" s="1177"/>
      <c r="F469" s="1177"/>
      <c r="G469" s="1177"/>
      <c r="H469" s="1177"/>
      <c r="I469" s="1177"/>
      <c r="J469" s="1177"/>
      <c r="K469" s="1177"/>
      <c r="L469" s="1177"/>
      <c r="M469" s="1177"/>
      <c r="N469" s="1177"/>
      <c r="O469" s="1177"/>
    </row>
    <row r="470" spans="3:15">
      <c r="C470" s="1177"/>
      <c r="D470" s="1177"/>
      <c r="E470" s="1177"/>
      <c r="F470" s="1177"/>
      <c r="G470" s="1177"/>
      <c r="H470" s="1177"/>
      <c r="I470" s="1177"/>
      <c r="J470" s="1177"/>
      <c r="K470" s="1177"/>
      <c r="L470" s="1177"/>
      <c r="M470" s="1177"/>
      <c r="N470" s="1177"/>
      <c r="O470" s="1177"/>
    </row>
    <row r="471" spans="3:15">
      <c r="C471" s="1177"/>
      <c r="D471" s="1177"/>
      <c r="E471" s="1177"/>
      <c r="F471" s="1177"/>
      <c r="G471" s="1177"/>
      <c r="H471" s="1177"/>
      <c r="I471" s="1177"/>
      <c r="J471" s="1177"/>
      <c r="K471" s="1177"/>
      <c r="L471" s="1177"/>
      <c r="M471" s="1177"/>
      <c r="N471" s="1177"/>
      <c r="O471" s="1177"/>
    </row>
    <row r="472" spans="3:15">
      <c r="C472" s="1177"/>
      <c r="D472" s="1177"/>
      <c r="E472" s="1177"/>
      <c r="F472" s="1177"/>
      <c r="G472" s="1177"/>
      <c r="H472" s="1177"/>
      <c r="I472" s="1177"/>
      <c r="J472" s="1177"/>
      <c r="K472" s="1177"/>
      <c r="L472" s="1177"/>
      <c r="M472" s="1177"/>
      <c r="N472" s="1177"/>
      <c r="O472" s="1177"/>
    </row>
    <row r="473" spans="3:15">
      <c r="C473" s="1177"/>
      <c r="D473" s="1177"/>
      <c r="E473" s="1177"/>
      <c r="F473" s="1177"/>
      <c r="G473" s="1177"/>
      <c r="H473" s="1177"/>
      <c r="I473" s="1177"/>
      <c r="J473" s="1177"/>
      <c r="K473" s="1177"/>
      <c r="L473" s="1177"/>
      <c r="M473" s="1177"/>
      <c r="N473" s="1177"/>
      <c r="O473" s="1177"/>
    </row>
    <row r="474" spans="3:15">
      <c r="C474" s="1177"/>
      <c r="D474" s="1177"/>
      <c r="E474" s="1177"/>
      <c r="F474" s="1177"/>
      <c r="G474" s="1177"/>
      <c r="H474" s="1177"/>
      <c r="I474" s="1177"/>
      <c r="J474" s="1177"/>
      <c r="K474" s="1177"/>
      <c r="L474" s="1177"/>
      <c r="M474" s="1177"/>
      <c r="N474" s="1177"/>
      <c r="O474" s="1177"/>
    </row>
    <row r="475" spans="3:15">
      <c r="C475" s="1177"/>
      <c r="D475" s="1177"/>
      <c r="E475" s="1177"/>
      <c r="F475" s="1177"/>
      <c r="G475" s="1177"/>
      <c r="H475" s="1177"/>
      <c r="I475" s="1177"/>
      <c r="J475" s="1177"/>
      <c r="K475" s="1177"/>
      <c r="L475" s="1177"/>
      <c r="M475" s="1177"/>
      <c r="N475" s="1177"/>
      <c r="O475" s="1177"/>
    </row>
    <row r="476" spans="3:15">
      <c r="C476" s="1177"/>
      <c r="D476" s="1177"/>
      <c r="E476" s="1177"/>
      <c r="F476" s="1177"/>
      <c r="G476" s="1177"/>
      <c r="H476" s="1177"/>
      <c r="I476" s="1177"/>
      <c r="J476" s="1177"/>
      <c r="K476" s="1177"/>
      <c r="L476" s="1177"/>
      <c r="M476" s="1177"/>
      <c r="N476" s="1177"/>
      <c r="O476" s="1177"/>
    </row>
    <row r="477" spans="3:15">
      <c r="C477" s="1177"/>
      <c r="D477" s="1177"/>
      <c r="E477" s="1177"/>
      <c r="F477" s="1177"/>
      <c r="G477" s="1177"/>
      <c r="H477" s="1177"/>
      <c r="I477" s="1177"/>
      <c r="J477" s="1177"/>
      <c r="K477" s="1177"/>
      <c r="L477" s="1177"/>
      <c r="M477" s="1177"/>
      <c r="N477" s="1177"/>
      <c r="O477" s="1177"/>
    </row>
    <row r="478" spans="3:15">
      <c r="C478" s="1177"/>
      <c r="D478" s="1177"/>
      <c r="E478" s="1177"/>
      <c r="F478" s="1177"/>
      <c r="G478" s="1177"/>
      <c r="H478" s="1177"/>
      <c r="I478" s="1177"/>
      <c r="J478" s="1177"/>
      <c r="K478" s="1177"/>
      <c r="L478" s="1177"/>
      <c r="M478" s="1177"/>
      <c r="N478" s="1177"/>
      <c r="O478" s="1177"/>
    </row>
    <row r="479" spans="3:15">
      <c r="C479" s="1177"/>
      <c r="D479" s="1177"/>
      <c r="E479" s="1177"/>
      <c r="F479" s="1177"/>
      <c r="G479" s="1177"/>
      <c r="H479" s="1177"/>
      <c r="I479" s="1177"/>
      <c r="J479" s="1177"/>
      <c r="K479" s="1177"/>
      <c r="L479" s="1177"/>
      <c r="M479" s="1177"/>
      <c r="N479" s="1177"/>
      <c r="O479" s="1177"/>
    </row>
    <row r="480" spans="3:15">
      <c r="C480" s="1177"/>
      <c r="D480" s="1177"/>
      <c r="E480" s="1177"/>
      <c r="F480" s="1177"/>
      <c r="G480" s="1177"/>
      <c r="H480" s="1177"/>
      <c r="I480" s="1177"/>
      <c r="J480" s="1177"/>
      <c r="K480" s="1177"/>
      <c r="L480" s="1177"/>
      <c r="M480" s="1177"/>
      <c r="N480" s="1177"/>
      <c r="O480" s="1177"/>
    </row>
    <row r="481" spans="3:15">
      <c r="C481" s="1177"/>
      <c r="D481" s="1177"/>
      <c r="E481" s="1177"/>
      <c r="F481" s="1177"/>
      <c r="G481" s="1177"/>
      <c r="H481" s="1177"/>
      <c r="I481" s="1177"/>
      <c r="J481" s="1177"/>
      <c r="K481" s="1177"/>
      <c r="L481" s="1177"/>
      <c r="M481" s="1177"/>
      <c r="N481" s="1177"/>
      <c r="O481" s="1177"/>
    </row>
    <row r="482" spans="3:15">
      <c r="C482" s="1177"/>
      <c r="D482" s="1177"/>
      <c r="E482" s="1177"/>
      <c r="F482" s="1177"/>
      <c r="G482" s="1177"/>
      <c r="H482" s="1177"/>
      <c r="I482" s="1177"/>
      <c r="J482" s="1177"/>
      <c r="K482" s="1177"/>
      <c r="L482" s="1177"/>
      <c r="M482" s="1177"/>
      <c r="N482" s="1177"/>
      <c r="O482" s="1177"/>
    </row>
    <row r="483" spans="3:15">
      <c r="C483" s="1177"/>
      <c r="D483" s="1177"/>
      <c r="E483" s="1177"/>
      <c r="F483" s="1177"/>
      <c r="G483" s="1177"/>
      <c r="H483" s="1177"/>
      <c r="I483" s="1177"/>
      <c r="J483" s="1177"/>
      <c r="K483" s="1177"/>
      <c r="L483" s="1177"/>
      <c r="M483" s="1177"/>
      <c r="N483" s="1177"/>
      <c r="O483" s="1177"/>
    </row>
    <row r="484" spans="3:15">
      <c r="C484" s="1177"/>
      <c r="D484" s="1177"/>
      <c r="E484" s="1177"/>
      <c r="F484" s="1177"/>
      <c r="G484" s="1177"/>
      <c r="H484" s="1177"/>
      <c r="I484" s="1177"/>
      <c r="J484" s="1177"/>
      <c r="K484" s="1177"/>
      <c r="L484" s="1177"/>
      <c r="M484" s="1177"/>
      <c r="N484" s="1177"/>
      <c r="O484" s="1177"/>
    </row>
    <row r="485" spans="3:15">
      <c r="C485" s="1177"/>
      <c r="D485" s="1177"/>
      <c r="E485" s="1177"/>
      <c r="F485" s="1177"/>
      <c r="G485" s="1177"/>
      <c r="H485" s="1177"/>
      <c r="I485" s="1177"/>
      <c r="J485" s="1177"/>
      <c r="K485" s="1177"/>
      <c r="L485" s="1177"/>
      <c r="M485" s="1177"/>
      <c r="N485" s="1177"/>
      <c r="O485" s="1177"/>
    </row>
    <row r="486" spans="3:15">
      <c r="C486" s="1177"/>
      <c r="D486" s="1177"/>
      <c r="E486" s="1177"/>
      <c r="F486" s="1177"/>
      <c r="G486" s="1177"/>
      <c r="H486" s="1177"/>
      <c r="I486" s="1177"/>
      <c r="J486" s="1177"/>
      <c r="K486" s="1177"/>
      <c r="L486" s="1177"/>
      <c r="M486" s="1177"/>
      <c r="N486" s="1177"/>
      <c r="O486" s="1177"/>
    </row>
    <row r="487" spans="3:15">
      <c r="C487" s="1177"/>
      <c r="D487" s="1177"/>
      <c r="E487" s="1177"/>
      <c r="F487" s="1177"/>
      <c r="G487" s="1177"/>
      <c r="H487" s="1177"/>
      <c r="I487" s="1177"/>
      <c r="J487" s="1177"/>
      <c r="K487" s="1177"/>
      <c r="L487" s="1177"/>
      <c r="M487" s="1177"/>
      <c r="N487" s="1177"/>
      <c r="O487" s="1177"/>
    </row>
    <row r="488" spans="3:15">
      <c r="C488" s="1177"/>
      <c r="D488" s="1177"/>
      <c r="E488" s="1177"/>
      <c r="F488" s="1177"/>
      <c r="G488" s="1177"/>
      <c r="H488" s="1177"/>
      <c r="I488" s="1177"/>
      <c r="J488" s="1177"/>
      <c r="K488" s="1177"/>
      <c r="L488" s="1177"/>
      <c r="M488" s="1177"/>
      <c r="N488" s="1177"/>
      <c r="O488" s="1177"/>
    </row>
    <row r="489" spans="3:15">
      <c r="C489" s="1177"/>
      <c r="D489" s="1177"/>
      <c r="E489" s="1177"/>
      <c r="F489" s="1177"/>
      <c r="G489" s="1177"/>
      <c r="H489" s="1177"/>
      <c r="I489" s="1177"/>
      <c r="J489" s="1177"/>
      <c r="K489" s="1177"/>
      <c r="L489" s="1177"/>
      <c r="M489" s="1177"/>
      <c r="N489" s="1177"/>
      <c r="O489" s="1177"/>
    </row>
    <row r="490" spans="3:15">
      <c r="C490" s="1177"/>
      <c r="D490" s="1177"/>
      <c r="E490" s="1177"/>
      <c r="F490" s="1177"/>
      <c r="G490" s="1177"/>
      <c r="H490" s="1177"/>
      <c r="I490" s="1177"/>
      <c r="J490" s="1177"/>
      <c r="K490" s="1177"/>
      <c r="L490" s="1177"/>
      <c r="M490" s="1177"/>
      <c r="N490" s="1177"/>
      <c r="O490" s="1177"/>
    </row>
    <row r="491" spans="3:15">
      <c r="C491" s="1177"/>
      <c r="D491" s="1177"/>
      <c r="E491" s="1177"/>
      <c r="F491" s="1177"/>
      <c r="G491" s="1177"/>
      <c r="H491" s="1177"/>
      <c r="I491" s="1177"/>
      <c r="J491" s="1177"/>
      <c r="K491" s="1177"/>
      <c r="L491" s="1177"/>
      <c r="M491" s="1177"/>
      <c r="N491" s="1177"/>
      <c r="O491" s="1177"/>
    </row>
    <row r="492" spans="3:15">
      <c r="C492" s="1177"/>
      <c r="D492" s="1177"/>
      <c r="E492" s="1177"/>
      <c r="F492" s="1177"/>
      <c r="G492" s="1177"/>
      <c r="H492" s="1177"/>
      <c r="I492" s="1177"/>
      <c r="J492" s="1177"/>
      <c r="K492" s="1177"/>
      <c r="L492" s="1177"/>
      <c r="M492" s="1177"/>
      <c r="N492" s="1177"/>
      <c r="O492" s="1177"/>
    </row>
    <row r="493" spans="3:15">
      <c r="C493" s="1177"/>
      <c r="D493" s="1177"/>
      <c r="E493" s="1177"/>
      <c r="F493" s="1177"/>
      <c r="G493" s="1177"/>
      <c r="H493" s="1177"/>
      <c r="I493" s="1177"/>
      <c r="J493" s="1177"/>
      <c r="K493" s="1177"/>
      <c r="L493" s="1177"/>
      <c r="M493" s="1177"/>
      <c r="N493" s="1177"/>
      <c r="O493" s="1177"/>
    </row>
    <row r="494" spans="3:15">
      <c r="C494" s="1177"/>
      <c r="D494" s="1177"/>
      <c r="E494" s="1177"/>
      <c r="F494" s="1177"/>
      <c r="G494" s="1177"/>
      <c r="H494" s="1177"/>
      <c r="I494" s="1177"/>
      <c r="J494" s="1177"/>
      <c r="K494" s="1177"/>
      <c r="L494" s="1177"/>
      <c r="M494" s="1177"/>
      <c r="N494" s="1177"/>
      <c r="O494" s="1177"/>
    </row>
    <row r="495" spans="3:15">
      <c r="C495" s="1177"/>
      <c r="D495" s="1177"/>
      <c r="E495" s="1177"/>
      <c r="F495" s="1177"/>
      <c r="G495" s="1177"/>
      <c r="H495" s="1177"/>
      <c r="I495" s="1177"/>
      <c r="J495" s="1177"/>
      <c r="K495" s="1177"/>
      <c r="L495" s="1177"/>
      <c r="M495" s="1177"/>
      <c r="N495" s="1177"/>
      <c r="O495" s="1177"/>
    </row>
    <row r="496" spans="3:15">
      <c r="C496" s="1177"/>
      <c r="D496" s="1177"/>
      <c r="E496" s="1177"/>
      <c r="F496" s="1177"/>
      <c r="G496" s="1177"/>
      <c r="H496" s="1177"/>
      <c r="I496" s="1177"/>
      <c r="J496" s="1177"/>
      <c r="K496" s="1177"/>
      <c r="L496" s="1177"/>
      <c r="M496" s="1177"/>
      <c r="N496" s="1177"/>
      <c r="O496" s="1177"/>
    </row>
    <row r="497" spans="3:15">
      <c r="C497" s="1177"/>
      <c r="D497" s="1177"/>
      <c r="E497" s="1177"/>
      <c r="F497" s="1177"/>
      <c r="G497" s="1177"/>
      <c r="H497" s="1177"/>
      <c r="I497" s="1177"/>
      <c r="J497" s="1177"/>
      <c r="K497" s="1177"/>
      <c r="L497" s="1177"/>
      <c r="M497" s="1177"/>
      <c r="N497" s="1177"/>
      <c r="O497" s="1177"/>
    </row>
    <row r="498" spans="3:15">
      <c r="C498" s="1177"/>
      <c r="D498" s="1177"/>
      <c r="E498" s="1177"/>
      <c r="F498" s="1177"/>
      <c r="G498" s="1177"/>
      <c r="H498" s="1177"/>
      <c r="I498" s="1177"/>
      <c r="J498" s="1177"/>
      <c r="K498" s="1177"/>
      <c r="L498" s="1177"/>
      <c r="M498" s="1177"/>
      <c r="N498" s="1177"/>
      <c r="O498" s="1177"/>
    </row>
    <row r="499" spans="3:15">
      <c r="C499" s="1177"/>
      <c r="D499" s="1177"/>
      <c r="E499" s="1177"/>
      <c r="F499" s="1177"/>
      <c r="G499" s="1177"/>
      <c r="H499" s="1177"/>
      <c r="I499" s="1177"/>
      <c r="J499" s="1177"/>
      <c r="K499" s="1177"/>
      <c r="L499" s="1177"/>
      <c r="M499" s="1177"/>
      <c r="N499" s="1177"/>
      <c r="O499" s="1177"/>
    </row>
    <row r="500" spans="3:15">
      <c r="C500" s="1177"/>
      <c r="D500" s="1177"/>
      <c r="E500" s="1177"/>
      <c r="F500" s="1177"/>
      <c r="G500" s="1177"/>
      <c r="H500" s="1177"/>
      <c r="I500" s="1177"/>
      <c r="J500" s="1177"/>
      <c r="K500" s="1177"/>
      <c r="L500" s="1177"/>
      <c r="M500" s="1177"/>
      <c r="N500" s="1177"/>
      <c r="O500" s="1177"/>
    </row>
    <row r="501" spans="3:15">
      <c r="C501" s="1177"/>
      <c r="D501" s="1177"/>
      <c r="E501" s="1177"/>
      <c r="F501" s="1177"/>
      <c r="G501" s="1177"/>
      <c r="H501" s="1177"/>
      <c r="I501" s="1177"/>
      <c r="J501" s="1177"/>
      <c r="K501" s="1177"/>
      <c r="L501" s="1177"/>
      <c r="M501" s="1177"/>
      <c r="N501" s="1177"/>
      <c r="O501" s="1177"/>
    </row>
    <row r="502" spans="3:15">
      <c r="C502" s="1177"/>
      <c r="D502" s="1177"/>
      <c r="E502" s="1177"/>
      <c r="F502" s="1177"/>
      <c r="G502" s="1177"/>
      <c r="H502" s="1177"/>
      <c r="I502" s="1177"/>
      <c r="J502" s="1177"/>
      <c r="K502" s="1177"/>
      <c r="L502" s="1177"/>
      <c r="M502" s="1177"/>
      <c r="N502" s="1177"/>
      <c r="O502" s="1177"/>
    </row>
    <row r="503" spans="3:15">
      <c r="C503" s="1177"/>
      <c r="D503" s="1177"/>
      <c r="E503" s="1177"/>
      <c r="F503" s="1177"/>
      <c r="G503" s="1177"/>
      <c r="H503" s="1177"/>
      <c r="I503" s="1177"/>
      <c r="J503" s="1177"/>
      <c r="K503" s="1177"/>
      <c r="L503" s="1177"/>
      <c r="M503" s="1177"/>
      <c r="N503" s="1177"/>
      <c r="O503" s="1177"/>
    </row>
    <row r="504" spans="3:15">
      <c r="C504" s="1177"/>
      <c r="D504" s="1177"/>
      <c r="E504" s="1177"/>
      <c r="F504" s="1177"/>
      <c r="G504" s="1177"/>
      <c r="H504" s="1177"/>
      <c r="I504" s="1177"/>
      <c r="J504" s="1177"/>
      <c r="K504" s="1177"/>
      <c r="L504" s="1177"/>
      <c r="M504" s="1177"/>
      <c r="N504" s="1177"/>
      <c r="O504" s="1177"/>
    </row>
    <row r="505" spans="3:15">
      <c r="C505" s="1177"/>
      <c r="D505" s="1177"/>
      <c r="E505" s="1177"/>
      <c r="F505" s="1177"/>
      <c r="G505" s="1177"/>
      <c r="H505" s="1177"/>
      <c r="I505" s="1177"/>
      <c r="J505" s="1177"/>
      <c r="K505" s="1177"/>
      <c r="L505" s="1177"/>
      <c r="M505" s="1177"/>
      <c r="N505" s="1177"/>
      <c r="O505" s="1177"/>
    </row>
    <row r="506" spans="3:15">
      <c r="C506" s="1177"/>
      <c r="D506" s="1177"/>
      <c r="E506" s="1177"/>
      <c r="F506" s="1177"/>
      <c r="G506" s="1177"/>
      <c r="H506" s="1177"/>
      <c r="I506" s="1177"/>
      <c r="J506" s="1177"/>
      <c r="K506" s="1177"/>
      <c r="L506" s="1177"/>
      <c r="M506" s="1177"/>
      <c r="N506" s="1177"/>
      <c r="O506" s="1177"/>
    </row>
    <row r="507" spans="3:15">
      <c r="C507" s="1177"/>
      <c r="D507" s="1177"/>
      <c r="E507" s="1177"/>
      <c r="F507" s="1177"/>
      <c r="G507" s="1177"/>
      <c r="H507" s="1177"/>
      <c r="I507" s="1177"/>
      <c r="J507" s="1177"/>
      <c r="K507" s="1177"/>
      <c r="L507" s="1177"/>
      <c r="M507" s="1177"/>
      <c r="N507" s="1177"/>
      <c r="O507" s="1177"/>
    </row>
    <row r="508" spans="3:15">
      <c r="C508" s="1177"/>
      <c r="D508" s="1177"/>
      <c r="E508" s="1177"/>
      <c r="F508" s="1177"/>
      <c r="G508" s="1177"/>
      <c r="H508" s="1177"/>
      <c r="I508" s="1177"/>
      <c r="J508" s="1177"/>
      <c r="K508" s="1177"/>
      <c r="L508" s="1177"/>
      <c r="M508" s="1177"/>
      <c r="N508" s="1177"/>
      <c r="O508" s="1177"/>
    </row>
    <row r="509" spans="3:15">
      <c r="C509" s="1177"/>
      <c r="D509" s="1177"/>
      <c r="E509" s="1177"/>
      <c r="F509" s="1177"/>
      <c r="G509" s="1177"/>
      <c r="H509" s="1177"/>
      <c r="I509" s="1177"/>
      <c r="J509" s="1177"/>
      <c r="K509" s="1177"/>
      <c r="L509" s="1177"/>
      <c r="M509" s="1177"/>
      <c r="N509" s="1177"/>
      <c r="O509" s="1177"/>
    </row>
    <row r="510" spans="3:15">
      <c r="C510" s="1177"/>
      <c r="D510" s="1177"/>
      <c r="E510" s="1177"/>
      <c r="F510" s="1177"/>
      <c r="G510" s="1177"/>
      <c r="H510" s="1177"/>
      <c r="I510" s="1177"/>
      <c r="J510" s="1177"/>
      <c r="K510" s="1177"/>
      <c r="L510" s="1177"/>
      <c r="M510" s="1177"/>
      <c r="N510" s="1177"/>
      <c r="O510" s="1177"/>
    </row>
    <row r="511" spans="3:15">
      <c r="C511" s="1177"/>
      <c r="D511" s="1177"/>
      <c r="E511" s="1177"/>
      <c r="F511" s="1177"/>
      <c r="G511" s="1177"/>
      <c r="H511" s="1177"/>
      <c r="I511" s="1177"/>
      <c r="J511" s="1177"/>
      <c r="K511" s="1177"/>
      <c r="L511" s="1177"/>
      <c r="M511" s="1177"/>
      <c r="N511" s="1177"/>
      <c r="O511" s="1177"/>
    </row>
    <row r="512" spans="3:15">
      <c r="C512" s="1177"/>
      <c r="D512" s="1177"/>
      <c r="E512" s="1177"/>
      <c r="F512" s="1177"/>
      <c r="G512" s="1177"/>
      <c r="H512" s="1177"/>
      <c r="I512" s="1177"/>
      <c r="J512" s="1177"/>
      <c r="K512" s="1177"/>
      <c r="L512" s="1177"/>
      <c r="M512" s="1177"/>
      <c r="N512" s="1177"/>
      <c r="O512" s="1177"/>
    </row>
    <row r="513" spans="3:15">
      <c r="C513" s="1177"/>
      <c r="D513" s="1177"/>
      <c r="E513" s="1177"/>
      <c r="F513" s="1177"/>
      <c r="G513" s="1177"/>
      <c r="H513" s="1177"/>
      <c r="I513" s="1177"/>
      <c r="J513" s="1177"/>
      <c r="K513" s="1177"/>
      <c r="L513" s="1177"/>
      <c r="M513" s="1177"/>
      <c r="N513" s="1177"/>
      <c r="O513" s="1177"/>
    </row>
    <row r="514" spans="3:15">
      <c r="C514" s="1177"/>
      <c r="D514" s="1177"/>
      <c r="E514" s="1177"/>
      <c r="F514" s="1177"/>
      <c r="G514" s="1177"/>
      <c r="H514" s="1177"/>
      <c r="I514" s="1177"/>
      <c r="J514" s="1177"/>
      <c r="K514" s="1177"/>
      <c r="L514" s="1177"/>
      <c r="M514" s="1177"/>
      <c r="N514" s="1177"/>
      <c r="O514" s="1177"/>
    </row>
    <row r="515" spans="3:15">
      <c r="C515" s="1177"/>
      <c r="D515" s="1177"/>
      <c r="E515" s="1177"/>
      <c r="F515" s="1177"/>
      <c r="G515" s="1177"/>
      <c r="H515" s="1177"/>
      <c r="I515" s="1177"/>
      <c r="J515" s="1177"/>
      <c r="K515" s="1177"/>
      <c r="L515" s="1177"/>
      <c r="M515" s="1177"/>
      <c r="N515" s="1177"/>
      <c r="O515" s="1177"/>
    </row>
    <row r="516" spans="3:15">
      <c r="C516" s="1177"/>
      <c r="D516" s="1177"/>
      <c r="E516" s="1177"/>
      <c r="F516" s="1177"/>
      <c r="G516" s="1177"/>
      <c r="H516" s="1177"/>
      <c r="I516" s="1177"/>
      <c r="J516" s="1177"/>
      <c r="K516" s="1177"/>
      <c r="L516" s="1177"/>
      <c r="M516" s="1177"/>
      <c r="N516" s="1177"/>
      <c r="O516" s="1177"/>
    </row>
    <row r="517" spans="3:15">
      <c r="C517" s="1177"/>
      <c r="D517" s="1177"/>
      <c r="E517" s="1177"/>
      <c r="F517" s="1177"/>
      <c r="G517" s="1177"/>
      <c r="H517" s="1177"/>
      <c r="I517" s="1177"/>
      <c r="J517" s="1177"/>
      <c r="K517" s="1177"/>
      <c r="L517" s="1177"/>
      <c r="M517" s="1177"/>
      <c r="N517" s="1177"/>
      <c r="O517" s="1177"/>
    </row>
    <row r="518" spans="3:15">
      <c r="C518" s="1177"/>
      <c r="D518" s="1177"/>
      <c r="E518" s="1177"/>
      <c r="F518" s="1177"/>
      <c r="G518" s="1177"/>
      <c r="H518" s="1177"/>
      <c r="I518" s="1177"/>
      <c r="J518" s="1177"/>
      <c r="K518" s="1177"/>
      <c r="L518" s="1177"/>
      <c r="M518" s="1177"/>
      <c r="N518" s="1177"/>
      <c r="O518" s="1177"/>
    </row>
    <row r="519" spans="3:15">
      <c r="C519" s="1177"/>
      <c r="D519" s="1177"/>
      <c r="E519" s="1177"/>
      <c r="F519" s="1177"/>
      <c r="G519" s="1177"/>
      <c r="H519" s="1177"/>
      <c r="I519" s="1177"/>
      <c r="J519" s="1177"/>
      <c r="K519" s="1177"/>
      <c r="L519" s="1177"/>
      <c r="M519" s="1177"/>
      <c r="N519" s="1177"/>
      <c r="O519" s="1177"/>
    </row>
    <row r="520" spans="3:15">
      <c r="C520" s="1177"/>
      <c r="D520" s="1177"/>
      <c r="E520" s="1177"/>
      <c r="F520" s="1177"/>
      <c r="G520" s="1177"/>
      <c r="H520" s="1177"/>
      <c r="I520" s="1177"/>
      <c r="J520" s="1177"/>
      <c r="K520" s="1177"/>
      <c r="L520" s="1177"/>
      <c r="M520" s="1177"/>
      <c r="N520" s="1177"/>
      <c r="O520" s="1177"/>
    </row>
    <row r="521" spans="3:15">
      <c r="C521" s="1177"/>
      <c r="D521" s="1177"/>
      <c r="E521" s="1177"/>
      <c r="F521" s="1177"/>
      <c r="G521" s="1177"/>
      <c r="H521" s="1177"/>
      <c r="I521" s="1177"/>
      <c r="J521" s="1177"/>
      <c r="K521" s="1177"/>
      <c r="L521" s="1177"/>
      <c r="M521" s="1177"/>
      <c r="N521" s="1177"/>
      <c r="O521" s="1177"/>
    </row>
    <row r="522" spans="3:15">
      <c r="C522" s="1177"/>
      <c r="D522" s="1177"/>
      <c r="E522" s="1177"/>
      <c r="F522" s="1177"/>
      <c r="G522" s="1177"/>
      <c r="H522" s="1177"/>
      <c r="I522" s="1177"/>
      <c r="J522" s="1177"/>
      <c r="K522" s="1177"/>
      <c r="L522" s="1177"/>
      <c r="M522" s="1177"/>
      <c r="N522" s="1177"/>
      <c r="O522" s="1177"/>
    </row>
    <row r="523" spans="3:15">
      <c r="C523" s="1177"/>
      <c r="D523" s="1177"/>
      <c r="E523" s="1177"/>
      <c r="F523" s="1177"/>
      <c r="G523" s="1177"/>
      <c r="H523" s="1177"/>
      <c r="I523" s="1177"/>
      <c r="J523" s="1177"/>
      <c r="K523" s="1177"/>
      <c r="L523" s="1177"/>
      <c r="M523" s="1177"/>
      <c r="N523" s="1177"/>
      <c r="O523" s="1177"/>
    </row>
    <row r="524" spans="3:15">
      <c r="C524" s="1177"/>
      <c r="D524" s="1177"/>
      <c r="E524" s="1177"/>
      <c r="F524" s="1177"/>
      <c r="G524" s="1177"/>
      <c r="H524" s="1177"/>
      <c r="I524" s="1177"/>
      <c r="J524" s="1177"/>
      <c r="K524" s="1177"/>
      <c r="L524" s="1177"/>
      <c r="M524" s="1177"/>
      <c r="N524" s="1177"/>
      <c r="O524" s="1177"/>
    </row>
    <row r="525" spans="3:15">
      <c r="C525" s="1177"/>
      <c r="D525" s="1177"/>
      <c r="E525" s="1177"/>
      <c r="F525" s="1177"/>
      <c r="G525" s="1177"/>
      <c r="H525" s="1177"/>
      <c r="I525" s="1177"/>
      <c r="J525" s="1177"/>
      <c r="K525" s="1177"/>
      <c r="L525" s="1177"/>
      <c r="M525" s="1177"/>
      <c r="N525" s="1177"/>
      <c r="O525" s="1177"/>
    </row>
    <row r="526" spans="3:15">
      <c r="C526" s="1177"/>
      <c r="D526" s="1177"/>
      <c r="E526" s="1177"/>
      <c r="F526" s="1177"/>
      <c r="G526" s="1177"/>
      <c r="H526" s="1177"/>
      <c r="I526" s="1177"/>
      <c r="J526" s="1177"/>
      <c r="K526" s="1177"/>
      <c r="L526" s="1177"/>
      <c r="M526" s="1177"/>
      <c r="N526" s="1177"/>
      <c r="O526" s="1177"/>
    </row>
    <row r="527" spans="3:15">
      <c r="C527" s="1177"/>
      <c r="D527" s="1177"/>
      <c r="E527" s="1177"/>
      <c r="F527" s="1177"/>
      <c r="G527" s="1177"/>
      <c r="H527" s="1177"/>
      <c r="I527" s="1177"/>
      <c r="J527" s="1177"/>
      <c r="K527" s="1177"/>
      <c r="L527" s="1177"/>
      <c r="M527" s="1177"/>
      <c r="N527" s="1177"/>
      <c r="O527" s="1177"/>
    </row>
    <row r="528" spans="3:15">
      <c r="C528" s="1177"/>
      <c r="D528" s="1177"/>
      <c r="E528" s="1177"/>
      <c r="F528" s="1177"/>
      <c r="G528" s="1177"/>
      <c r="H528" s="1177"/>
      <c r="I528" s="1177"/>
      <c r="J528" s="1177"/>
      <c r="K528" s="1177"/>
      <c r="L528" s="1177"/>
      <c r="M528" s="1177"/>
      <c r="N528" s="1177"/>
      <c r="O528" s="1177"/>
    </row>
    <row r="529" spans="3:15">
      <c r="C529" s="1177"/>
      <c r="D529" s="1177"/>
      <c r="E529" s="1177"/>
      <c r="F529" s="1177"/>
      <c r="G529" s="1177"/>
      <c r="H529" s="1177"/>
      <c r="I529" s="1177"/>
      <c r="J529" s="1177"/>
      <c r="K529" s="1177"/>
      <c r="L529" s="1177"/>
      <c r="M529" s="1177"/>
      <c r="N529" s="1177"/>
      <c r="O529" s="1177"/>
    </row>
    <row r="530" spans="3:15">
      <c r="C530" s="1177"/>
      <c r="D530" s="1177"/>
      <c r="E530" s="1177"/>
      <c r="F530" s="1177"/>
      <c r="G530" s="1177"/>
      <c r="H530" s="1177"/>
      <c r="I530" s="1177"/>
      <c r="J530" s="1177"/>
      <c r="K530" s="1177"/>
      <c r="L530" s="1177"/>
      <c r="M530" s="1177"/>
      <c r="N530" s="1177"/>
      <c r="O530" s="1177"/>
    </row>
    <row r="531" spans="3:15">
      <c r="C531" s="1177"/>
      <c r="D531" s="1177"/>
      <c r="E531" s="1177"/>
      <c r="F531" s="1177"/>
      <c r="G531" s="1177"/>
      <c r="H531" s="1177"/>
      <c r="I531" s="1177"/>
      <c r="J531" s="1177"/>
      <c r="K531" s="1177"/>
      <c r="L531" s="1177"/>
      <c r="M531" s="1177"/>
      <c r="N531" s="1177"/>
      <c r="O531" s="1177"/>
    </row>
    <row r="532" spans="3:15">
      <c r="C532" s="1177"/>
      <c r="D532" s="1177"/>
      <c r="E532" s="1177"/>
      <c r="F532" s="1177"/>
      <c r="G532" s="1177"/>
      <c r="H532" s="1177"/>
      <c r="I532" s="1177"/>
      <c r="J532" s="1177"/>
      <c r="K532" s="1177"/>
      <c r="L532" s="1177"/>
      <c r="M532" s="1177"/>
      <c r="N532" s="1177"/>
      <c r="O532" s="1177"/>
    </row>
    <row r="533" spans="3:15">
      <c r="C533" s="1177"/>
      <c r="D533" s="1177"/>
      <c r="E533" s="1177"/>
      <c r="F533" s="1177"/>
      <c r="G533" s="1177"/>
      <c r="H533" s="1177"/>
      <c r="I533" s="1177"/>
      <c r="J533" s="1177"/>
      <c r="K533" s="1177"/>
      <c r="L533" s="1177"/>
      <c r="M533" s="1177"/>
      <c r="N533" s="1177"/>
      <c r="O533" s="1177"/>
    </row>
    <row r="534" spans="3:15">
      <c r="C534" s="1177"/>
      <c r="D534" s="1177"/>
      <c r="E534" s="1177"/>
      <c r="F534" s="1177"/>
      <c r="G534" s="1177"/>
      <c r="H534" s="1177"/>
      <c r="I534" s="1177"/>
      <c r="J534" s="1177"/>
      <c r="K534" s="1177"/>
      <c r="L534" s="1177"/>
      <c r="M534" s="1177"/>
      <c r="N534" s="1177"/>
      <c r="O534" s="1177"/>
    </row>
    <row r="535" spans="3:15">
      <c r="C535" s="1177"/>
      <c r="D535" s="1177"/>
      <c r="E535" s="1177"/>
      <c r="F535" s="1177"/>
      <c r="G535" s="1177"/>
      <c r="H535" s="1177"/>
      <c r="I535" s="1177"/>
      <c r="J535" s="1177"/>
      <c r="K535" s="1177"/>
      <c r="L535" s="1177"/>
      <c r="M535" s="1177"/>
      <c r="N535" s="1177"/>
      <c r="O535" s="1177"/>
    </row>
    <row r="536" spans="3:15">
      <c r="C536" s="1177"/>
      <c r="D536" s="1177"/>
      <c r="E536" s="1177"/>
      <c r="F536" s="1177"/>
      <c r="G536" s="1177"/>
      <c r="H536" s="1177"/>
      <c r="I536" s="1177"/>
      <c r="J536" s="1177"/>
      <c r="K536" s="1177"/>
      <c r="L536" s="1177"/>
      <c r="M536" s="1177"/>
      <c r="N536" s="1177"/>
      <c r="O536" s="1177"/>
    </row>
    <row r="537" spans="3:15">
      <c r="C537" s="1177"/>
      <c r="D537" s="1177"/>
      <c r="E537" s="1177"/>
      <c r="F537" s="1177"/>
      <c r="G537" s="1177"/>
      <c r="H537" s="1177"/>
      <c r="I537" s="1177"/>
      <c r="J537" s="1177"/>
      <c r="K537" s="1177"/>
      <c r="L537" s="1177"/>
      <c r="M537" s="1177"/>
      <c r="N537" s="1177"/>
      <c r="O537" s="1177"/>
    </row>
    <row r="538" spans="3:15">
      <c r="C538" s="1177"/>
      <c r="D538" s="1177"/>
      <c r="E538" s="1177"/>
      <c r="F538" s="1177"/>
      <c r="G538" s="1177"/>
      <c r="H538" s="1177"/>
      <c r="I538" s="1177"/>
      <c r="J538" s="1177"/>
      <c r="K538" s="1177"/>
      <c r="L538" s="1177"/>
      <c r="M538" s="1177"/>
      <c r="N538" s="1177"/>
      <c r="O538" s="1177"/>
    </row>
    <row r="539" spans="3:15">
      <c r="C539" s="1177"/>
      <c r="D539" s="1177"/>
      <c r="E539" s="1177"/>
      <c r="F539" s="1177"/>
      <c r="G539" s="1177"/>
      <c r="H539" s="1177"/>
      <c r="I539" s="1177"/>
      <c r="J539" s="1177"/>
      <c r="K539" s="1177"/>
      <c r="L539" s="1177"/>
      <c r="M539" s="1177"/>
      <c r="N539" s="1177"/>
      <c r="O539" s="1177"/>
    </row>
    <row r="540" spans="3:15">
      <c r="C540" s="1177"/>
      <c r="D540" s="1177"/>
      <c r="E540" s="1177"/>
      <c r="F540" s="1177"/>
      <c r="G540" s="1177"/>
      <c r="H540" s="1177"/>
      <c r="I540" s="1177"/>
      <c r="J540" s="1177"/>
      <c r="K540" s="1177"/>
      <c r="L540" s="1177"/>
      <c r="M540" s="1177"/>
      <c r="N540" s="1177"/>
      <c r="O540" s="1177"/>
    </row>
    <row r="541" spans="3:15">
      <c r="C541" s="1177"/>
      <c r="D541" s="1177"/>
      <c r="E541" s="1177"/>
      <c r="F541" s="1177"/>
      <c r="G541" s="1177"/>
      <c r="H541" s="1177"/>
      <c r="I541" s="1177"/>
      <c r="J541" s="1177"/>
      <c r="K541" s="1177"/>
      <c r="L541" s="1177"/>
      <c r="M541" s="1177"/>
      <c r="N541" s="1177"/>
      <c r="O541" s="1177"/>
    </row>
    <row r="542" spans="3:15">
      <c r="C542" s="1177"/>
      <c r="D542" s="1177"/>
      <c r="E542" s="1177"/>
      <c r="F542" s="1177"/>
      <c r="G542" s="1177"/>
      <c r="H542" s="1177"/>
      <c r="I542" s="1177"/>
      <c r="J542" s="1177"/>
      <c r="K542" s="1177"/>
      <c r="L542" s="1177"/>
      <c r="M542" s="1177"/>
      <c r="N542" s="1177"/>
      <c r="O542" s="1177"/>
    </row>
    <row r="543" spans="3:15">
      <c r="C543" s="1177"/>
      <c r="D543" s="1177"/>
      <c r="E543" s="1177"/>
      <c r="F543" s="1177"/>
      <c r="G543" s="1177"/>
      <c r="H543" s="1177"/>
      <c r="I543" s="1177"/>
      <c r="J543" s="1177"/>
      <c r="K543" s="1177"/>
      <c r="L543" s="1177"/>
      <c r="M543" s="1177"/>
      <c r="N543" s="1177"/>
      <c r="O543" s="1177"/>
    </row>
    <row r="544" spans="3:15">
      <c r="C544" s="1177"/>
      <c r="D544" s="1177"/>
      <c r="E544" s="1177"/>
      <c r="F544" s="1177"/>
      <c r="G544" s="1177"/>
      <c r="H544" s="1177"/>
      <c r="I544" s="1177"/>
      <c r="J544" s="1177"/>
      <c r="K544" s="1177"/>
      <c r="L544" s="1177"/>
      <c r="M544" s="1177"/>
      <c r="N544" s="1177"/>
      <c r="O544" s="1177"/>
    </row>
    <row r="545" spans="3:15">
      <c r="C545" s="1177"/>
      <c r="D545" s="1177"/>
      <c r="E545" s="1177"/>
      <c r="F545" s="1177"/>
      <c r="G545" s="1177"/>
      <c r="H545" s="1177"/>
      <c r="I545" s="1177"/>
      <c r="J545" s="1177"/>
      <c r="K545" s="1177"/>
      <c r="L545" s="1177"/>
      <c r="M545" s="1177"/>
      <c r="N545" s="1177"/>
      <c r="O545" s="1177"/>
    </row>
    <row r="546" spans="3:15">
      <c r="C546" s="1177"/>
      <c r="D546" s="1177"/>
      <c r="E546" s="1177"/>
      <c r="F546" s="1177"/>
      <c r="G546" s="1177"/>
      <c r="H546" s="1177"/>
      <c r="I546" s="1177"/>
      <c r="J546" s="1177"/>
      <c r="K546" s="1177"/>
      <c r="L546" s="1177"/>
      <c r="M546" s="1177"/>
      <c r="N546" s="1177"/>
      <c r="O546" s="1177"/>
    </row>
    <row r="547" spans="3:15">
      <c r="C547" s="1177"/>
      <c r="D547" s="1177"/>
      <c r="E547" s="1177"/>
      <c r="F547" s="1177"/>
      <c r="G547" s="1177"/>
      <c r="H547" s="1177"/>
      <c r="I547" s="1177"/>
      <c r="J547" s="1177"/>
      <c r="K547" s="1177"/>
      <c r="L547" s="1177"/>
      <c r="M547" s="1177"/>
      <c r="N547" s="1177"/>
      <c r="O547" s="1177"/>
    </row>
    <row r="548" spans="3:15">
      <c r="C548" s="1177"/>
      <c r="D548" s="1177"/>
      <c r="E548" s="1177"/>
      <c r="F548" s="1177"/>
      <c r="G548" s="1177"/>
      <c r="H548" s="1177"/>
      <c r="I548" s="1177"/>
      <c r="J548" s="1177"/>
      <c r="K548" s="1177"/>
      <c r="L548" s="1177"/>
      <c r="M548" s="1177"/>
      <c r="N548" s="1177"/>
      <c r="O548" s="1177"/>
    </row>
    <row r="549" spans="3:15">
      <c r="C549" s="1177"/>
      <c r="D549" s="1177"/>
      <c r="E549" s="1177"/>
      <c r="F549" s="1177"/>
      <c r="G549" s="1177"/>
      <c r="H549" s="1177"/>
      <c r="I549" s="1177"/>
      <c r="J549" s="1177"/>
      <c r="K549" s="1177"/>
      <c r="L549" s="1177"/>
      <c r="M549" s="1177"/>
      <c r="N549" s="1177"/>
      <c r="O549" s="1177"/>
    </row>
    <row r="550" spans="3:15">
      <c r="C550" s="1177"/>
      <c r="D550" s="1177"/>
      <c r="E550" s="1177"/>
      <c r="F550" s="1177"/>
      <c r="G550" s="1177"/>
      <c r="H550" s="1177"/>
      <c r="I550" s="1177"/>
      <c r="J550" s="1177"/>
      <c r="K550" s="1177"/>
      <c r="L550" s="1177"/>
      <c r="M550" s="1177"/>
      <c r="N550" s="1177"/>
      <c r="O550" s="1177"/>
    </row>
    <row r="551" spans="3:15">
      <c r="C551" s="1177"/>
      <c r="D551" s="1177"/>
      <c r="E551" s="1177"/>
      <c r="F551" s="1177"/>
      <c r="G551" s="1177"/>
      <c r="H551" s="1177"/>
      <c r="I551" s="1177"/>
      <c r="J551" s="1177"/>
      <c r="K551" s="1177"/>
      <c r="L551" s="1177"/>
      <c r="M551" s="1177"/>
      <c r="N551" s="1177"/>
      <c r="O551" s="1177"/>
    </row>
    <row r="552" spans="3:15">
      <c r="C552" s="1177"/>
      <c r="D552" s="1177"/>
      <c r="E552" s="1177"/>
      <c r="F552" s="1177"/>
      <c r="G552" s="1177"/>
      <c r="H552" s="1177"/>
      <c r="I552" s="1177"/>
      <c r="J552" s="1177"/>
      <c r="K552" s="1177"/>
      <c r="L552" s="1177"/>
      <c r="M552" s="1177"/>
      <c r="N552" s="1177"/>
      <c r="O552" s="1177"/>
    </row>
    <row r="553" spans="3:15">
      <c r="C553" s="1177"/>
      <c r="D553" s="1177"/>
      <c r="E553" s="1177"/>
      <c r="F553" s="1177"/>
      <c r="G553" s="1177"/>
      <c r="H553" s="1177"/>
      <c r="I553" s="1177"/>
      <c r="J553" s="1177"/>
      <c r="K553" s="1177"/>
      <c r="L553" s="1177"/>
      <c r="M553" s="1177"/>
      <c r="N553" s="1177"/>
      <c r="O553" s="1177"/>
    </row>
    <row r="554" spans="3:15">
      <c r="C554" s="1177"/>
      <c r="D554" s="1177"/>
      <c r="E554" s="1177"/>
      <c r="F554" s="1177"/>
      <c r="G554" s="1177"/>
      <c r="H554" s="1177"/>
      <c r="I554" s="1177"/>
      <c r="J554" s="1177"/>
      <c r="K554" s="1177"/>
      <c r="L554" s="1177"/>
      <c r="M554" s="1177"/>
      <c r="N554" s="1177"/>
      <c r="O554" s="1177"/>
    </row>
    <row r="555" spans="3:15">
      <c r="C555" s="1177"/>
      <c r="D555" s="1177"/>
      <c r="E555" s="1177"/>
      <c r="F555" s="1177"/>
      <c r="G555" s="1177"/>
      <c r="H555" s="1177"/>
      <c r="I555" s="1177"/>
      <c r="J555" s="1177"/>
      <c r="K555" s="1177"/>
      <c r="L555" s="1177"/>
      <c r="M555" s="1177"/>
      <c r="N555" s="1177"/>
      <c r="O555" s="1177"/>
    </row>
    <row r="556" spans="3:15">
      <c r="C556" s="1177"/>
      <c r="D556" s="1177"/>
      <c r="E556" s="1177"/>
      <c r="F556" s="1177"/>
      <c r="G556" s="1177"/>
      <c r="H556" s="1177"/>
      <c r="I556" s="1177"/>
      <c r="J556" s="1177"/>
      <c r="K556" s="1177"/>
      <c r="L556" s="1177"/>
      <c r="M556" s="1177"/>
      <c r="N556" s="1177"/>
      <c r="O556" s="1177"/>
    </row>
    <row r="557" spans="3:15">
      <c r="C557" s="1177"/>
      <c r="D557" s="1177"/>
      <c r="E557" s="1177"/>
      <c r="F557" s="1177"/>
      <c r="G557" s="1177"/>
      <c r="H557" s="1177"/>
      <c r="I557" s="1177"/>
      <c r="J557" s="1177"/>
      <c r="K557" s="1177"/>
      <c r="L557" s="1177"/>
      <c r="M557" s="1177"/>
      <c r="N557" s="1177"/>
      <c r="O557" s="1177"/>
    </row>
    <row r="558" spans="3:15">
      <c r="C558" s="1177"/>
      <c r="D558" s="1177"/>
      <c r="E558" s="1177"/>
      <c r="F558" s="1177"/>
      <c r="G558" s="1177"/>
      <c r="H558" s="1177"/>
      <c r="I558" s="1177"/>
      <c r="J558" s="1177"/>
      <c r="K558" s="1177"/>
      <c r="L558" s="1177"/>
      <c r="M558" s="1177"/>
      <c r="N558" s="1177"/>
      <c r="O558" s="1177"/>
    </row>
    <row r="559" spans="3:15">
      <c r="C559" s="1177"/>
      <c r="D559" s="1177"/>
      <c r="E559" s="1177"/>
      <c r="F559" s="1177"/>
      <c r="G559" s="1177"/>
      <c r="H559" s="1177"/>
      <c r="I559" s="1177"/>
      <c r="J559" s="1177"/>
      <c r="K559" s="1177"/>
      <c r="L559" s="1177"/>
      <c r="M559" s="1177"/>
      <c r="N559" s="1177"/>
      <c r="O559" s="1177"/>
    </row>
    <row r="560" spans="3:15">
      <c r="C560" s="1177"/>
      <c r="D560" s="1177"/>
      <c r="E560" s="1177"/>
      <c r="F560" s="1177"/>
      <c r="G560" s="1177"/>
      <c r="H560" s="1177"/>
      <c r="I560" s="1177"/>
      <c r="J560" s="1177"/>
      <c r="K560" s="1177"/>
      <c r="L560" s="1177"/>
      <c r="M560" s="1177"/>
      <c r="N560" s="1177"/>
      <c r="O560" s="1177"/>
    </row>
    <row r="561" spans="3:15">
      <c r="C561" s="1177"/>
      <c r="D561" s="1177"/>
      <c r="E561" s="1177"/>
      <c r="F561" s="1177"/>
      <c r="G561" s="1177"/>
      <c r="H561" s="1177"/>
      <c r="I561" s="1177"/>
      <c r="J561" s="1177"/>
      <c r="K561" s="1177"/>
      <c r="L561" s="1177"/>
      <c r="M561" s="1177"/>
      <c r="N561" s="1177"/>
      <c r="O561" s="1177"/>
    </row>
    <row r="562" spans="3:15">
      <c r="C562" s="1177"/>
      <c r="D562" s="1177"/>
      <c r="E562" s="1177"/>
      <c r="F562" s="1177"/>
      <c r="G562" s="1177"/>
      <c r="H562" s="1177"/>
      <c r="I562" s="1177"/>
      <c r="J562" s="1177"/>
      <c r="K562" s="1177"/>
      <c r="L562" s="1177"/>
      <c r="M562" s="1177"/>
      <c r="N562" s="1177"/>
      <c r="O562" s="1177"/>
    </row>
    <row r="563" spans="3:15">
      <c r="C563" s="1177"/>
      <c r="D563" s="1177"/>
      <c r="E563" s="1177"/>
      <c r="F563" s="1177"/>
      <c r="G563" s="1177"/>
      <c r="H563" s="1177"/>
      <c r="I563" s="1177"/>
      <c r="J563" s="1177"/>
      <c r="K563" s="1177"/>
      <c r="L563" s="1177"/>
      <c r="M563" s="1177"/>
      <c r="N563" s="1177"/>
      <c r="O563" s="1177"/>
    </row>
    <row r="564" spans="3:15">
      <c r="C564" s="1177"/>
      <c r="D564" s="1177"/>
      <c r="E564" s="1177"/>
      <c r="F564" s="1177"/>
      <c r="G564" s="1177"/>
      <c r="H564" s="1177"/>
      <c r="I564" s="1177"/>
      <c r="J564" s="1177"/>
      <c r="K564" s="1177"/>
      <c r="L564" s="1177"/>
      <c r="M564" s="1177"/>
      <c r="N564" s="1177"/>
      <c r="O564" s="1177"/>
    </row>
    <row r="565" spans="3:15">
      <c r="C565" s="1177"/>
      <c r="D565" s="1177"/>
      <c r="E565" s="1177"/>
      <c r="F565" s="1177"/>
      <c r="G565" s="1177"/>
      <c r="H565" s="1177"/>
      <c r="I565" s="1177"/>
      <c r="J565" s="1177"/>
      <c r="K565" s="1177"/>
      <c r="L565" s="1177"/>
      <c r="M565" s="1177"/>
      <c r="N565" s="1177"/>
      <c r="O565" s="1177"/>
    </row>
    <row r="566" spans="3:15">
      <c r="C566" s="1177"/>
      <c r="D566" s="1177"/>
      <c r="E566" s="1177"/>
      <c r="F566" s="1177"/>
      <c r="G566" s="1177"/>
      <c r="H566" s="1177"/>
      <c r="I566" s="1177"/>
      <c r="J566" s="1177"/>
      <c r="K566" s="1177"/>
      <c r="L566" s="1177"/>
      <c r="M566" s="1177"/>
      <c r="N566" s="1177"/>
      <c r="O566" s="1177"/>
    </row>
    <row r="567" spans="3:15">
      <c r="C567" s="1177"/>
      <c r="D567" s="1177"/>
      <c r="E567" s="1177"/>
      <c r="F567" s="1177"/>
      <c r="G567" s="1177"/>
      <c r="H567" s="1177"/>
      <c r="I567" s="1177"/>
      <c r="J567" s="1177"/>
      <c r="K567" s="1177"/>
      <c r="L567" s="1177"/>
      <c r="M567" s="1177"/>
      <c r="N567" s="1177"/>
      <c r="O567" s="1177"/>
    </row>
    <row r="568" spans="3:15">
      <c r="C568" s="1177"/>
      <c r="D568" s="1177"/>
      <c r="E568" s="1177"/>
      <c r="F568" s="1177"/>
      <c r="G568" s="1177"/>
      <c r="H568" s="1177"/>
      <c r="I568" s="1177"/>
      <c r="J568" s="1177"/>
      <c r="K568" s="1177"/>
      <c r="L568" s="1177"/>
      <c r="M568" s="1177"/>
      <c r="N568" s="1177"/>
      <c r="O568" s="1177"/>
    </row>
    <row r="569" spans="3:15">
      <c r="C569" s="1177"/>
      <c r="D569" s="1177"/>
      <c r="E569" s="1177"/>
      <c r="F569" s="1177"/>
      <c r="G569" s="1177"/>
      <c r="H569" s="1177"/>
      <c r="I569" s="1177"/>
      <c r="J569" s="1177"/>
      <c r="K569" s="1177"/>
      <c r="L569" s="1177"/>
      <c r="M569" s="1177"/>
      <c r="N569" s="1177"/>
      <c r="O569" s="1177"/>
    </row>
    <row r="570" spans="3:15">
      <c r="C570" s="1177"/>
      <c r="D570" s="1177"/>
      <c r="E570" s="1177"/>
      <c r="F570" s="1177"/>
      <c r="G570" s="1177"/>
      <c r="H570" s="1177"/>
      <c r="I570" s="1177"/>
      <c r="J570" s="1177"/>
      <c r="K570" s="1177"/>
      <c r="L570" s="1177"/>
      <c r="M570" s="1177"/>
      <c r="N570" s="1177"/>
      <c r="O570" s="1177"/>
    </row>
    <row r="571" spans="3:15">
      <c r="C571" s="1177"/>
      <c r="D571" s="1177"/>
      <c r="E571" s="1177"/>
      <c r="F571" s="1177"/>
      <c r="G571" s="1177"/>
      <c r="H571" s="1177"/>
      <c r="I571" s="1177"/>
      <c r="J571" s="1177"/>
      <c r="K571" s="1177"/>
      <c r="L571" s="1177"/>
      <c r="M571" s="1177"/>
      <c r="N571" s="1177"/>
      <c r="O571" s="1177"/>
    </row>
    <row r="572" spans="3:15">
      <c r="C572" s="1177"/>
      <c r="D572" s="1177"/>
      <c r="E572" s="1177"/>
      <c r="F572" s="1177"/>
      <c r="G572" s="1177"/>
      <c r="H572" s="1177"/>
      <c r="I572" s="1177"/>
      <c r="J572" s="1177"/>
      <c r="K572" s="1177"/>
      <c r="L572" s="1177"/>
      <c r="M572" s="1177"/>
      <c r="N572" s="1177"/>
      <c r="O572" s="1177"/>
    </row>
    <row r="573" spans="3:15">
      <c r="C573" s="1177"/>
      <c r="D573" s="1177"/>
      <c r="E573" s="1177"/>
      <c r="F573" s="1177"/>
      <c r="G573" s="1177"/>
      <c r="H573" s="1177"/>
      <c r="I573" s="1177"/>
      <c r="J573" s="1177"/>
      <c r="K573" s="1177"/>
      <c r="L573" s="1177"/>
      <c r="M573" s="1177"/>
      <c r="N573" s="1177"/>
      <c r="O573" s="1177"/>
    </row>
    <row r="574" spans="3:15">
      <c r="C574" s="1177"/>
      <c r="D574" s="1177"/>
      <c r="E574" s="1177"/>
      <c r="F574" s="1177"/>
      <c r="G574" s="1177"/>
      <c r="H574" s="1177"/>
      <c r="I574" s="1177"/>
      <c r="J574" s="1177"/>
      <c r="K574" s="1177"/>
      <c r="L574" s="1177"/>
      <c r="M574" s="1177"/>
      <c r="N574" s="1177"/>
      <c r="O574" s="1177"/>
    </row>
    <row r="575" spans="3:15">
      <c r="C575" s="1177"/>
      <c r="D575" s="1177"/>
      <c r="E575" s="1177"/>
      <c r="F575" s="1177"/>
      <c r="G575" s="1177"/>
      <c r="H575" s="1177"/>
      <c r="I575" s="1177"/>
      <c r="J575" s="1177"/>
      <c r="K575" s="1177"/>
      <c r="L575" s="1177"/>
      <c r="M575" s="1177"/>
      <c r="N575" s="1177"/>
      <c r="O575" s="1177"/>
    </row>
    <row r="576" spans="3:15">
      <c r="C576" s="1177"/>
      <c r="D576" s="1177"/>
      <c r="E576" s="1177"/>
      <c r="F576" s="1177"/>
      <c r="G576" s="1177"/>
      <c r="H576" s="1177"/>
      <c r="I576" s="1177"/>
      <c r="J576" s="1177"/>
      <c r="K576" s="1177"/>
      <c r="L576" s="1177"/>
      <c r="M576" s="1177"/>
      <c r="N576" s="1177"/>
      <c r="O576" s="1177"/>
    </row>
    <row r="577" spans="3:15">
      <c r="C577" s="1177"/>
      <c r="D577" s="1177"/>
      <c r="E577" s="1177"/>
      <c r="F577" s="1177"/>
      <c r="G577" s="1177"/>
      <c r="H577" s="1177"/>
      <c r="I577" s="1177"/>
      <c r="J577" s="1177"/>
      <c r="K577" s="1177"/>
      <c r="L577" s="1177"/>
      <c r="M577" s="1177"/>
      <c r="N577" s="1177"/>
      <c r="O577" s="1177"/>
    </row>
    <row r="578" spans="3:15">
      <c r="C578" s="1177"/>
      <c r="D578" s="1177"/>
      <c r="E578" s="1177"/>
      <c r="F578" s="1177"/>
      <c r="G578" s="1177"/>
      <c r="H578" s="1177"/>
      <c r="I578" s="1177"/>
      <c r="J578" s="1177"/>
      <c r="K578" s="1177"/>
      <c r="L578" s="1177"/>
      <c r="M578" s="1177"/>
      <c r="N578" s="1177"/>
      <c r="O578" s="1177"/>
    </row>
    <row r="579" spans="3:15">
      <c r="C579" s="1177"/>
      <c r="D579" s="1177"/>
      <c r="E579" s="1177"/>
      <c r="F579" s="1177"/>
      <c r="G579" s="1177"/>
      <c r="H579" s="1177"/>
      <c r="I579" s="1177"/>
      <c r="J579" s="1177"/>
      <c r="K579" s="1177"/>
      <c r="L579" s="1177"/>
      <c r="M579" s="1177"/>
      <c r="N579" s="1177"/>
      <c r="O579" s="1177"/>
    </row>
    <row r="580" spans="3:15">
      <c r="C580" s="1177"/>
      <c r="D580" s="1177"/>
      <c r="E580" s="1177"/>
      <c r="F580" s="1177"/>
      <c r="G580" s="1177"/>
      <c r="H580" s="1177"/>
      <c r="I580" s="1177"/>
      <c r="J580" s="1177"/>
      <c r="K580" s="1177"/>
      <c r="L580" s="1177"/>
      <c r="M580" s="1177"/>
      <c r="N580" s="1177"/>
      <c r="O580" s="1177"/>
    </row>
    <row r="581" spans="3:15">
      <c r="C581" s="1177"/>
      <c r="D581" s="1177"/>
      <c r="E581" s="1177"/>
      <c r="F581" s="1177"/>
      <c r="G581" s="1177"/>
      <c r="H581" s="1177"/>
      <c r="I581" s="1177"/>
      <c r="J581" s="1177"/>
      <c r="K581" s="1177"/>
      <c r="L581" s="1177"/>
      <c r="M581" s="1177"/>
      <c r="N581" s="1177"/>
      <c r="O581" s="1177"/>
    </row>
    <row r="582" spans="3:15">
      <c r="C582" s="1177"/>
      <c r="D582" s="1177"/>
      <c r="E582" s="1177"/>
      <c r="F582" s="1177"/>
      <c r="G582" s="1177"/>
      <c r="H582" s="1177"/>
      <c r="I582" s="1177"/>
      <c r="J582" s="1177"/>
      <c r="K582" s="1177"/>
      <c r="L582" s="1177"/>
      <c r="M582" s="1177"/>
      <c r="N582" s="1177"/>
      <c r="O582" s="1177"/>
    </row>
    <row r="583" spans="3:15">
      <c r="C583" s="1177"/>
      <c r="D583" s="1177"/>
      <c r="E583" s="1177"/>
      <c r="F583" s="1177"/>
      <c r="G583" s="1177"/>
      <c r="H583" s="1177"/>
      <c r="I583" s="1177"/>
      <c r="J583" s="1177"/>
      <c r="K583" s="1177"/>
      <c r="L583" s="1177"/>
      <c r="M583" s="1177"/>
      <c r="N583" s="1177"/>
      <c r="O583" s="1177"/>
    </row>
    <row r="584" spans="3:15">
      <c r="C584" s="1177"/>
      <c r="D584" s="1177"/>
      <c r="E584" s="1177"/>
      <c r="F584" s="1177"/>
      <c r="G584" s="1177"/>
      <c r="H584" s="1177"/>
      <c r="I584" s="1177"/>
      <c r="J584" s="1177"/>
      <c r="K584" s="1177"/>
      <c r="L584" s="1177"/>
      <c r="M584" s="1177"/>
      <c r="N584" s="1177"/>
      <c r="O584" s="1177"/>
    </row>
    <row r="585" spans="3:15">
      <c r="C585" s="1177"/>
      <c r="D585" s="1177"/>
      <c r="E585" s="1177"/>
      <c r="F585" s="1177"/>
      <c r="G585" s="1177"/>
      <c r="H585" s="1177"/>
      <c r="I585" s="1177"/>
      <c r="J585" s="1177"/>
      <c r="K585" s="1177"/>
      <c r="L585" s="1177"/>
      <c r="M585" s="1177"/>
      <c r="N585" s="1177"/>
      <c r="O585" s="1177"/>
    </row>
    <row r="586" spans="3:15">
      <c r="C586" s="1177"/>
      <c r="D586" s="1177"/>
      <c r="E586" s="1177"/>
      <c r="F586" s="1177"/>
      <c r="G586" s="1177"/>
      <c r="H586" s="1177"/>
      <c r="I586" s="1177"/>
      <c r="J586" s="1177"/>
      <c r="K586" s="1177"/>
      <c r="L586" s="1177"/>
      <c r="M586" s="1177"/>
      <c r="N586" s="1177"/>
      <c r="O586" s="1177"/>
    </row>
    <row r="587" spans="3:15">
      <c r="C587" s="1177"/>
      <c r="D587" s="1177"/>
      <c r="E587" s="1177"/>
      <c r="F587" s="1177"/>
      <c r="G587" s="1177"/>
      <c r="H587" s="1177"/>
      <c r="I587" s="1177"/>
      <c r="J587" s="1177"/>
      <c r="K587" s="1177"/>
      <c r="L587" s="1177"/>
      <c r="M587" s="1177"/>
      <c r="N587" s="1177"/>
      <c r="O587" s="1177"/>
    </row>
    <row r="588" spans="3:15">
      <c r="C588" s="1177"/>
      <c r="D588" s="1177"/>
      <c r="E588" s="1177"/>
      <c r="F588" s="1177"/>
      <c r="G588" s="1177"/>
      <c r="H588" s="1177"/>
      <c r="I588" s="1177"/>
      <c r="J588" s="1177"/>
      <c r="K588" s="1177"/>
      <c r="L588" s="1177"/>
      <c r="M588" s="1177"/>
      <c r="N588" s="1177"/>
      <c r="O588" s="1177"/>
    </row>
    <row r="589" spans="3:15">
      <c r="C589" s="1177"/>
      <c r="D589" s="1177"/>
      <c r="E589" s="1177"/>
      <c r="F589" s="1177"/>
      <c r="G589" s="1177"/>
      <c r="H589" s="1177"/>
      <c r="I589" s="1177"/>
      <c r="J589" s="1177"/>
      <c r="K589" s="1177"/>
      <c r="L589" s="1177"/>
      <c r="M589" s="1177"/>
      <c r="N589" s="1177"/>
      <c r="O589" s="1177"/>
    </row>
    <row r="590" spans="3:15">
      <c r="C590" s="1177"/>
      <c r="D590" s="1177"/>
      <c r="E590" s="1177"/>
      <c r="F590" s="1177"/>
      <c r="G590" s="1177"/>
      <c r="H590" s="1177"/>
      <c r="I590" s="1177"/>
      <c r="J590" s="1177"/>
      <c r="K590" s="1177"/>
      <c r="L590" s="1177"/>
      <c r="M590" s="1177"/>
      <c r="N590" s="1177"/>
      <c r="O590" s="1177"/>
    </row>
    <row r="591" spans="3:15">
      <c r="C591" s="1177"/>
      <c r="D591" s="1177"/>
      <c r="E591" s="1177"/>
      <c r="F591" s="1177"/>
      <c r="G591" s="1177"/>
      <c r="H591" s="1177"/>
      <c r="I591" s="1177"/>
      <c r="J591" s="1177"/>
      <c r="K591" s="1177"/>
      <c r="L591" s="1177"/>
      <c r="M591" s="1177"/>
      <c r="N591" s="1177"/>
      <c r="O591" s="1177"/>
    </row>
    <row r="592" spans="3:15">
      <c r="C592" s="1177"/>
      <c r="D592" s="1177"/>
      <c r="E592" s="1177"/>
      <c r="F592" s="1177"/>
      <c r="G592" s="1177"/>
      <c r="H592" s="1177"/>
      <c r="I592" s="1177"/>
      <c r="J592" s="1177"/>
      <c r="K592" s="1177"/>
      <c r="L592" s="1177"/>
      <c r="M592" s="1177"/>
      <c r="N592" s="1177"/>
      <c r="O592" s="1177"/>
    </row>
    <row r="593" spans="3:15">
      <c r="C593" s="1177"/>
      <c r="D593" s="1177"/>
      <c r="E593" s="1177"/>
      <c r="F593" s="1177"/>
      <c r="G593" s="1177"/>
      <c r="H593" s="1177"/>
      <c r="I593" s="1177"/>
      <c r="J593" s="1177"/>
      <c r="K593" s="1177"/>
      <c r="L593" s="1177"/>
      <c r="M593" s="1177"/>
      <c r="N593" s="1177"/>
      <c r="O593" s="1177"/>
    </row>
    <row r="594" spans="3:15">
      <c r="C594" s="1177"/>
      <c r="D594" s="1177"/>
      <c r="E594" s="1177"/>
      <c r="F594" s="1177"/>
      <c r="G594" s="1177"/>
      <c r="H594" s="1177"/>
      <c r="I594" s="1177"/>
      <c r="J594" s="1177"/>
      <c r="K594" s="1177"/>
      <c r="L594" s="1177"/>
      <c r="M594" s="1177"/>
      <c r="N594" s="1177"/>
      <c r="O594" s="1177"/>
    </row>
    <row r="595" spans="3:15">
      <c r="C595" s="1177"/>
      <c r="D595" s="1177"/>
      <c r="E595" s="1177"/>
      <c r="F595" s="1177"/>
      <c r="G595" s="1177"/>
      <c r="H595" s="1177"/>
      <c r="I595" s="1177"/>
      <c r="J595" s="1177"/>
      <c r="K595" s="1177"/>
      <c r="L595" s="1177"/>
      <c r="M595" s="1177"/>
      <c r="N595" s="1177"/>
      <c r="O595" s="1177"/>
    </row>
    <row r="596" spans="3:15">
      <c r="C596" s="1177"/>
      <c r="D596" s="1177"/>
      <c r="E596" s="1177"/>
      <c r="F596" s="1177"/>
      <c r="G596" s="1177"/>
      <c r="H596" s="1177"/>
      <c r="I596" s="1177"/>
      <c r="J596" s="1177"/>
      <c r="K596" s="1177"/>
      <c r="L596" s="1177"/>
      <c r="M596" s="1177"/>
      <c r="N596" s="1177"/>
      <c r="O596" s="1177"/>
    </row>
    <row r="597" spans="3:15">
      <c r="C597" s="1177"/>
      <c r="D597" s="1177"/>
      <c r="E597" s="1177"/>
      <c r="F597" s="1177"/>
      <c r="G597" s="1177"/>
      <c r="H597" s="1177"/>
      <c r="I597" s="1177"/>
      <c r="J597" s="1177"/>
      <c r="K597" s="1177"/>
      <c r="L597" s="1177"/>
      <c r="M597" s="1177"/>
      <c r="N597" s="1177"/>
      <c r="O597" s="1177"/>
    </row>
    <row r="598" spans="3:15">
      <c r="C598" s="1177"/>
      <c r="D598" s="1177"/>
      <c r="E598" s="1177"/>
      <c r="F598" s="1177"/>
      <c r="G598" s="1177"/>
      <c r="H598" s="1177"/>
      <c r="I598" s="1177"/>
      <c r="J598" s="1177"/>
      <c r="K598" s="1177"/>
      <c r="L598" s="1177"/>
      <c r="M598" s="1177"/>
      <c r="N598" s="1177"/>
      <c r="O598" s="1177"/>
    </row>
    <row r="599" spans="3:15">
      <c r="C599" s="1177"/>
      <c r="D599" s="1177"/>
      <c r="E599" s="1177"/>
      <c r="F599" s="1177"/>
      <c r="G599" s="1177"/>
      <c r="H599" s="1177"/>
      <c r="I599" s="1177"/>
      <c r="J599" s="1177"/>
      <c r="K599" s="1177"/>
      <c r="L599" s="1177"/>
      <c r="M599" s="1177"/>
      <c r="N599" s="1177"/>
      <c r="O599" s="1177"/>
    </row>
    <row r="600" spans="3:15">
      <c r="C600" s="1177"/>
      <c r="D600" s="1177"/>
      <c r="E600" s="1177"/>
      <c r="F600" s="1177"/>
      <c r="G600" s="1177"/>
      <c r="H600" s="1177"/>
      <c r="I600" s="1177"/>
      <c r="J600" s="1177"/>
      <c r="K600" s="1177"/>
      <c r="L600" s="1177"/>
      <c r="M600" s="1177"/>
      <c r="N600" s="1177"/>
      <c r="O600" s="1177"/>
    </row>
    <row r="601" spans="3:15">
      <c r="C601" s="1177"/>
      <c r="D601" s="1177"/>
      <c r="E601" s="1177"/>
      <c r="F601" s="1177"/>
      <c r="G601" s="1177"/>
      <c r="H601" s="1177"/>
      <c r="I601" s="1177"/>
      <c r="J601" s="1177"/>
      <c r="K601" s="1177"/>
      <c r="L601" s="1177"/>
      <c r="M601" s="1177"/>
      <c r="N601" s="1177"/>
      <c r="O601" s="1177"/>
    </row>
    <row r="602" spans="3:15">
      <c r="C602" s="1177"/>
      <c r="D602" s="1177"/>
      <c r="E602" s="1177"/>
      <c r="F602" s="1177"/>
      <c r="G602" s="1177"/>
      <c r="H602" s="1177"/>
      <c r="I602" s="1177"/>
      <c r="J602" s="1177"/>
      <c r="K602" s="1177"/>
      <c r="L602" s="1177"/>
      <c r="M602" s="1177"/>
      <c r="N602" s="1177"/>
      <c r="O602" s="1177"/>
    </row>
    <row r="603" spans="3:15">
      <c r="C603" s="1177"/>
      <c r="D603" s="1177"/>
      <c r="E603" s="1177"/>
      <c r="F603" s="1177"/>
      <c r="G603" s="1177"/>
      <c r="H603" s="1177"/>
      <c r="I603" s="1177"/>
      <c r="J603" s="1177"/>
      <c r="K603" s="1177"/>
      <c r="L603" s="1177"/>
      <c r="M603" s="1177"/>
      <c r="N603" s="1177"/>
      <c r="O603" s="1177"/>
    </row>
    <row r="604" spans="3:15">
      <c r="C604" s="1177"/>
      <c r="D604" s="1177"/>
      <c r="E604" s="1177"/>
      <c r="F604" s="1177"/>
      <c r="G604" s="1177"/>
      <c r="H604" s="1177"/>
      <c r="I604" s="1177"/>
      <c r="J604" s="1177"/>
      <c r="K604" s="1177"/>
      <c r="L604" s="1177"/>
      <c r="M604" s="1177"/>
      <c r="N604" s="1177"/>
      <c r="O604" s="1177"/>
    </row>
    <row r="605" spans="3:15">
      <c r="C605" s="1177"/>
      <c r="D605" s="1177"/>
      <c r="E605" s="1177"/>
      <c r="F605" s="1177"/>
      <c r="G605" s="1177"/>
      <c r="H605" s="1177"/>
      <c r="I605" s="1177"/>
      <c r="J605" s="1177"/>
      <c r="K605" s="1177"/>
      <c r="L605" s="1177"/>
      <c r="M605" s="1177"/>
      <c r="N605" s="1177"/>
      <c r="O605" s="1177"/>
    </row>
    <row r="606" spans="3:15">
      <c r="C606" s="1177"/>
      <c r="D606" s="1177"/>
      <c r="E606" s="1177"/>
      <c r="F606" s="1177"/>
      <c r="G606" s="1177"/>
      <c r="H606" s="1177"/>
      <c r="I606" s="1177"/>
      <c r="J606" s="1177"/>
      <c r="K606" s="1177"/>
      <c r="L606" s="1177"/>
      <c r="M606" s="1177"/>
      <c r="N606" s="1177"/>
      <c r="O606" s="1177"/>
    </row>
    <row r="607" spans="3:15">
      <c r="C607" s="1177"/>
      <c r="D607" s="1177"/>
      <c r="E607" s="1177"/>
      <c r="F607" s="1177"/>
      <c r="G607" s="1177"/>
      <c r="H607" s="1177"/>
      <c r="I607" s="1177"/>
      <c r="J607" s="1177"/>
      <c r="K607" s="1177"/>
      <c r="L607" s="1177"/>
      <c r="M607" s="1177"/>
      <c r="N607" s="1177"/>
      <c r="O607" s="1177"/>
    </row>
    <row r="608" spans="3:15">
      <c r="C608" s="1177"/>
      <c r="D608" s="1177"/>
      <c r="E608" s="1177"/>
      <c r="F608" s="1177"/>
      <c r="G608" s="1177"/>
      <c r="H608" s="1177"/>
      <c r="I608" s="1177"/>
      <c r="J608" s="1177"/>
      <c r="K608" s="1177"/>
      <c r="L608" s="1177"/>
      <c r="M608" s="1177"/>
      <c r="N608" s="1177"/>
      <c r="O608" s="1177"/>
    </row>
    <row r="609" spans="3:15">
      <c r="C609" s="1177"/>
      <c r="D609" s="1177"/>
      <c r="E609" s="1177"/>
      <c r="F609" s="1177"/>
      <c r="G609" s="1177"/>
      <c r="H609" s="1177"/>
      <c r="I609" s="1177"/>
      <c r="J609" s="1177"/>
      <c r="K609" s="1177"/>
      <c r="L609" s="1177"/>
      <c r="M609" s="1177"/>
      <c r="N609" s="1177"/>
      <c r="O609" s="1177"/>
    </row>
    <row r="610" spans="3:15">
      <c r="C610" s="1177"/>
      <c r="D610" s="1177"/>
      <c r="E610" s="1177"/>
      <c r="F610" s="1177"/>
      <c r="G610" s="1177"/>
      <c r="H610" s="1177"/>
      <c r="I610" s="1177"/>
      <c r="J610" s="1177"/>
      <c r="K610" s="1177"/>
      <c r="L610" s="1177"/>
      <c r="M610" s="1177"/>
      <c r="N610" s="1177"/>
      <c r="O610" s="1177"/>
    </row>
    <row r="611" spans="3:15">
      <c r="C611" s="1177"/>
      <c r="D611" s="1177"/>
      <c r="E611" s="1177"/>
      <c r="F611" s="1177"/>
      <c r="G611" s="1177"/>
      <c r="H611" s="1177"/>
      <c r="I611" s="1177"/>
      <c r="J611" s="1177"/>
      <c r="K611" s="1177"/>
      <c r="L611" s="1177"/>
      <c r="M611" s="1177"/>
      <c r="N611" s="1177"/>
      <c r="O611" s="1177"/>
    </row>
    <row r="612" spans="3:15">
      <c r="C612" s="1177"/>
      <c r="D612" s="1177"/>
      <c r="E612" s="1177"/>
      <c r="F612" s="1177"/>
      <c r="G612" s="1177"/>
      <c r="H612" s="1177"/>
      <c r="I612" s="1177"/>
      <c r="J612" s="1177"/>
      <c r="K612" s="1177"/>
      <c r="L612" s="1177"/>
      <c r="M612" s="1177"/>
      <c r="N612" s="1177"/>
      <c r="O612" s="1177"/>
    </row>
    <row r="613" spans="3:15">
      <c r="C613" s="1177"/>
      <c r="D613" s="1177"/>
      <c r="E613" s="1177"/>
      <c r="F613" s="1177"/>
      <c r="G613" s="1177"/>
      <c r="H613" s="1177"/>
      <c r="I613" s="1177"/>
      <c r="J613" s="1177"/>
      <c r="K613" s="1177"/>
      <c r="L613" s="1177"/>
      <c r="M613" s="1177"/>
      <c r="N613" s="1177"/>
      <c r="O613" s="1177"/>
    </row>
    <row r="614" spans="3:15">
      <c r="C614" s="1177"/>
      <c r="D614" s="1177"/>
      <c r="E614" s="1177"/>
      <c r="F614" s="1177"/>
      <c r="G614" s="1177"/>
      <c r="H614" s="1177"/>
      <c r="I614" s="1177"/>
      <c r="J614" s="1177"/>
      <c r="K614" s="1177"/>
      <c r="L614" s="1177"/>
      <c r="M614" s="1177"/>
      <c r="N614" s="1177"/>
      <c r="O614" s="1177"/>
    </row>
    <row r="615" spans="3:15">
      <c r="C615" s="1177"/>
      <c r="D615" s="1177"/>
      <c r="E615" s="1177"/>
      <c r="F615" s="1177"/>
      <c r="G615" s="1177"/>
      <c r="H615" s="1177"/>
      <c r="I615" s="1177"/>
      <c r="J615" s="1177"/>
      <c r="K615" s="1177"/>
      <c r="L615" s="1177"/>
      <c r="M615" s="1177"/>
      <c r="N615" s="1177"/>
      <c r="O615" s="1177"/>
    </row>
    <row r="616" spans="3:15">
      <c r="C616" s="1177"/>
      <c r="D616" s="1177"/>
      <c r="E616" s="1177"/>
      <c r="F616" s="1177"/>
      <c r="G616" s="1177"/>
      <c r="H616" s="1177"/>
      <c r="I616" s="1177"/>
      <c r="J616" s="1177"/>
      <c r="K616" s="1177"/>
      <c r="L616" s="1177"/>
      <c r="M616" s="1177"/>
      <c r="N616" s="1177"/>
      <c r="O616" s="1177"/>
    </row>
    <row r="617" spans="3:15">
      <c r="C617" s="1177"/>
      <c r="D617" s="1177"/>
      <c r="E617" s="1177"/>
      <c r="F617" s="1177"/>
      <c r="G617" s="1177"/>
      <c r="H617" s="1177"/>
      <c r="I617" s="1177"/>
      <c r="J617" s="1177"/>
      <c r="K617" s="1177"/>
      <c r="L617" s="1177"/>
      <c r="M617" s="1177"/>
      <c r="N617" s="1177"/>
      <c r="O617" s="1177"/>
    </row>
    <row r="618" spans="3:15">
      <c r="C618" s="1177"/>
      <c r="D618" s="1177"/>
      <c r="E618" s="1177"/>
      <c r="F618" s="1177"/>
      <c r="G618" s="1177"/>
      <c r="H618" s="1177"/>
      <c r="I618" s="1177"/>
      <c r="J618" s="1177"/>
      <c r="K618" s="1177"/>
      <c r="L618" s="1177"/>
      <c r="M618" s="1177"/>
      <c r="N618" s="1177"/>
      <c r="O618" s="1177"/>
    </row>
    <row r="619" spans="3:15">
      <c r="C619" s="1177"/>
      <c r="D619" s="1177"/>
      <c r="E619" s="1177"/>
      <c r="F619" s="1177"/>
      <c r="G619" s="1177"/>
      <c r="H619" s="1177"/>
      <c r="I619" s="1177"/>
      <c r="J619" s="1177"/>
      <c r="K619" s="1177"/>
      <c r="L619" s="1177"/>
      <c r="M619" s="1177"/>
      <c r="N619" s="1177"/>
      <c r="O619" s="1177"/>
    </row>
    <row r="620" spans="3:15">
      <c r="C620" s="1177"/>
      <c r="D620" s="1177"/>
      <c r="E620" s="1177"/>
      <c r="F620" s="1177"/>
      <c r="G620" s="1177"/>
      <c r="H620" s="1177"/>
      <c r="I620" s="1177"/>
      <c r="J620" s="1177"/>
      <c r="K620" s="1177"/>
      <c r="L620" s="1177"/>
      <c r="M620" s="1177"/>
      <c r="N620" s="1177"/>
      <c r="O620" s="1177"/>
    </row>
    <row r="621" spans="3:15">
      <c r="C621" s="1177"/>
      <c r="D621" s="1177"/>
      <c r="E621" s="1177"/>
      <c r="F621" s="1177"/>
      <c r="G621" s="1177"/>
      <c r="H621" s="1177"/>
      <c r="I621" s="1177"/>
      <c r="J621" s="1177"/>
      <c r="K621" s="1177"/>
      <c r="L621" s="1177"/>
      <c r="M621" s="1177"/>
      <c r="N621" s="1177"/>
      <c r="O621" s="1177"/>
    </row>
    <row r="622" spans="3:15">
      <c r="C622" s="1177"/>
      <c r="D622" s="1177"/>
      <c r="E622" s="1177"/>
      <c r="F622" s="1177"/>
      <c r="G622" s="1177"/>
      <c r="H622" s="1177"/>
      <c r="I622" s="1177"/>
      <c r="J622" s="1177"/>
      <c r="K622" s="1177"/>
      <c r="L622" s="1177"/>
      <c r="M622" s="1177"/>
      <c r="N622" s="1177"/>
      <c r="O622" s="1177"/>
    </row>
    <row r="623" spans="3:15">
      <c r="C623" s="1177"/>
      <c r="D623" s="1177"/>
      <c r="E623" s="1177"/>
      <c r="F623" s="1177"/>
      <c r="G623" s="1177"/>
      <c r="H623" s="1177"/>
      <c r="I623" s="1177"/>
      <c r="J623" s="1177"/>
      <c r="K623" s="1177"/>
      <c r="L623" s="1177"/>
      <c r="M623" s="1177"/>
      <c r="N623" s="1177"/>
      <c r="O623" s="1177"/>
    </row>
    <row r="624" spans="3:15">
      <c r="C624" s="1177"/>
      <c r="D624" s="1177"/>
      <c r="E624" s="1177"/>
      <c r="F624" s="1177"/>
      <c r="G624" s="1177"/>
      <c r="H624" s="1177"/>
      <c r="I624" s="1177"/>
      <c r="J624" s="1177"/>
      <c r="K624" s="1177"/>
      <c r="L624" s="1177"/>
      <c r="M624" s="1177"/>
      <c r="N624" s="1177"/>
      <c r="O624" s="1177"/>
    </row>
    <row r="625" spans="3:15">
      <c r="C625" s="1177"/>
      <c r="D625" s="1177"/>
      <c r="E625" s="1177"/>
      <c r="F625" s="1177"/>
      <c r="G625" s="1177"/>
      <c r="H625" s="1177"/>
      <c r="I625" s="1177"/>
      <c r="J625" s="1177"/>
      <c r="K625" s="1177"/>
      <c r="L625" s="1177"/>
      <c r="M625" s="1177"/>
      <c r="N625" s="1177"/>
      <c r="O625" s="1177"/>
    </row>
    <row r="626" spans="3:15">
      <c r="C626" s="1177"/>
      <c r="D626" s="1177"/>
      <c r="E626" s="1177"/>
      <c r="F626" s="1177"/>
      <c r="G626" s="1177"/>
      <c r="H626" s="1177"/>
      <c r="I626" s="1177"/>
      <c r="J626" s="1177"/>
      <c r="K626" s="1177"/>
      <c r="L626" s="1177"/>
      <c r="M626" s="1177"/>
      <c r="N626" s="1177"/>
      <c r="O626" s="1177"/>
    </row>
    <row r="627" spans="3:15">
      <c r="C627" s="1177"/>
      <c r="D627" s="1177"/>
      <c r="E627" s="1177"/>
      <c r="F627" s="1177"/>
      <c r="G627" s="1177"/>
      <c r="H627" s="1177"/>
      <c r="I627" s="1177"/>
      <c r="J627" s="1177"/>
      <c r="K627" s="1177"/>
      <c r="L627" s="1177"/>
      <c r="M627" s="1177"/>
      <c r="N627" s="1177"/>
      <c r="O627" s="1177"/>
    </row>
    <row r="628" spans="3:15">
      <c r="C628" s="1177"/>
      <c r="D628" s="1177"/>
      <c r="E628" s="1177"/>
      <c r="F628" s="1177"/>
      <c r="G628" s="1177"/>
      <c r="H628" s="1177"/>
      <c r="I628" s="1177"/>
      <c r="J628" s="1177"/>
      <c r="K628" s="1177"/>
      <c r="L628" s="1177"/>
      <c r="M628" s="1177"/>
      <c r="N628" s="1177"/>
      <c r="O628" s="1177"/>
    </row>
    <row r="629" spans="3:15">
      <c r="C629" s="1177"/>
      <c r="D629" s="1177"/>
      <c r="E629" s="1177"/>
      <c r="F629" s="1177"/>
      <c r="G629" s="1177"/>
      <c r="H629" s="1177"/>
      <c r="I629" s="1177"/>
      <c r="J629" s="1177"/>
      <c r="K629" s="1177"/>
      <c r="L629" s="1177"/>
      <c r="M629" s="1177"/>
      <c r="N629" s="1177"/>
      <c r="O629" s="1177"/>
    </row>
    <row r="630" spans="3:15">
      <c r="C630" s="1177"/>
      <c r="D630" s="1177"/>
      <c r="E630" s="1177"/>
      <c r="F630" s="1177"/>
      <c r="G630" s="1177"/>
      <c r="H630" s="1177"/>
      <c r="I630" s="1177"/>
      <c r="J630" s="1177"/>
      <c r="K630" s="1177"/>
      <c r="L630" s="1177"/>
      <c r="M630" s="1177"/>
      <c r="N630" s="1177"/>
      <c r="O630" s="1177"/>
    </row>
    <row r="631" spans="3:15">
      <c r="C631" s="1177"/>
      <c r="D631" s="1177"/>
      <c r="E631" s="1177"/>
      <c r="F631" s="1177"/>
      <c r="G631" s="1177"/>
      <c r="H631" s="1177"/>
      <c r="I631" s="1177"/>
      <c r="J631" s="1177"/>
      <c r="K631" s="1177"/>
      <c r="L631" s="1177"/>
      <c r="M631" s="1177"/>
      <c r="N631" s="1177"/>
      <c r="O631" s="1177"/>
    </row>
    <row r="632" spans="3:15">
      <c r="C632" s="1177"/>
      <c r="D632" s="1177"/>
      <c r="E632" s="1177"/>
      <c r="F632" s="1177"/>
      <c r="G632" s="1177"/>
      <c r="H632" s="1177"/>
      <c r="I632" s="1177"/>
      <c r="J632" s="1177"/>
      <c r="K632" s="1177"/>
      <c r="L632" s="1177"/>
      <c r="M632" s="1177"/>
      <c r="N632" s="1177"/>
      <c r="O632" s="1177"/>
    </row>
    <row r="633" spans="3:15">
      <c r="C633" s="1177"/>
      <c r="D633" s="1177"/>
      <c r="E633" s="1177"/>
      <c r="F633" s="1177"/>
      <c r="G633" s="1177"/>
      <c r="H633" s="1177"/>
      <c r="I633" s="1177"/>
      <c r="J633" s="1177"/>
      <c r="K633" s="1177"/>
      <c r="L633" s="1177"/>
      <c r="M633" s="1177"/>
      <c r="N633" s="1177"/>
      <c r="O633" s="1177"/>
    </row>
    <row r="634" spans="3:15">
      <c r="C634" s="1177"/>
      <c r="D634" s="1177"/>
      <c r="E634" s="1177"/>
      <c r="F634" s="1177"/>
      <c r="G634" s="1177"/>
      <c r="H634" s="1177"/>
      <c r="I634" s="1177"/>
      <c r="J634" s="1177"/>
      <c r="K634" s="1177"/>
      <c r="L634" s="1177"/>
      <c r="M634" s="1177"/>
      <c r="N634" s="1177"/>
      <c r="O634" s="1177"/>
    </row>
    <row r="635" spans="3:15">
      <c r="C635" s="1177"/>
      <c r="D635" s="1177"/>
      <c r="E635" s="1177"/>
      <c r="F635" s="1177"/>
      <c r="G635" s="1177"/>
      <c r="H635" s="1177"/>
      <c r="I635" s="1177"/>
      <c r="J635" s="1177"/>
      <c r="K635" s="1177"/>
      <c r="L635" s="1177"/>
      <c r="M635" s="1177"/>
      <c r="N635" s="1177"/>
      <c r="O635" s="1177"/>
    </row>
    <row r="636" spans="3:15">
      <c r="C636" s="1177"/>
      <c r="D636" s="1177"/>
      <c r="E636" s="1177"/>
      <c r="F636" s="1177"/>
      <c r="G636" s="1177"/>
      <c r="H636" s="1177"/>
      <c r="I636" s="1177"/>
      <c r="J636" s="1177"/>
      <c r="K636" s="1177"/>
      <c r="L636" s="1177"/>
      <c r="M636" s="1177"/>
      <c r="N636" s="1177"/>
      <c r="O636" s="1177"/>
    </row>
    <row r="637" spans="3:15">
      <c r="C637" s="1177"/>
      <c r="D637" s="1177"/>
      <c r="E637" s="1177"/>
      <c r="F637" s="1177"/>
      <c r="G637" s="1177"/>
      <c r="H637" s="1177"/>
      <c r="I637" s="1177"/>
      <c r="J637" s="1177"/>
      <c r="K637" s="1177"/>
      <c r="L637" s="1177"/>
      <c r="M637" s="1177"/>
      <c r="N637" s="1177"/>
      <c r="O637" s="1177"/>
    </row>
    <row r="638" spans="3:15">
      <c r="C638" s="1177"/>
      <c r="D638" s="1177"/>
      <c r="E638" s="1177"/>
      <c r="F638" s="1177"/>
      <c r="G638" s="1177"/>
      <c r="H638" s="1177"/>
      <c r="I638" s="1177"/>
      <c r="J638" s="1177"/>
      <c r="K638" s="1177"/>
      <c r="L638" s="1177"/>
      <c r="M638" s="1177"/>
      <c r="N638" s="1177"/>
      <c r="O638" s="1177"/>
    </row>
    <row r="639" spans="3:15">
      <c r="C639" s="1177"/>
      <c r="D639" s="1177"/>
      <c r="E639" s="1177"/>
      <c r="F639" s="1177"/>
      <c r="G639" s="1177"/>
      <c r="H639" s="1177"/>
      <c r="I639" s="1177"/>
      <c r="J639" s="1177"/>
      <c r="K639" s="1177"/>
      <c r="L639" s="1177"/>
      <c r="M639" s="1177"/>
      <c r="N639" s="1177"/>
      <c r="O639" s="1177"/>
    </row>
    <row r="640" spans="3:15">
      <c r="C640" s="1177"/>
      <c r="D640" s="1177"/>
      <c r="E640" s="1177"/>
      <c r="F640" s="1177"/>
      <c r="G640" s="1177"/>
      <c r="H640" s="1177"/>
      <c r="I640" s="1177"/>
      <c r="J640" s="1177"/>
      <c r="K640" s="1177"/>
      <c r="L640" s="1177"/>
      <c r="M640" s="1177"/>
      <c r="N640" s="1177"/>
      <c r="O640" s="1177"/>
    </row>
    <row r="641" spans="3:15">
      <c r="C641" s="1177"/>
      <c r="D641" s="1177"/>
      <c r="E641" s="1177"/>
      <c r="F641" s="1177"/>
      <c r="G641" s="1177"/>
      <c r="H641" s="1177"/>
      <c r="I641" s="1177"/>
      <c r="J641" s="1177"/>
      <c r="K641" s="1177"/>
      <c r="L641" s="1177"/>
      <c r="M641" s="1177"/>
      <c r="N641" s="1177"/>
      <c r="O641" s="1177"/>
    </row>
    <row r="642" spans="3:15">
      <c r="C642" s="1177"/>
      <c r="D642" s="1177"/>
      <c r="E642" s="1177"/>
      <c r="F642" s="1177"/>
      <c r="G642" s="1177"/>
      <c r="H642" s="1177"/>
      <c r="I642" s="1177"/>
      <c r="J642" s="1177"/>
      <c r="K642" s="1177"/>
      <c r="L642" s="1177"/>
      <c r="M642" s="1177"/>
      <c r="N642" s="1177"/>
      <c r="O642" s="1177"/>
    </row>
    <row r="643" spans="3:15">
      <c r="C643" s="1177"/>
      <c r="D643" s="1177"/>
      <c r="E643" s="1177"/>
      <c r="F643" s="1177"/>
      <c r="G643" s="1177"/>
      <c r="H643" s="1177"/>
      <c r="I643" s="1177"/>
      <c r="J643" s="1177"/>
      <c r="K643" s="1177"/>
      <c r="L643" s="1177"/>
      <c r="M643" s="1177"/>
      <c r="N643" s="1177"/>
      <c r="O643" s="1177"/>
    </row>
    <row r="644" spans="3:15">
      <c r="C644" s="1177"/>
      <c r="D644" s="1177"/>
      <c r="E644" s="1177"/>
      <c r="F644" s="1177"/>
      <c r="G644" s="1177"/>
      <c r="H644" s="1177"/>
      <c r="I644" s="1177"/>
      <c r="J644" s="1177"/>
      <c r="K644" s="1177"/>
      <c r="L644" s="1177"/>
      <c r="M644" s="1177"/>
      <c r="N644" s="1177"/>
      <c r="O644" s="1177"/>
    </row>
    <row r="645" spans="3:15">
      <c r="C645" s="1177"/>
      <c r="D645" s="1177"/>
      <c r="E645" s="1177"/>
      <c r="F645" s="1177"/>
      <c r="G645" s="1177"/>
      <c r="H645" s="1177"/>
      <c r="I645" s="1177"/>
      <c r="J645" s="1177"/>
      <c r="K645" s="1177"/>
      <c r="L645" s="1177"/>
      <c r="M645" s="1177"/>
      <c r="N645" s="1177"/>
      <c r="O645" s="1177"/>
    </row>
    <row r="646" spans="3:15">
      <c r="C646" s="1177"/>
      <c r="D646" s="1177"/>
      <c r="E646" s="1177"/>
      <c r="F646" s="1177"/>
      <c r="G646" s="1177"/>
      <c r="H646" s="1177"/>
      <c r="I646" s="1177"/>
      <c r="J646" s="1177"/>
      <c r="K646" s="1177"/>
      <c r="L646" s="1177"/>
      <c r="M646" s="1177"/>
      <c r="N646" s="1177"/>
      <c r="O646" s="1177"/>
    </row>
    <row r="647" spans="3:15">
      <c r="C647" s="1177"/>
      <c r="D647" s="1177"/>
      <c r="E647" s="1177"/>
      <c r="F647" s="1177"/>
      <c r="G647" s="1177"/>
      <c r="H647" s="1177"/>
      <c r="I647" s="1177"/>
      <c r="J647" s="1177"/>
      <c r="K647" s="1177"/>
      <c r="L647" s="1177"/>
      <c r="M647" s="1177"/>
      <c r="N647" s="1177"/>
      <c r="O647" s="1177"/>
    </row>
    <row r="648" spans="3:15">
      <c r="C648" s="1177"/>
      <c r="D648" s="1177"/>
      <c r="E648" s="1177"/>
      <c r="F648" s="1177"/>
      <c r="G648" s="1177"/>
      <c r="H648" s="1177"/>
      <c r="I648" s="1177"/>
      <c r="J648" s="1177"/>
      <c r="K648" s="1177"/>
      <c r="L648" s="1177"/>
      <c r="M648" s="1177"/>
      <c r="N648" s="1177"/>
      <c r="O648" s="1177"/>
    </row>
    <row r="649" spans="3:15">
      <c r="C649" s="1177"/>
      <c r="D649" s="1177"/>
      <c r="E649" s="1177"/>
      <c r="F649" s="1177"/>
      <c r="G649" s="1177"/>
      <c r="H649" s="1177"/>
      <c r="I649" s="1177"/>
      <c r="J649" s="1177"/>
      <c r="K649" s="1177"/>
      <c r="L649" s="1177"/>
      <c r="M649" s="1177"/>
      <c r="N649" s="1177"/>
      <c r="O649" s="1177"/>
    </row>
    <row r="650" spans="3:15">
      <c r="C650" s="1177"/>
      <c r="D650" s="1177"/>
      <c r="E650" s="1177"/>
      <c r="F650" s="1177"/>
      <c r="G650" s="1177"/>
      <c r="H650" s="1177"/>
      <c r="I650" s="1177"/>
      <c r="J650" s="1177"/>
      <c r="K650" s="1177"/>
      <c r="L650" s="1177"/>
      <c r="M650" s="1177"/>
      <c r="N650" s="1177"/>
      <c r="O650" s="1177"/>
    </row>
    <row r="651" spans="3:15">
      <c r="C651" s="1177"/>
      <c r="D651" s="1177"/>
      <c r="E651" s="1177"/>
      <c r="F651" s="1177"/>
      <c r="G651" s="1177"/>
      <c r="H651" s="1177"/>
      <c r="I651" s="1177"/>
      <c r="J651" s="1177"/>
      <c r="K651" s="1177"/>
      <c r="L651" s="1177"/>
      <c r="M651" s="1177"/>
      <c r="N651" s="1177"/>
      <c r="O651" s="1177"/>
    </row>
    <row r="652" spans="3:15">
      <c r="C652" s="1177"/>
      <c r="D652" s="1177"/>
      <c r="E652" s="1177"/>
      <c r="F652" s="1177"/>
      <c r="G652" s="1177"/>
      <c r="H652" s="1177"/>
      <c r="I652" s="1177"/>
      <c r="J652" s="1177"/>
      <c r="K652" s="1177"/>
      <c r="L652" s="1177"/>
      <c r="M652" s="1177"/>
      <c r="N652" s="1177"/>
      <c r="O652" s="1177"/>
    </row>
    <row r="653" spans="3:15">
      <c r="C653" s="1177"/>
      <c r="D653" s="1177"/>
      <c r="E653" s="1177"/>
      <c r="F653" s="1177"/>
      <c r="G653" s="1177"/>
      <c r="H653" s="1177"/>
      <c r="I653" s="1177"/>
      <c r="J653" s="1177"/>
      <c r="K653" s="1177"/>
      <c r="L653" s="1177"/>
      <c r="M653" s="1177"/>
      <c r="N653" s="1177"/>
      <c r="O653" s="1177"/>
    </row>
    <row r="654" spans="3:15">
      <c r="C654" s="1177"/>
      <c r="D654" s="1177"/>
      <c r="E654" s="1177"/>
      <c r="F654" s="1177"/>
      <c r="G654" s="1177"/>
      <c r="H654" s="1177"/>
      <c r="I654" s="1177"/>
      <c r="J654" s="1177"/>
      <c r="K654" s="1177"/>
      <c r="L654" s="1177"/>
      <c r="M654" s="1177"/>
      <c r="N654" s="1177"/>
      <c r="O654" s="1177"/>
    </row>
    <row r="655" spans="3:15">
      <c r="C655" s="1177"/>
      <c r="D655" s="1177"/>
      <c r="E655" s="1177"/>
      <c r="F655" s="1177"/>
      <c r="G655" s="1177"/>
      <c r="H655" s="1177"/>
      <c r="I655" s="1177"/>
      <c r="J655" s="1177"/>
      <c r="K655" s="1177"/>
      <c r="L655" s="1177"/>
      <c r="M655" s="1177"/>
      <c r="N655" s="1177"/>
      <c r="O655" s="1177"/>
    </row>
    <row r="656" spans="3:15">
      <c r="C656" s="1177"/>
      <c r="D656" s="1177"/>
      <c r="E656" s="1177"/>
      <c r="F656" s="1177"/>
      <c r="G656" s="1177"/>
      <c r="H656" s="1177"/>
      <c r="I656" s="1177"/>
      <c r="J656" s="1177"/>
      <c r="K656" s="1177"/>
      <c r="L656" s="1177"/>
      <c r="M656" s="1177"/>
      <c r="N656" s="1177"/>
      <c r="O656" s="1177"/>
    </row>
    <row r="657" spans="3:15">
      <c r="C657" s="1177"/>
      <c r="D657" s="1177"/>
      <c r="E657" s="1177"/>
      <c r="F657" s="1177"/>
      <c r="G657" s="1177"/>
      <c r="H657" s="1177"/>
      <c r="I657" s="1177"/>
      <c r="J657" s="1177"/>
      <c r="K657" s="1177"/>
      <c r="L657" s="1177"/>
      <c r="M657" s="1177"/>
      <c r="N657" s="1177"/>
      <c r="O657" s="1177"/>
    </row>
    <row r="658" spans="3:15">
      <c r="C658" s="1177"/>
      <c r="D658" s="1177"/>
      <c r="E658" s="1177"/>
      <c r="F658" s="1177"/>
      <c r="G658" s="1177"/>
      <c r="H658" s="1177"/>
      <c r="I658" s="1177"/>
      <c r="J658" s="1177"/>
      <c r="K658" s="1177"/>
      <c r="L658" s="1177"/>
      <c r="M658" s="1177"/>
      <c r="N658" s="1177"/>
      <c r="O658" s="1177"/>
    </row>
    <row r="659" spans="3:15">
      <c r="C659" s="1177"/>
      <c r="D659" s="1177"/>
      <c r="E659" s="1177"/>
      <c r="F659" s="1177"/>
      <c r="G659" s="1177"/>
      <c r="H659" s="1177"/>
      <c r="I659" s="1177"/>
      <c r="J659" s="1177"/>
      <c r="K659" s="1177"/>
      <c r="L659" s="1177"/>
      <c r="M659" s="1177"/>
      <c r="N659" s="1177"/>
      <c r="O659" s="1177"/>
    </row>
    <row r="660" spans="3:15">
      <c r="C660" s="1177"/>
      <c r="D660" s="1177"/>
      <c r="E660" s="1177"/>
      <c r="F660" s="1177"/>
      <c r="G660" s="1177"/>
      <c r="H660" s="1177"/>
      <c r="I660" s="1177"/>
      <c r="J660" s="1177"/>
      <c r="K660" s="1177"/>
      <c r="L660" s="1177"/>
      <c r="M660" s="1177"/>
      <c r="N660" s="1177"/>
      <c r="O660" s="1177"/>
    </row>
    <row r="661" spans="3:15">
      <c r="C661" s="1177"/>
      <c r="D661" s="1177"/>
      <c r="E661" s="1177"/>
      <c r="F661" s="1177"/>
      <c r="G661" s="1177"/>
      <c r="H661" s="1177"/>
      <c r="I661" s="1177"/>
      <c r="J661" s="1177"/>
      <c r="K661" s="1177"/>
      <c r="L661" s="1177"/>
      <c r="M661" s="1177"/>
      <c r="N661" s="1177"/>
      <c r="O661" s="1177"/>
    </row>
    <row r="662" spans="3:15">
      <c r="C662" s="1177"/>
      <c r="D662" s="1177"/>
      <c r="E662" s="1177"/>
      <c r="F662" s="1177"/>
      <c r="G662" s="1177"/>
      <c r="H662" s="1177"/>
      <c r="I662" s="1177"/>
      <c r="J662" s="1177"/>
      <c r="K662" s="1177"/>
      <c r="L662" s="1177"/>
      <c r="M662" s="1177"/>
      <c r="N662" s="1177"/>
      <c r="O662" s="1177"/>
    </row>
    <row r="663" spans="3:15">
      <c r="C663" s="1177"/>
      <c r="D663" s="1177"/>
      <c r="E663" s="1177"/>
      <c r="F663" s="1177"/>
      <c r="G663" s="1177"/>
      <c r="H663" s="1177"/>
      <c r="I663" s="1177"/>
      <c r="J663" s="1177"/>
      <c r="K663" s="1177"/>
      <c r="L663" s="1177"/>
      <c r="M663" s="1177"/>
      <c r="N663" s="1177"/>
      <c r="O663" s="1177"/>
    </row>
    <row r="664" spans="3:15">
      <c r="C664" s="1177"/>
      <c r="D664" s="1177"/>
      <c r="E664" s="1177"/>
      <c r="F664" s="1177"/>
      <c r="G664" s="1177"/>
      <c r="H664" s="1177"/>
      <c r="I664" s="1177"/>
      <c r="J664" s="1177"/>
      <c r="K664" s="1177"/>
      <c r="L664" s="1177"/>
      <c r="M664" s="1177"/>
      <c r="N664" s="1177"/>
      <c r="O664" s="1177"/>
    </row>
    <row r="665" spans="3:15">
      <c r="C665" s="1177"/>
      <c r="D665" s="1177"/>
      <c r="E665" s="1177"/>
      <c r="F665" s="1177"/>
      <c r="G665" s="1177"/>
      <c r="H665" s="1177"/>
      <c r="I665" s="1177"/>
      <c r="J665" s="1177"/>
      <c r="K665" s="1177"/>
      <c r="L665" s="1177"/>
      <c r="M665" s="1177"/>
      <c r="N665" s="1177"/>
      <c r="O665" s="1177"/>
    </row>
    <row r="666" spans="3:15">
      <c r="C666" s="1177"/>
      <c r="D666" s="1177"/>
      <c r="E666" s="1177"/>
      <c r="F666" s="1177"/>
      <c r="G666" s="1177"/>
      <c r="H666" s="1177"/>
      <c r="I666" s="1177"/>
      <c r="J666" s="1177"/>
      <c r="K666" s="1177"/>
      <c r="L666" s="1177"/>
      <c r="M666" s="1177"/>
      <c r="N666" s="1177"/>
      <c r="O666" s="1177"/>
    </row>
    <row r="667" spans="3:15">
      <c r="C667" s="1177"/>
      <c r="D667" s="1177"/>
      <c r="E667" s="1177"/>
      <c r="F667" s="1177"/>
      <c r="G667" s="1177"/>
      <c r="H667" s="1177"/>
      <c r="I667" s="1177"/>
      <c r="J667" s="1177"/>
      <c r="K667" s="1177"/>
      <c r="L667" s="1177"/>
      <c r="M667" s="1177"/>
      <c r="N667" s="1177"/>
      <c r="O667" s="1177"/>
    </row>
    <row r="668" spans="3:15">
      <c r="C668" s="1177"/>
      <c r="D668" s="1177"/>
      <c r="E668" s="1177"/>
      <c r="F668" s="1177"/>
      <c r="G668" s="1177"/>
      <c r="H668" s="1177"/>
      <c r="I668" s="1177"/>
      <c r="J668" s="1177"/>
      <c r="K668" s="1177"/>
      <c r="L668" s="1177"/>
      <c r="M668" s="1177"/>
      <c r="N668" s="1177"/>
      <c r="O668" s="1177"/>
    </row>
    <row r="669" spans="3:15">
      <c r="C669" s="1177"/>
      <c r="D669" s="1177"/>
      <c r="E669" s="1177"/>
      <c r="F669" s="1177"/>
      <c r="G669" s="1177"/>
      <c r="H669" s="1177"/>
      <c r="I669" s="1177"/>
      <c r="J669" s="1177"/>
      <c r="K669" s="1177"/>
      <c r="L669" s="1177"/>
      <c r="M669" s="1177"/>
      <c r="N669" s="1177"/>
      <c r="O669" s="1177"/>
    </row>
    <row r="670" spans="3:15">
      <c r="C670" s="1177"/>
      <c r="D670" s="1177"/>
      <c r="E670" s="1177"/>
      <c r="F670" s="1177"/>
      <c r="G670" s="1177"/>
      <c r="H670" s="1177"/>
      <c r="I670" s="1177"/>
      <c r="J670" s="1177"/>
      <c r="K670" s="1177"/>
      <c r="L670" s="1177"/>
      <c r="M670" s="1177"/>
      <c r="N670" s="1177"/>
      <c r="O670" s="1177"/>
    </row>
    <row r="671" spans="3:15">
      <c r="C671" s="1177"/>
      <c r="D671" s="1177"/>
      <c r="E671" s="1177"/>
      <c r="F671" s="1177"/>
      <c r="G671" s="1177"/>
      <c r="H671" s="1177"/>
      <c r="I671" s="1177"/>
      <c r="J671" s="1177"/>
      <c r="K671" s="1177"/>
      <c r="L671" s="1177"/>
      <c r="M671" s="1177"/>
      <c r="N671" s="1177"/>
      <c r="O671" s="1177"/>
    </row>
    <row r="672" spans="3:15">
      <c r="C672" s="1177"/>
      <c r="D672" s="1177"/>
      <c r="E672" s="1177"/>
      <c r="F672" s="1177"/>
      <c r="G672" s="1177"/>
      <c r="H672" s="1177"/>
      <c r="I672" s="1177"/>
      <c r="J672" s="1177"/>
      <c r="K672" s="1177"/>
      <c r="L672" s="1177"/>
      <c r="M672" s="1177"/>
      <c r="N672" s="1177"/>
      <c r="O672" s="1177"/>
    </row>
    <row r="673" spans="3:15">
      <c r="C673" s="1177"/>
      <c r="D673" s="1177"/>
      <c r="E673" s="1177"/>
      <c r="F673" s="1177"/>
      <c r="G673" s="1177"/>
      <c r="H673" s="1177"/>
      <c r="I673" s="1177"/>
      <c r="J673" s="1177"/>
      <c r="K673" s="1177"/>
      <c r="L673" s="1177"/>
      <c r="M673" s="1177"/>
      <c r="N673" s="1177"/>
      <c r="O673" s="1177"/>
    </row>
    <row r="674" spans="3:15">
      <c r="C674" s="1177"/>
      <c r="D674" s="1177"/>
      <c r="E674" s="1177"/>
      <c r="F674" s="1177"/>
      <c r="G674" s="1177"/>
      <c r="H674" s="1177"/>
      <c r="I674" s="1177"/>
      <c r="J674" s="1177"/>
      <c r="K674" s="1177"/>
      <c r="L674" s="1177"/>
      <c r="M674" s="1177"/>
      <c r="N674" s="1177"/>
      <c r="O674" s="1177"/>
    </row>
    <row r="675" spans="3:15">
      <c r="C675" s="1177"/>
      <c r="D675" s="1177"/>
      <c r="E675" s="1177"/>
      <c r="F675" s="1177"/>
      <c r="G675" s="1177"/>
      <c r="H675" s="1177"/>
      <c r="I675" s="1177"/>
      <c r="J675" s="1177"/>
      <c r="K675" s="1177"/>
      <c r="L675" s="1177"/>
      <c r="M675" s="1177"/>
      <c r="N675" s="1177"/>
      <c r="O675" s="1177"/>
    </row>
    <row r="676" spans="3:15">
      <c r="C676" s="1177"/>
      <c r="D676" s="1177"/>
      <c r="E676" s="1177"/>
      <c r="F676" s="1177"/>
      <c r="G676" s="1177"/>
      <c r="H676" s="1177"/>
      <c r="I676" s="1177"/>
      <c r="J676" s="1177"/>
      <c r="K676" s="1177"/>
      <c r="L676" s="1177"/>
      <c r="M676" s="1177"/>
      <c r="N676" s="1177"/>
      <c r="O676" s="1177"/>
    </row>
    <row r="677" spans="3:15">
      <c r="C677" s="1177"/>
      <c r="D677" s="1177"/>
      <c r="E677" s="1177"/>
      <c r="F677" s="1177"/>
      <c r="G677" s="1177"/>
      <c r="H677" s="1177"/>
      <c r="I677" s="1177"/>
      <c r="J677" s="1177"/>
      <c r="K677" s="1177"/>
      <c r="L677" s="1177"/>
      <c r="M677" s="1177"/>
      <c r="N677" s="1177"/>
      <c r="O677" s="1177"/>
    </row>
    <row r="678" spans="3:15">
      <c r="C678" s="1177"/>
      <c r="D678" s="1177"/>
      <c r="E678" s="1177"/>
      <c r="F678" s="1177"/>
      <c r="G678" s="1177"/>
      <c r="H678" s="1177"/>
      <c r="I678" s="1177"/>
      <c r="J678" s="1177"/>
      <c r="K678" s="1177"/>
      <c r="L678" s="1177"/>
      <c r="M678" s="1177"/>
      <c r="N678" s="1177"/>
      <c r="O678" s="1177"/>
    </row>
    <row r="679" spans="3:15">
      <c r="C679" s="1177"/>
      <c r="D679" s="1177"/>
      <c r="E679" s="1177"/>
      <c r="F679" s="1177"/>
      <c r="G679" s="1177"/>
      <c r="H679" s="1177"/>
      <c r="I679" s="1177"/>
      <c r="J679" s="1177"/>
      <c r="K679" s="1177"/>
      <c r="L679" s="1177"/>
      <c r="M679" s="1177"/>
      <c r="N679" s="1177"/>
      <c r="O679" s="1177"/>
    </row>
    <row r="680" spans="3:15">
      <c r="C680" s="1177"/>
      <c r="D680" s="1177"/>
      <c r="E680" s="1177"/>
      <c r="F680" s="1177"/>
      <c r="G680" s="1177"/>
      <c r="H680" s="1177"/>
      <c r="I680" s="1177"/>
      <c r="J680" s="1177"/>
      <c r="K680" s="1177"/>
      <c r="L680" s="1177"/>
      <c r="M680" s="1177"/>
      <c r="N680" s="1177"/>
      <c r="O680" s="1177"/>
    </row>
    <row r="681" spans="3:15">
      <c r="C681" s="1177"/>
      <c r="D681" s="1177"/>
      <c r="E681" s="1177"/>
      <c r="F681" s="1177"/>
      <c r="G681" s="1177"/>
      <c r="H681" s="1177"/>
      <c r="I681" s="1177"/>
      <c r="J681" s="1177"/>
      <c r="K681" s="1177"/>
      <c r="L681" s="1177"/>
      <c r="M681" s="1177"/>
      <c r="N681" s="1177"/>
      <c r="O681" s="1177"/>
    </row>
    <row r="682" spans="3:15">
      <c r="C682" s="1177"/>
      <c r="D682" s="1177"/>
      <c r="E682" s="1177"/>
      <c r="F682" s="1177"/>
      <c r="G682" s="1177"/>
      <c r="H682" s="1177"/>
      <c r="I682" s="1177"/>
      <c r="J682" s="1177"/>
      <c r="K682" s="1177"/>
      <c r="L682" s="1177"/>
      <c r="M682" s="1177"/>
      <c r="N682" s="1177"/>
      <c r="O682" s="1177"/>
    </row>
    <row r="683" spans="3:15">
      <c r="C683" s="1177"/>
      <c r="D683" s="1177"/>
      <c r="E683" s="1177"/>
      <c r="F683" s="1177"/>
      <c r="G683" s="1177"/>
      <c r="H683" s="1177"/>
      <c r="I683" s="1177"/>
      <c r="J683" s="1177"/>
      <c r="K683" s="1177"/>
      <c r="L683" s="1177"/>
      <c r="M683" s="1177"/>
      <c r="N683" s="1177"/>
      <c r="O683" s="1177"/>
    </row>
    <row r="684" spans="3:15">
      <c r="C684" s="1177"/>
      <c r="D684" s="1177"/>
      <c r="E684" s="1177"/>
      <c r="F684" s="1177"/>
      <c r="G684" s="1177"/>
      <c r="H684" s="1177"/>
      <c r="I684" s="1177"/>
      <c r="J684" s="1177"/>
      <c r="K684" s="1177"/>
      <c r="L684" s="1177"/>
      <c r="M684" s="1177"/>
      <c r="N684" s="1177"/>
      <c r="O684" s="1177"/>
    </row>
    <row r="685" spans="3:15">
      <c r="C685" s="1177"/>
      <c r="D685" s="1177"/>
      <c r="E685" s="1177"/>
      <c r="F685" s="1177"/>
      <c r="G685" s="1177"/>
      <c r="H685" s="1177"/>
      <c r="I685" s="1177"/>
      <c r="J685" s="1177"/>
      <c r="K685" s="1177"/>
      <c r="L685" s="1177"/>
      <c r="M685" s="1177"/>
      <c r="N685" s="1177"/>
      <c r="O685" s="1177"/>
    </row>
    <row r="686" spans="3:15">
      <c r="C686" s="1177"/>
      <c r="D686" s="1177"/>
      <c r="E686" s="1177"/>
      <c r="F686" s="1177"/>
      <c r="G686" s="1177"/>
      <c r="H686" s="1177"/>
      <c r="I686" s="1177"/>
      <c r="J686" s="1177"/>
      <c r="K686" s="1177"/>
      <c r="L686" s="1177"/>
      <c r="M686" s="1177"/>
      <c r="N686" s="1177"/>
      <c r="O686" s="1177"/>
    </row>
    <row r="687" spans="3:15">
      <c r="C687" s="1177"/>
      <c r="D687" s="1177"/>
      <c r="E687" s="1177"/>
      <c r="F687" s="1177"/>
      <c r="G687" s="1177"/>
      <c r="H687" s="1177"/>
      <c r="I687" s="1177"/>
      <c r="J687" s="1177"/>
      <c r="K687" s="1177"/>
      <c r="L687" s="1177"/>
      <c r="M687" s="1177"/>
      <c r="N687" s="1177"/>
      <c r="O687" s="1177"/>
    </row>
    <row r="688" spans="3:15">
      <c r="C688" s="1177"/>
      <c r="D688" s="1177"/>
      <c r="E688" s="1177"/>
      <c r="F688" s="1177"/>
      <c r="G688" s="1177"/>
      <c r="H688" s="1177"/>
      <c r="I688" s="1177"/>
      <c r="J688" s="1177"/>
      <c r="K688" s="1177"/>
      <c r="L688" s="1177"/>
      <c r="M688" s="1177"/>
      <c r="N688" s="1177"/>
      <c r="O688" s="1177"/>
    </row>
    <row r="689" spans="3:15">
      <c r="C689" s="1177"/>
      <c r="D689" s="1177"/>
      <c r="E689" s="1177"/>
      <c r="F689" s="1177"/>
      <c r="G689" s="1177"/>
      <c r="H689" s="1177"/>
      <c r="I689" s="1177"/>
      <c r="J689" s="1177"/>
      <c r="K689" s="1177"/>
      <c r="L689" s="1177"/>
      <c r="M689" s="1177"/>
      <c r="N689" s="1177"/>
      <c r="O689" s="1177"/>
    </row>
    <row r="690" spans="3:15">
      <c r="C690" s="1177"/>
      <c r="D690" s="1177"/>
      <c r="E690" s="1177"/>
      <c r="F690" s="1177"/>
      <c r="G690" s="1177"/>
      <c r="H690" s="1177"/>
      <c r="I690" s="1177"/>
      <c r="J690" s="1177"/>
      <c r="K690" s="1177"/>
      <c r="L690" s="1177"/>
      <c r="M690" s="1177"/>
      <c r="N690" s="1177"/>
      <c r="O690" s="1177"/>
    </row>
    <row r="691" spans="3:15">
      <c r="C691" s="1177"/>
      <c r="D691" s="1177"/>
      <c r="E691" s="1177"/>
      <c r="F691" s="1177"/>
      <c r="G691" s="1177"/>
      <c r="H691" s="1177"/>
      <c r="I691" s="1177"/>
      <c r="J691" s="1177"/>
      <c r="K691" s="1177"/>
      <c r="L691" s="1177"/>
      <c r="M691" s="1177"/>
      <c r="N691" s="1177"/>
      <c r="O691" s="1177"/>
    </row>
    <row r="692" spans="3:15">
      <c r="C692" s="1177"/>
      <c r="D692" s="1177"/>
      <c r="E692" s="1177"/>
      <c r="F692" s="1177"/>
      <c r="G692" s="1177"/>
      <c r="H692" s="1177"/>
      <c r="I692" s="1177"/>
      <c r="J692" s="1177"/>
      <c r="K692" s="1177"/>
      <c r="L692" s="1177"/>
      <c r="M692" s="1177"/>
      <c r="N692" s="1177"/>
      <c r="O692" s="1177"/>
    </row>
    <row r="693" spans="3:15">
      <c r="C693" s="1177"/>
      <c r="D693" s="1177"/>
      <c r="E693" s="1177"/>
      <c r="F693" s="1177"/>
      <c r="G693" s="1177"/>
      <c r="H693" s="1177"/>
      <c r="I693" s="1177"/>
      <c r="J693" s="1177"/>
      <c r="K693" s="1177"/>
      <c r="L693" s="1177"/>
      <c r="M693" s="1177"/>
      <c r="N693" s="1177"/>
      <c r="O693" s="1177"/>
    </row>
    <row r="694" spans="3:15">
      <c r="C694" s="1177"/>
      <c r="D694" s="1177"/>
      <c r="E694" s="1177"/>
      <c r="F694" s="1177"/>
      <c r="G694" s="1177"/>
      <c r="H694" s="1177"/>
      <c r="I694" s="1177"/>
      <c r="J694" s="1177"/>
      <c r="K694" s="1177"/>
      <c r="L694" s="1177"/>
      <c r="M694" s="1177"/>
      <c r="N694" s="1177"/>
      <c r="O694" s="1177"/>
    </row>
    <row r="695" spans="3:15">
      <c r="C695" s="1177"/>
      <c r="D695" s="1177"/>
      <c r="E695" s="1177"/>
      <c r="F695" s="1177"/>
      <c r="G695" s="1177"/>
      <c r="H695" s="1177"/>
      <c r="I695" s="1177"/>
      <c r="J695" s="1177"/>
      <c r="K695" s="1177"/>
      <c r="L695" s="1177"/>
      <c r="M695" s="1177"/>
      <c r="N695" s="1177"/>
      <c r="O695" s="1177"/>
    </row>
    <row r="696" spans="3:15">
      <c r="C696" s="1177"/>
      <c r="D696" s="1177"/>
      <c r="E696" s="1177"/>
      <c r="F696" s="1177"/>
      <c r="G696" s="1177"/>
      <c r="H696" s="1177"/>
      <c r="I696" s="1177"/>
      <c r="J696" s="1177"/>
      <c r="K696" s="1177"/>
      <c r="L696" s="1177"/>
      <c r="M696" s="1177"/>
      <c r="N696" s="1177"/>
      <c r="O696" s="1177"/>
    </row>
    <row r="697" spans="3:15">
      <c r="C697" s="1177"/>
      <c r="D697" s="1177"/>
      <c r="E697" s="1177"/>
      <c r="F697" s="1177"/>
      <c r="G697" s="1177"/>
      <c r="H697" s="1177"/>
      <c r="I697" s="1177"/>
      <c r="J697" s="1177"/>
      <c r="K697" s="1177"/>
      <c r="L697" s="1177"/>
      <c r="M697" s="1177"/>
      <c r="N697" s="1177"/>
      <c r="O697" s="1177"/>
    </row>
    <row r="698" spans="3:15">
      <c r="C698" s="1177"/>
      <c r="D698" s="1177"/>
      <c r="E698" s="1177"/>
      <c r="F698" s="1177"/>
      <c r="G698" s="1177"/>
      <c r="H698" s="1177"/>
      <c r="I698" s="1177"/>
      <c r="J698" s="1177"/>
      <c r="K698" s="1177"/>
      <c r="L698" s="1177"/>
      <c r="M698" s="1177"/>
      <c r="N698" s="1177"/>
      <c r="O698" s="1177"/>
    </row>
    <row r="699" spans="3:15">
      <c r="C699" s="1177"/>
      <c r="D699" s="1177"/>
      <c r="E699" s="1177"/>
      <c r="F699" s="1177"/>
      <c r="G699" s="1177"/>
      <c r="H699" s="1177"/>
      <c r="I699" s="1177"/>
      <c r="J699" s="1177"/>
      <c r="K699" s="1177"/>
      <c r="L699" s="1177"/>
      <c r="M699" s="1177"/>
      <c r="N699" s="1177"/>
      <c r="O699" s="1177"/>
    </row>
    <row r="700" spans="3:15">
      <c r="C700" s="1177"/>
      <c r="D700" s="1177"/>
      <c r="E700" s="1177"/>
      <c r="F700" s="1177"/>
      <c r="G700" s="1177"/>
      <c r="H700" s="1177"/>
      <c r="I700" s="1177"/>
      <c r="J700" s="1177"/>
      <c r="K700" s="1177"/>
      <c r="L700" s="1177"/>
      <c r="M700" s="1177"/>
      <c r="N700" s="1177"/>
      <c r="O700" s="1177"/>
    </row>
    <row r="701" spans="3:15">
      <c r="C701" s="1177"/>
      <c r="D701" s="1177"/>
      <c r="E701" s="1177"/>
      <c r="F701" s="1177"/>
      <c r="G701" s="1177"/>
      <c r="H701" s="1177"/>
      <c r="I701" s="1177"/>
      <c r="J701" s="1177"/>
      <c r="K701" s="1177"/>
      <c r="L701" s="1177"/>
      <c r="M701" s="1177"/>
      <c r="N701" s="1177"/>
      <c r="O701" s="1177"/>
    </row>
    <row r="702" spans="3:15">
      <c r="C702" s="1177"/>
      <c r="D702" s="1177"/>
      <c r="E702" s="1177"/>
      <c r="F702" s="1177"/>
      <c r="G702" s="1177"/>
      <c r="H702" s="1177"/>
      <c r="I702" s="1177"/>
      <c r="J702" s="1177"/>
      <c r="K702" s="1177"/>
      <c r="L702" s="1177"/>
      <c r="M702" s="1177"/>
      <c r="N702" s="1177"/>
      <c r="O702" s="1177"/>
    </row>
    <row r="703" spans="3:15">
      <c r="C703" s="1177"/>
      <c r="D703" s="1177"/>
      <c r="E703" s="1177"/>
      <c r="F703" s="1177"/>
      <c r="G703" s="1177"/>
      <c r="H703" s="1177"/>
      <c r="I703" s="1177"/>
      <c r="J703" s="1177"/>
      <c r="K703" s="1177"/>
      <c r="L703" s="1177"/>
      <c r="M703" s="1177"/>
      <c r="N703" s="1177"/>
      <c r="O703" s="1177"/>
    </row>
    <row r="704" spans="3:15">
      <c r="C704" s="1177"/>
      <c r="D704" s="1177"/>
      <c r="E704" s="1177"/>
      <c r="F704" s="1177"/>
      <c r="G704" s="1177"/>
      <c r="H704" s="1177"/>
      <c r="I704" s="1177"/>
      <c r="J704" s="1177"/>
      <c r="K704" s="1177"/>
      <c r="L704" s="1177"/>
      <c r="M704" s="1177"/>
      <c r="N704" s="1177"/>
      <c r="O704" s="1177"/>
    </row>
    <row r="705" spans="3:15">
      <c r="C705" s="1177"/>
      <c r="D705" s="1177"/>
      <c r="E705" s="1177"/>
      <c r="F705" s="1177"/>
      <c r="G705" s="1177"/>
      <c r="H705" s="1177"/>
      <c r="I705" s="1177"/>
      <c r="J705" s="1177"/>
      <c r="K705" s="1177"/>
      <c r="L705" s="1177"/>
      <c r="M705" s="1177"/>
      <c r="N705" s="1177"/>
      <c r="O705" s="1177"/>
    </row>
    <row r="706" spans="3:15">
      <c r="C706" s="1177"/>
      <c r="D706" s="1177"/>
      <c r="E706" s="1177"/>
      <c r="F706" s="1177"/>
      <c r="G706" s="1177"/>
      <c r="H706" s="1177"/>
      <c r="I706" s="1177"/>
      <c r="J706" s="1177"/>
      <c r="K706" s="1177"/>
      <c r="L706" s="1177"/>
      <c r="M706" s="1177"/>
      <c r="N706" s="1177"/>
      <c r="O706" s="1177"/>
    </row>
    <row r="707" spans="3:15">
      <c r="C707" s="1177"/>
      <c r="D707" s="1177"/>
      <c r="E707" s="1177"/>
      <c r="F707" s="1177"/>
      <c r="G707" s="1177"/>
      <c r="H707" s="1177"/>
      <c r="I707" s="1177"/>
      <c r="J707" s="1177"/>
      <c r="K707" s="1177"/>
      <c r="L707" s="1177"/>
      <c r="M707" s="1177"/>
      <c r="N707" s="1177"/>
      <c r="O707" s="1177"/>
    </row>
    <row r="708" spans="3:15">
      <c r="C708" s="1177"/>
      <c r="D708" s="1177"/>
      <c r="E708" s="1177"/>
      <c r="F708" s="1177"/>
      <c r="G708" s="1177"/>
      <c r="H708" s="1177"/>
      <c r="I708" s="1177"/>
      <c r="J708" s="1177"/>
      <c r="K708" s="1177"/>
      <c r="L708" s="1177"/>
      <c r="M708" s="1177"/>
      <c r="N708" s="1177"/>
      <c r="O708" s="1177"/>
    </row>
    <row r="709" spans="3:15">
      <c r="C709" s="1177"/>
      <c r="D709" s="1177"/>
      <c r="E709" s="1177"/>
      <c r="F709" s="1177"/>
      <c r="G709" s="1177"/>
      <c r="H709" s="1177"/>
      <c r="I709" s="1177"/>
      <c r="J709" s="1177"/>
      <c r="K709" s="1177"/>
      <c r="L709" s="1177"/>
      <c r="M709" s="1177"/>
      <c r="N709" s="1177"/>
      <c r="O709" s="1177"/>
    </row>
    <row r="710" spans="3:15">
      <c r="C710" s="1177"/>
      <c r="D710" s="1177"/>
      <c r="E710" s="1177"/>
      <c r="F710" s="1177"/>
      <c r="G710" s="1177"/>
      <c r="H710" s="1177"/>
      <c r="I710" s="1177"/>
      <c r="J710" s="1177"/>
      <c r="K710" s="1177"/>
      <c r="L710" s="1177"/>
      <c r="M710" s="1177"/>
      <c r="N710" s="1177"/>
      <c r="O710" s="1177"/>
    </row>
    <row r="711" spans="3:15">
      <c r="C711" s="1177"/>
      <c r="D711" s="1177"/>
      <c r="E711" s="1177"/>
      <c r="F711" s="1177"/>
      <c r="G711" s="1177"/>
      <c r="H711" s="1177"/>
      <c r="I711" s="1177"/>
      <c r="J711" s="1177"/>
      <c r="K711" s="1177"/>
      <c r="L711" s="1177"/>
      <c r="M711" s="1177"/>
      <c r="N711" s="1177"/>
      <c r="O711" s="1177"/>
    </row>
    <row r="712" spans="3:15">
      <c r="C712" s="1177"/>
      <c r="D712" s="1177"/>
      <c r="E712" s="1177"/>
      <c r="F712" s="1177"/>
      <c r="G712" s="1177"/>
      <c r="H712" s="1177"/>
      <c r="I712" s="1177"/>
      <c r="J712" s="1177"/>
      <c r="K712" s="1177"/>
      <c r="L712" s="1177"/>
      <c r="M712" s="1177"/>
      <c r="N712" s="1177"/>
      <c r="O712" s="1177"/>
    </row>
    <row r="713" spans="3:15">
      <c r="C713" s="1177"/>
      <c r="D713" s="1177"/>
      <c r="E713" s="1177"/>
      <c r="F713" s="1177"/>
      <c r="G713" s="1177"/>
      <c r="H713" s="1177"/>
      <c r="I713" s="1177"/>
      <c r="J713" s="1177"/>
      <c r="K713" s="1177"/>
      <c r="L713" s="1177"/>
      <c r="M713" s="1177"/>
      <c r="N713" s="1177"/>
      <c r="O713" s="1177"/>
    </row>
    <row r="714" spans="3:15">
      <c r="C714" s="1177"/>
      <c r="D714" s="1177"/>
      <c r="E714" s="1177"/>
      <c r="F714" s="1177"/>
      <c r="G714" s="1177"/>
      <c r="H714" s="1177"/>
      <c r="I714" s="1177"/>
      <c r="J714" s="1177"/>
      <c r="K714" s="1177"/>
      <c r="L714" s="1177"/>
      <c r="M714" s="1177"/>
      <c r="N714" s="1177"/>
      <c r="O714" s="1177"/>
    </row>
    <row r="715" spans="3:15">
      <c r="C715" s="1177"/>
      <c r="D715" s="1177"/>
      <c r="E715" s="1177"/>
      <c r="F715" s="1177"/>
      <c r="G715" s="1177"/>
      <c r="H715" s="1177"/>
      <c r="I715" s="1177"/>
      <c r="J715" s="1177"/>
      <c r="K715" s="1177"/>
      <c r="L715" s="1177"/>
      <c r="M715" s="1177"/>
      <c r="N715" s="1177"/>
      <c r="O715" s="1177"/>
    </row>
    <row r="716" spans="3:15">
      <c r="C716" s="1177"/>
      <c r="D716" s="1177"/>
      <c r="E716" s="1177"/>
      <c r="F716" s="1177"/>
      <c r="G716" s="1177"/>
      <c r="H716" s="1177"/>
      <c r="I716" s="1177"/>
      <c r="J716" s="1177"/>
      <c r="K716" s="1177"/>
      <c r="L716" s="1177"/>
      <c r="M716" s="1177"/>
      <c r="N716" s="1177"/>
      <c r="O716" s="1177"/>
    </row>
    <row r="717" spans="3:15">
      <c r="C717" s="1177"/>
      <c r="D717" s="1177"/>
      <c r="E717" s="1177"/>
      <c r="F717" s="1177"/>
      <c r="G717" s="1177"/>
      <c r="H717" s="1177"/>
      <c r="I717" s="1177"/>
      <c r="J717" s="1177"/>
      <c r="K717" s="1177"/>
      <c r="L717" s="1177"/>
      <c r="M717" s="1177"/>
      <c r="N717" s="1177"/>
      <c r="O717" s="1177"/>
    </row>
    <row r="718" spans="3:15">
      <c r="C718" s="1177"/>
      <c r="D718" s="1177"/>
      <c r="E718" s="1177"/>
      <c r="F718" s="1177"/>
      <c r="G718" s="1177"/>
      <c r="H718" s="1177"/>
      <c r="I718" s="1177"/>
      <c r="J718" s="1177"/>
      <c r="K718" s="1177"/>
      <c r="L718" s="1177"/>
      <c r="M718" s="1177"/>
      <c r="N718" s="1177"/>
      <c r="O718" s="1177"/>
    </row>
    <row r="719" spans="3:15">
      <c r="C719" s="1177"/>
      <c r="D719" s="1177"/>
      <c r="E719" s="1177"/>
      <c r="F719" s="1177"/>
      <c r="G719" s="1177"/>
      <c r="H719" s="1177"/>
      <c r="I719" s="1177"/>
      <c r="J719" s="1177"/>
      <c r="K719" s="1177"/>
      <c r="L719" s="1177"/>
      <c r="M719" s="1177"/>
      <c r="N719" s="1177"/>
      <c r="O719" s="1177"/>
    </row>
    <row r="720" spans="3:15">
      <c r="C720" s="1177"/>
      <c r="D720" s="1177"/>
      <c r="E720" s="1177"/>
      <c r="F720" s="1177"/>
      <c r="G720" s="1177"/>
      <c r="H720" s="1177"/>
      <c r="I720" s="1177"/>
      <c r="J720" s="1177"/>
      <c r="K720" s="1177"/>
      <c r="L720" s="1177"/>
      <c r="M720" s="1177"/>
      <c r="N720" s="1177"/>
      <c r="O720" s="1177"/>
    </row>
    <row r="721" spans="3:15">
      <c r="C721" s="1177"/>
      <c r="D721" s="1177"/>
      <c r="E721" s="1177"/>
      <c r="F721" s="1177"/>
      <c r="G721" s="1177"/>
      <c r="H721" s="1177"/>
      <c r="I721" s="1177"/>
      <c r="J721" s="1177"/>
      <c r="K721" s="1177"/>
      <c r="L721" s="1177"/>
      <c r="M721" s="1177"/>
      <c r="N721" s="1177"/>
      <c r="O721" s="1177"/>
    </row>
    <row r="722" spans="3:15">
      <c r="C722" s="1177"/>
      <c r="D722" s="1177"/>
      <c r="E722" s="1177"/>
      <c r="F722" s="1177"/>
      <c r="G722" s="1177"/>
      <c r="H722" s="1177"/>
      <c r="I722" s="1177"/>
      <c r="J722" s="1177"/>
      <c r="K722" s="1177"/>
      <c r="L722" s="1177"/>
      <c r="M722" s="1177"/>
      <c r="N722" s="1177"/>
      <c r="O722" s="1177"/>
    </row>
    <row r="723" spans="3:15">
      <c r="C723" s="1177"/>
      <c r="D723" s="1177"/>
      <c r="E723" s="1177"/>
      <c r="F723" s="1177"/>
      <c r="G723" s="1177"/>
      <c r="H723" s="1177"/>
      <c r="I723" s="1177"/>
      <c r="J723" s="1177"/>
      <c r="K723" s="1177"/>
      <c r="L723" s="1177"/>
      <c r="M723" s="1177"/>
      <c r="N723" s="1177"/>
      <c r="O723" s="1177"/>
    </row>
    <row r="724" spans="3:15">
      <c r="C724" s="1177"/>
      <c r="D724" s="1177"/>
      <c r="E724" s="1177"/>
      <c r="F724" s="1177"/>
      <c r="G724" s="1177"/>
      <c r="H724" s="1177"/>
      <c r="I724" s="1177"/>
      <c r="J724" s="1177"/>
      <c r="K724" s="1177"/>
      <c r="L724" s="1177"/>
      <c r="M724" s="1177"/>
      <c r="N724" s="1177"/>
      <c r="O724" s="1177"/>
    </row>
    <row r="725" spans="3:15">
      <c r="C725" s="1177"/>
      <c r="D725" s="1177"/>
      <c r="E725" s="1177"/>
      <c r="F725" s="1177"/>
      <c r="G725" s="1177"/>
      <c r="H725" s="1177"/>
      <c r="I725" s="1177"/>
      <c r="J725" s="1177"/>
      <c r="K725" s="1177"/>
      <c r="L725" s="1177"/>
      <c r="M725" s="1177"/>
      <c r="N725" s="1177"/>
      <c r="O725" s="1177"/>
    </row>
    <row r="726" spans="3:15">
      <c r="C726" s="1177"/>
      <c r="D726" s="1177"/>
      <c r="E726" s="1177"/>
      <c r="F726" s="1177"/>
      <c r="G726" s="1177"/>
      <c r="H726" s="1177"/>
      <c r="I726" s="1177"/>
      <c r="J726" s="1177"/>
      <c r="K726" s="1177"/>
      <c r="L726" s="1177"/>
      <c r="M726" s="1177"/>
      <c r="N726" s="1177"/>
      <c r="O726" s="1177"/>
    </row>
    <row r="727" spans="3:15">
      <c r="C727" s="1177"/>
      <c r="D727" s="1177"/>
      <c r="E727" s="1177"/>
      <c r="F727" s="1177"/>
      <c r="G727" s="1177"/>
      <c r="H727" s="1177"/>
      <c r="I727" s="1177"/>
      <c r="J727" s="1177"/>
      <c r="K727" s="1177"/>
      <c r="L727" s="1177"/>
      <c r="M727" s="1177"/>
      <c r="N727" s="1177"/>
      <c r="O727" s="1177"/>
    </row>
    <row r="728" spans="3:15">
      <c r="C728" s="1177"/>
      <c r="D728" s="1177"/>
      <c r="E728" s="1177"/>
      <c r="F728" s="1177"/>
      <c r="G728" s="1177"/>
      <c r="H728" s="1177"/>
      <c r="I728" s="1177"/>
      <c r="J728" s="1177"/>
      <c r="K728" s="1177"/>
      <c r="L728" s="1177"/>
      <c r="M728" s="1177"/>
      <c r="N728" s="1177"/>
      <c r="O728" s="1177"/>
    </row>
    <row r="729" spans="3:15">
      <c r="C729" s="1177"/>
      <c r="D729" s="1177"/>
      <c r="E729" s="1177"/>
      <c r="F729" s="1177"/>
      <c r="G729" s="1177"/>
      <c r="H729" s="1177"/>
      <c r="I729" s="1177"/>
      <c r="J729" s="1177"/>
      <c r="K729" s="1177"/>
      <c r="L729" s="1177"/>
      <c r="M729" s="1177"/>
      <c r="N729" s="1177"/>
      <c r="O729" s="1177"/>
    </row>
    <row r="730" spans="3:15">
      <c r="C730" s="1177"/>
      <c r="D730" s="1177"/>
      <c r="E730" s="1177"/>
      <c r="F730" s="1177"/>
      <c r="G730" s="1177"/>
      <c r="H730" s="1177"/>
      <c r="I730" s="1177"/>
      <c r="J730" s="1177"/>
      <c r="K730" s="1177"/>
      <c r="L730" s="1177"/>
      <c r="M730" s="1177"/>
      <c r="N730" s="1177"/>
      <c r="O730" s="1177"/>
    </row>
    <row r="731" spans="3:15">
      <c r="C731" s="1177"/>
      <c r="D731" s="1177"/>
      <c r="E731" s="1177"/>
      <c r="F731" s="1177"/>
      <c r="G731" s="1177"/>
      <c r="H731" s="1177"/>
      <c r="I731" s="1177"/>
      <c r="J731" s="1177"/>
      <c r="K731" s="1177"/>
      <c r="L731" s="1177"/>
      <c r="M731" s="1177"/>
      <c r="N731" s="1177"/>
      <c r="O731" s="1177"/>
    </row>
    <row r="732" spans="3:15">
      <c r="C732" s="1177"/>
      <c r="D732" s="1177"/>
      <c r="E732" s="1177"/>
      <c r="F732" s="1177"/>
      <c r="G732" s="1177"/>
      <c r="H732" s="1177"/>
      <c r="I732" s="1177"/>
      <c r="J732" s="1177"/>
      <c r="K732" s="1177"/>
      <c r="L732" s="1177"/>
      <c r="M732" s="1177"/>
      <c r="N732" s="1177"/>
      <c r="O732" s="1177"/>
    </row>
    <row r="733" spans="3:15">
      <c r="C733" s="1177"/>
      <c r="D733" s="1177"/>
      <c r="E733" s="1177"/>
      <c r="F733" s="1177"/>
      <c r="G733" s="1177"/>
      <c r="H733" s="1177"/>
      <c r="I733" s="1177"/>
      <c r="J733" s="1177"/>
      <c r="K733" s="1177"/>
      <c r="L733" s="1177"/>
      <c r="M733" s="1177"/>
      <c r="N733" s="1177"/>
      <c r="O733" s="1177"/>
    </row>
    <row r="734" spans="3:15">
      <c r="C734" s="1177"/>
      <c r="D734" s="1177"/>
      <c r="E734" s="1177"/>
      <c r="F734" s="1177"/>
      <c r="G734" s="1177"/>
      <c r="H734" s="1177"/>
      <c r="I734" s="1177"/>
      <c r="J734" s="1177"/>
      <c r="K734" s="1177"/>
      <c r="L734" s="1177"/>
      <c r="M734" s="1177"/>
      <c r="N734" s="1177"/>
      <c r="O734" s="1177"/>
    </row>
    <row r="735" spans="3:15">
      <c r="C735" s="1177"/>
      <c r="D735" s="1177"/>
      <c r="E735" s="1177"/>
      <c r="F735" s="1177"/>
      <c r="G735" s="1177"/>
      <c r="H735" s="1177"/>
      <c r="I735" s="1177"/>
      <c r="J735" s="1177"/>
      <c r="K735" s="1177"/>
      <c r="L735" s="1177"/>
      <c r="M735" s="1177"/>
      <c r="N735" s="1177"/>
      <c r="O735" s="1177"/>
    </row>
    <row r="736" spans="3:15">
      <c r="C736" s="1177"/>
      <c r="D736" s="1177"/>
      <c r="E736" s="1177"/>
      <c r="F736" s="1177"/>
      <c r="G736" s="1177"/>
      <c r="H736" s="1177"/>
      <c r="I736" s="1177"/>
      <c r="J736" s="1177"/>
      <c r="K736" s="1177"/>
      <c r="L736" s="1177"/>
      <c r="M736" s="1177"/>
      <c r="N736" s="1177"/>
      <c r="O736" s="1177"/>
    </row>
    <row r="737" spans="3:15">
      <c r="C737" s="1177"/>
      <c r="D737" s="1177"/>
      <c r="E737" s="1177"/>
      <c r="F737" s="1177"/>
      <c r="G737" s="1177"/>
      <c r="H737" s="1177"/>
      <c r="I737" s="1177"/>
      <c r="J737" s="1177"/>
      <c r="K737" s="1177"/>
      <c r="L737" s="1177"/>
      <c r="M737" s="1177"/>
      <c r="N737" s="1177"/>
      <c r="O737" s="1177"/>
    </row>
    <row r="738" spans="3:15">
      <c r="C738" s="1177"/>
      <c r="D738" s="1177"/>
      <c r="E738" s="1177"/>
      <c r="F738" s="1177"/>
      <c r="G738" s="1177"/>
      <c r="H738" s="1177"/>
      <c r="I738" s="1177"/>
      <c r="J738" s="1177"/>
      <c r="K738" s="1177"/>
      <c r="L738" s="1177"/>
      <c r="M738" s="1177"/>
      <c r="N738" s="1177"/>
      <c r="O738" s="1177"/>
    </row>
    <row r="739" spans="3:15">
      <c r="C739" s="1177"/>
      <c r="D739" s="1177"/>
      <c r="E739" s="1177"/>
      <c r="F739" s="1177"/>
      <c r="G739" s="1177"/>
      <c r="H739" s="1177"/>
      <c r="I739" s="1177"/>
      <c r="J739" s="1177"/>
      <c r="K739" s="1177"/>
      <c r="L739" s="1177"/>
      <c r="M739" s="1177"/>
      <c r="N739" s="1177"/>
      <c r="O739" s="1177"/>
    </row>
    <row r="740" spans="3:15">
      <c r="C740" s="1177"/>
      <c r="D740" s="1177"/>
      <c r="E740" s="1177"/>
      <c r="F740" s="1177"/>
      <c r="G740" s="1177"/>
      <c r="H740" s="1177"/>
      <c r="I740" s="1177"/>
      <c r="J740" s="1177"/>
      <c r="K740" s="1177"/>
      <c r="L740" s="1177"/>
      <c r="M740" s="1177"/>
      <c r="N740" s="1177"/>
      <c r="O740" s="1177"/>
    </row>
    <row r="741" spans="3:15">
      <c r="C741" s="1177"/>
      <c r="D741" s="1177"/>
      <c r="E741" s="1177"/>
      <c r="F741" s="1177"/>
      <c r="G741" s="1177"/>
      <c r="H741" s="1177"/>
      <c r="I741" s="1177"/>
      <c r="J741" s="1177"/>
      <c r="K741" s="1177"/>
      <c r="L741" s="1177"/>
      <c r="M741" s="1177"/>
      <c r="N741" s="1177"/>
      <c r="O741" s="1177"/>
    </row>
    <row r="742" spans="3:15">
      <c r="C742" s="1177"/>
      <c r="D742" s="1177"/>
      <c r="E742" s="1177"/>
      <c r="F742" s="1177"/>
      <c r="G742" s="1177"/>
      <c r="H742" s="1177"/>
      <c r="I742" s="1177"/>
      <c r="J742" s="1177"/>
      <c r="K742" s="1177"/>
      <c r="L742" s="1177"/>
      <c r="M742" s="1177"/>
      <c r="N742" s="1177"/>
      <c r="O742" s="1177"/>
    </row>
    <row r="743" spans="3:15">
      <c r="C743" s="1177"/>
      <c r="D743" s="1177"/>
      <c r="E743" s="1177"/>
      <c r="F743" s="1177"/>
      <c r="G743" s="1177"/>
      <c r="H743" s="1177"/>
      <c r="I743" s="1177"/>
      <c r="J743" s="1177"/>
      <c r="K743" s="1177"/>
      <c r="L743" s="1177"/>
      <c r="M743" s="1177"/>
      <c r="N743" s="1177"/>
      <c r="O743" s="1177"/>
    </row>
    <row r="744" spans="3:15">
      <c r="C744" s="1177"/>
      <c r="D744" s="1177"/>
      <c r="E744" s="1177"/>
      <c r="F744" s="1177"/>
      <c r="G744" s="1177"/>
      <c r="H744" s="1177"/>
      <c r="I744" s="1177"/>
      <c r="J744" s="1177"/>
      <c r="K744" s="1177"/>
      <c r="L744" s="1177"/>
      <c r="M744" s="1177"/>
      <c r="N744" s="1177"/>
      <c r="O744" s="1177"/>
    </row>
    <row r="745" spans="3:15">
      <c r="C745" s="1177"/>
      <c r="D745" s="1177"/>
      <c r="E745" s="1177"/>
      <c r="F745" s="1177"/>
      <c r="G745" s="1177"/>
      <c r="H745" s="1177"/>
      <c r="I745" s="1177"/>
      <c r="J745" s="1177"/>
      <c r="K745" s="1177"/>
      <c r="L745" s="1177"/>
      <c r="M745" s="1177"/>
      <c r="N745" s="1177"/>
      <c r="O745" s="1177"/>
    </row>
    <row r="746" spans="3:15">
      <c r="C746" s="1177"/>
      <c r="D746" s="1177"/>
      <c r="E746" s="1177"/>
      <c r="F746" s="1177"/>
      <c r="G746" s="1177"/>
      <c r="H746" s="1177"/>
      <c r="I746" s="1177"/>
      <c r="J746" s="1177"/>
      <c r="K746" s="1177"/>
      <c r="L746" s="1177"/>
      <c r="M746" s="1177"/>
      <c r="N746" s="1177"/>
      <c r="O746" s="1177"/>
    </row>
    <row r="747" spans="3:15">
      <c r="C747" s="1177"/>
      <c r="D747" s="1177"/>
      <c r="E747" s="1177"/>
      <c r="F747" s="1177"/>
      <c r="G747" s="1177"/>
      <c r="H747" s="1177"/>
      <c r="I747" s="1177"/>
      <c r="J747" s="1177"/>
      <c r="K747" s="1177"/>
      <c r="L747" s="1177"/>
      <c r="M747" s="1177"/>
      <c r="N747" s="1177"/>
      <c r="O747" s="1177"/>
    </row>
    <row r="748" spans="3:15">
      <c r="C748" s="1177"/>
      <c r="D748" s="1177"/>
      <c r="E748" s="1177"/>
      <c r="F748" s="1177"/>
      <c r="G748" s="1177"/>
      <c r="H748" s="1177"/>
      <c r="I748" s="1177"/>
      <c r="J748" s="1177"/>
      <c r="K748" s="1177"/>
      <c r="L748" s="1177"/>
      <c r="M748" s="1177"/>
      <c r="N748" s="1177"/>
      <c r="O748" s="1177"/>
    </row>
    <row r="749" spans="3:15">
      <c r="C749" s="1177"/>
      <c r="D749" s="1177"/>
      <c r="E749" s="1177"/>
      <c r="F749" s="1177"/>
      <c r="G749" s="1177"/>
      <c r="H749" s="1177"/>
      <c r="I749" s="1177"/>
      <c r="J749" s="1177"/>
      <c r="K749" s="1177"/>
      <c r="L749" s="1177"/>
      <c r="M749" s="1177"/>
      <c r="N749" s="1177"/>
      <c r="O749" s="1177"/>
    </row>
    <row r="750" spans="3:15">
      <c r="C750" s="1177"/>
      <c r="D750" s="1177"/>
      <c r="E750" s="1177"/>
      <c r="F750" s="1177"/>
      <c r="G750" s="1177"/>
      <c r="H750" s="1177"/>
      <c r="I750" s="1177"/>
      <c r="J750" s="1177"/>
      <c r="K750" s="1177"/>
      <c r="L750" s="1177"/>
      <c r="M750" s="1177"/>
      <c r="N750" s="1177"/>
      <c r="O750" s="1177"/>
    </row>
    <row r="751" spans="3:15">
      <c r="C751" s="1177"/>
      <c r="D751" s="1177"/>
      <c r="E751" s="1177"/>
      <c r="F751" s="1177"/>
      <c r="G751" s="1177"/>
      <c r="H751" s="1177"/>
      <c r="I751" s="1177"/>
      <c r="J751" s="1177"/>
      <c r="K751" s="1177"/>
      <c r="L751" s="1177"/>
      <c r="M751" s="1177"/>
      <c r="N751" s="1177"/>
      <c r="O751" s="1177"/>
    </row>
    <row r="752" spans="3:15">
      <c r="C752" s="1177"/>
      <c r="D752" s="1177"/>
      <c r="E752" s="1177"/>
      <c r="F752" s="1177"/>
      <c r="G752" s="1177"/>
      <c r="H752" s="1177"/>
      <c r="I752" s="1177"/>
      <c r="J752" s="1177"/>
      <c r="K752" s="1177"/>
      <c r="L752" s="1177"/>
      <c r="M752" s="1177"/>
      <c r="N752" s="1177"/>
      <c r="O752" s="1177"/>
    </row>
    <row r="753" spans="3:15">
      <c r="C753" s="1177"/>
      <c r="D753" s="1177"/>
      <c r="E753" s="1177"/>
      <c r="F753" s="1177"/>
      <c r="G753" s="1177"/>
      <c r="H753" s="1177"/>
      <c r="I753" s="1177"/>
      <c r="J753" s="1177"/>
      <c r="K753" s="1177"/>
      <c r="L753" s="1177"/>
      <c r="M753" s="1177"/>
      <c r="N753" s="1177"/>
      <c r="O753" s="1177"/>
    </row>
    <row r="754" spans="3:15">
      <c r="C754" s="1177"/>
      <c r="D754" s="1177"/>
      <c r="E754" s="1177"/>
      <c r="F754" s="1177"/>
      <c r="G754" s="1177"/>
      <c r="H754" s="1177"/>
      <c r="I754" s="1177"/>
      <c r="J754" s="1177"/>
      <c r="K754" s="1177"/>
      <c r="L754" s="1177"/>
      <c r="M754" s="1177"/>
      <c r="N754" s="1177"/>
      <c r="O754" s="1177"/>
    </row>
    <row r="755" spans="3:15">
      <c r="C755" s="1177"/>
      <c r="D755" s="1177"/>
      <c r="E755" s="1177"/>
      <c r="F755" s="1177"/>
      <c r="G755" s="1177"/>
      <c r="H755" s="1177"/>
      <c r="I755" s="1177"/>
      <c r="J755" s="1177"/>
      <c r="K755" s="1177"/>
      <c r="L755" s="1177"/>
      <c r="M755" s="1177"/>
      <c r="N755" s="1177"/>
      <c r="O755" s="1177"/>
    </row>
    <row r="756" spans="3:15">
      <c r="C756" s="1177"/>
      <c r="D756" s="1177"/>
      <c r="E756" s="1177"/>
      <c r="F756" s="1177"/>
      <c r="G756" s="1177"/>
      <c r="H756" s="1177"/>
      <c r="I756" s="1177"/>
      <c r="J756" s="1177"/>
      <c r="K756" s="1177"/>
      <c r="L756" s="1177"/>
      <c r="M756" s="1177"/>
      <c r="N756" s="1177"/>
      <c r="O756" s="1177"/>
    </row>
    <row r="757" spans="3:15">
      <c r="C757" s="1177"/>
      <c r="D757" s="1177"/>
      <c r="E757" s="1177"/>
      <c r="F757" s="1177"/>
      <c r="G757" s="1177"/>
      <c r="H757" s="1177"/>
      <c r="I757" s="1177"/>
      <c r="J757" s="1177"/>
      <c r="K757" s="1177"/>
      <c r="L757" s="1177"/>
      <c r="M757" s="1177"/>
      <c r="N757" s="1177"/>
      <c r="O757" s="1177"/>
    </row>
    <row r="758" spans="3:15">
      <c r="C758" s="1177"/>
      <c r="D758" s="1177"/>
      <c r="E758" s="1177"/>
      <c r="F758" s="1177"/>
      <c r="G758" s="1177"/>
      <c r="H758" s="1177"/>
      <c r="I758" s="1177"/>
      <c r="J758" s="1177"/>
      <c r="K758" s="1177"/>
      <c r="L758" s="1177"/>
      <c r="M758" s="1177"/>
      <c r="N758" s="1177"/>
      <c r="O758" s="1177"/>
    </row>
    <row r="759" spans="3:15">
      <c r="C759" s="1177"/>
      <c r="D759" s="1177"/>
      <c r="E759" s="1177"/>
      <c r="F759" s="1177"/>
      <c r="G759" s="1177"/>
      <c r="H759" s="1177"/>
      <c r="I759" s="1177"/>
      <c r="J759" s="1177"/>
      <c r="K759" s="1177"/>
      <c r="L759" s="1177"/>
      <c r="M759" s="1177"/>
      <c r="N759" s="1177"/>
      <c r="O759" s="1177"/>
    </row>
    <row r="760" spans="3:15">
      <c r="C760" s="1177"/>
      <c r="D760" s="1177"/>
      <c r="E760" s="1177"/>
      <c r="F760" s="1177"/>
      <c r="G760" s="1177"/>
      <c r="H760" s="1177"/>
      <c r="I760" s="1177"/>
      <c r="J760" s="1177"/>
      <c r="K760" s="1177"/>
      <c r="L760" s="1177"/>
      <c r="M760" s="1177"/>
      <c r="N760" s="1177"/>
      <c r="O760" s="1177"/>
    </row>
    <row r="761" spans="3:15">
      <c r="C761" s="1177"/>
      <c r="D761" s="1177"/>
      <c r="E761" s="1177"/>
      <c r="F761" s="1177"/>
      <c r="G761" s="1177"/>
      <c r="H761" s="1177"/>
      <c r="I761" s="1177"/>
      <c r="J761" s="1177"/>
      <c r="K761" s="1177"/>
      <c r="L761" s="1177"/>
      <c r="M761" s="1177"/>
      <c r="N761" s="1177"/>
      <c r="O761" s="1177"/>
    </row>
    <row r="762" spans="3:15">
      <c r="C762" s="1177"/>
      <c r="D762" s="1177"/>
      <c r="E762" s="1177"/>
      <c r="F762" s="1177"/>
      <c r="G762" s="1177"/>
      <c r="H762" s="1177"/>
      <c r="I762" s="1177"/>
      <c r="J762" s="1177"/>
      <c r="K762" s="1177"/>
      <c r="L762" s="1177"/>
      <c r="M762" s="1177"/>
      <c r="N762" s="1177"/>
      <c r="O762" s="1177"/>
    </row>
    <row r="763" spans="3:15">
      <c r="C763" s="1177"/>
      <c r="D763" s="1177"/>
      <c r="E763" s="1177"/>
      <c r="F763" s="1177"/>
      <c r="G763" s="1177"/>
      <c r="H763" s="1177"/>
      <c r="I763" s="1177"/>
      <c r="J763" s="1177"/>
      <c r="K763" s="1177"/>
      <c r="L763" s="1177"/>
      <c r="M763" s="1177"/>
      <c r="N763" s="1177"/>
      <c r="O763" s="1177"/>
    </row>
    <row r="764" spans="3:15">
      <c r="C764" s="1177"/>
      <c r="D764" s="1177"/>
      <c r="E764" s="1177"/>
      <c r="F764" s="1177"/>
      <c r="G764" s="1177"/>
      <c r="H764" s="1177"/>
      <c r="I764" s="1177"/>
      <c r="J764" s="1177"/>
      <c r="K764" s="1177"/>
      <c r="L764" s="1177"/>
      <c r="M764" s="1177"/>
      <c r="N764" s="1177"/>
      <c r="O764" s="1177"/>
    </row>
    <row r="765" spans="3:15">
      <c r="C765" s="1177"/>
      <c r="D765" s="1177"/>
      <c r="E765" s="1177"/>
      <c r="F765" s="1177"/>
      <c r="G765" s="1177"/>
      <c r="H765" s="1177"/>
      <c r="I765" s="1177"/>
      <c r="J765" s="1177"/>
      <c r="K765" s="1177"/>
      <c r="L765" s="1177"/>
      <c r="M765" s="1177"/>
      <c r="N765" s="1177"/>
      <c r="O765" s="1177"/>
    </row>
    <row r="766" spans="3:15">
      <c r="C766" s="1177"/>
      <c r="D766" s="1177"/>
      <c r="E766" s="1177"/>
      <c r="F766" s="1177"/>
      <c r="G766" s="1177"/>
      <c r="H766" s="1177"/>
      <c r="I766" s="1177"/>
      <c r="J766" s="1177"/>
      <c r="K766" s="1177"/>
      <c r="L766" s="1177"/>
      <c r="M766" s="1177"/>
      <c r="N766" s="1177"/>
      <c r="O766" s="1177"/>
    </row>
    <row r="767" spans="3:15">
      <c r="C767" s="1177"/>
      <c r="D767" s="1177"/>
      <c r="E767" s="1177"/>
      <c r="F767" s="1177"/>
      <c r="G767" s="1177"/>
      <c r="H767" s="1177"/>
      <c r="I767" s="1177"/>
      <c r="J767" s="1177"/>
      <c r="K767" s="1177"/>
      <c r="L767" s="1177"/>
      <c r="M767" s="1177"/>
      <c r="N767" s="1177"/>
      <c r="O767" s="1177"/>
    </row>
    <row r="768" spans="3:15">
      <c r="C768" s="1177"/>
      <c r="D768" s="1177"/>
      <c r="E768" s="1177"/>
      <c r="F768" s="1177"/>
      <c r="G768" s="1177"/>
      <c r="H768" s="1177"/>
      <c r="I768" s="1177"/>
      <c r="J768" s="1177"/>
      <c r="K768" s="1177"/>
      <c r="L768" s="1177"/>
      <c r="M768" s="1177"/>
      <c r="N768" s="1177"/>
      <c r="O768" s="1177"/>
    </row>
    <row r="769" spans="3:15">
      <c r="C769" s="1177"/>
      <c r="D769" s="1177"/>
      <c r="E769" s="1177"/>
      <c r="F769" s="1177"/>
      <c r="G769" s="1177"/>
      <c r="H769" s="1177"/>
      <c r="I769" s="1177"/>
      <c r="J769" s="1177"/>
      <c r="K769" s="1177"/>
      <c r="L769" s="1177"/>
      <c r="M769" s="1177"/>
      <c r="N769" s="1177"/>
      <c r="O769" s="1177"/>
    </row>
    <row r="770" spans="3:15">
      <c r="C770" s="1177"/>
      <c r="D770" s="1177"/>
      <c r="E770" s="1177"/>
      <c r="F770" s="1177"/>
      <c r="G770" s="1177"/>
      <c r="H770" s="1177"/>
      <c r="I770" s="1177"/>
      <c r="J770" s="1177"/>
      <c r="K770" s="1177"/>
      <c r="L770" s="1177"/>
      <c r="M770" s="1177"/>
      <c r="N770" s="1177"/>
      <c r="O770" s="1177"/>
    </row>
    <row r="771" spans="3:15">
      <c r="C771" s="1177"/>
      <c r="D771" s="1177"/>
      <c r="E771" s="1177"/>
      <c r="F771" s="1177"/>
      <c r="G771" s="1177"/>
      <c r="H771" s="1177"/>
      <c r="I771" s="1177"/>
      <c r="J771" s="1177"/>
      <c r="K771" s="1177"/>
      <c r="L771" s="1177"/>
      <c r="M771" s="1177"/>
      <c r="N771" s="1177"/>
      <c r="O771" s="1177"/>
    </row>
    <row r="772" spans="3:15">
      <c r="C772" s="1177"/>
      <c r="D772" s="1177"/>
      <c r="E772" s="1177"/>
      <c r="F772" s="1177"/>
      <c r="G772" s="1177"/>
      <c r="H772" s="1177"/>
      <c r="I772" s="1177"/>
      <c r="J772" s="1177"/>
      <c r="K772" s="1177"/>
      <c r="L772" s="1177"/>
      <c r="M772" s="1177"/>
      <c r="N772" s="1177"/>
      <c r="O772" s="1177"/>
    </row>
    <row r="773" spans="3:15">
      <c r="C773" s="1177"/>
      <c r="D773" s="1177"/>
      <c r="E773" s="1177"/>
      <c r="F773" s="1177"/>
      <c r="G773" s="1177"/>
      <c r="H773" s="1177"/>
      <c r="I773" s="1177"/>
      <c r="J773" s="1177"/>
      <c r="K773" s="1177"/>
      <c r="L773" s="1177"/>
      <c r="M773" s="1177"/>
      <c r="N773" s="1177"/>
      <c r="O773" s="1177"/>
    </row>
    <row r="774" spans="3:15">
      <c r="C774" s="1177"/>
      <c r="D774" s="1177"/>
      <c r="E774" s="1177"/>
      <c r="F774" s="1177"/>
      <c r="G774" s="1177"/>
      <c r="H774" s="1177"/>
      <c r="I774" s="1177"/>
      <c r="J774" s="1177"/>
      <c r="K774" s="1177"/>
      <c r="L774" s="1177"/>
      <c r="M774" s="1177"/>
      <c r="N774" s="1177"/>
      <c r="O774" s="1177"/>
    </row>
    <row r="775" spans="3:15">
      <c r="C775" s="1177"/>
      <c r="D775" s="1177"/>
      <c r="E775" s="1177"/>
      <c r="F775" s="1177"/>
      <c r="G775" s="1177"/>
      <c r="H775" s="1177"/>
      <c r="I775" s="1177"/>
      <c r="J775" s="1177"/>
      <c r="K775" s="1177"/>
      <c r="L775" s="1177"/>
      <c r="M775" s="1177"/>
      <c r="N775" s="1177"/>
      <c r="O775" s="1177"/>
    </row>
    <row r="776" spans="3:15">
      <c r="C776" s="1177"/>
      <c r="D776" s="1177"/>
      <c r="E776" s="1177"/>
      <c r="F776" s="1177"/>
      <c r="G776" s="1177"/>
      <c r="H776" s="1177"/>
      <c r="I776" s="1177"/>
      <c r="J776" s="1177"/>
      <c r="K776" s="1177"/>
      <c r="L776" s="1177"/>
      <c r="M776" s="1177"/>
      <c r="N776" s="1177"/>
      <c r="O776" s="1177"/>
    </row>
    <row r="777" spans="3:15">
      <c r="C777" s="1177"/>
      <c r="D777" s="1177"/>
      <c r="E777" s="1177"/>
      <c r="F777" s="1177"/>
      <c r="G777" s="1177"/>
      <c r="H777" s="1177"/>
      <c r="I777" s="1177"/>
      <c r="J777" s="1177"/>
      <c r="K777" s="1177"/>
      <c r="L777" s="1177"/>
      <c r="M777" s="1177"/>
      <c r="N777" s="1177"/>
      <c r="O777" s="1177"/>
    </row>
    <row r="778" spans="3:15">
      <c r="C778" s="1177"/>
      <c r="D778" s="1177"/>
      <c r="E778" s="1177"/>
      <c r="F778" s="1177"/>
      <c r="G778" s="1177"/>
      <c r="H778" s="1177"/>
      <c r="I778" s="1177"/>
      <c r="J778" s="1177"/>
      <c r="K778" s="1177"/>
      <c r="L778" s="1177"/>
      <c r="M778" s="1177"/>
      <c r="N778" s="1177"/>
      <c r="O778" s="1177"/>
    </row>
    <row r="779" spans="3:15">
      <c r="C779" s="1177"/>
      <c r="D779" s="1177"/>
      <c r="E779" s="1177"/>
      <c r="F779" s="1177"/>
      <c r="G779" s="1177"/>
      <c r="H779" s="1177"/>
      <c r="I779" s="1177"/>
      <c r="J779" s="1177"/>
      <c r="K779" s="1177"/>
      <c r="L779" s="1177"/>
      <c r="M779" s="1177"/>
      <c r="N779" s="1177"/>
      <c r="O779" s="1177"/>
    </row>
    <row r="780" spans="3:15">
      <c r="C780" s="1177"/>
      <c r="D780" s="1177"/>
      <c r="E780" s="1177"/>
      <c r="F780" s="1177"/>
      <c r="G780" s="1177"/>
      <c r="H780" s="1177"/>
      <c r="I780" s="1177"/>
      <c r="J780" s="1177"/>
      <c r="K780" s="1177"/>
      <c r="L780" s="1177"/>
      <c r="M780" s="1177"/>
      <c r="N780" s="1177"/>
      <c r="O780" s="1177"/>
    </row>
    <row r="781" spans="3:15">
      <c r="C781" s="1177"/>
      <c r="D781" s="1177"/>
      <c r="E781" s="1177"/>
      <c r="F781" s="1177"/>
      <c r="G781" s="1177"/>
      <c r="H781" s="1177"/>
      <c r="I781" s="1177"/>
      <c r="J781" s="1177"/>
      <c r="K781" s="1177"/>
      <c r="L781" s="1177"/>
      <c r="M781" s="1177"/>
      <c r="N781" s="1177"/>
      <c r="O781" s="1177"/>
    </row>
    <row r="782" spans="3:15">
      <c r="C782" s="1177"/>
      <c r="D782" s="1177"/>
      <c r="E782" s="1177"/>
      <c r="F782" s="1177"/>
      <c r="G782" s="1177"/>
      <c r="H782" s="1177"/>
      <c r="I782" s="1177"/>
      <c r="J782" s="1177"/>
      <c r="K782" s="1177"/>
      <c r="L782" s="1177"/>
      <c r="M782" s="1177"/>
      <c r="N782" s="1177"/>
      <c r="O782" s="1177"/>
    </row>
    <row r="783" spans="3:15">
      <c r="C783" s="1177"/>
      <c r="D783" s="1177"/>
      <c r="E783" s="1177"/>
      <c r="F783" s="1177"/>
      <c r="G783" s="1177"/>
      <c r="H783" s="1177"/>
      <c r="I783" s="1177"/>
      <c r="J783" s="1177"/>
      <c r="K783" s="1177"/>
      <c r="L783" s="1177"/>
      <c r="M783" s="1177"/>
      <c r="N783" s="1177"/>
      <c r="O783" s="1177"/>
    </row>
    <row r="784" spans="3:15">
      <c r="C784" s="1177"/>
      <c r="D784" s="1177"/>
      <c r="E784" s="1177"/>
      <c r="F784" s="1177"/>
      <c r="G784" s="1177"/>
      <c r="H784" s="1177"/>
      <c r="I784" s="1177"/>
      <c r="J784" s="1177"/>
      <c r="K784" s="1177"/>
      <c r="L784" s="1177"/>
      <c r="M784" s="1177"/>
      <c r="N784" s="1177"/>
      <c r="O784" s="1177"/>
    </row>
    <row r="785" spans="3:15">
      <c r="C785" s="1177"/>
      <c r="D785" s="1177"/>
      <c r="E785" s="1177"/>
      <c r="F785" s="1177"/>
      <c r="G785" s="1177"/>
      <c r="H785" s="1177"/>
      <c r="I785" s="1177"/>
      <c r="J785" s="1177"/>
      <c r="K785" s="1177"/>
      <c r="L785" s="1177"/>
      <c r="M785" s="1177"/>
      <c r="N785" s="1177"/>
      <c r="O785" s="1177"/>
    </row>
    <row r="786" spans="3:15">
      <c r="C786" s="1177"/>
      <c r="D786" s="1177"/>
      <c r="E786" s="1177"/>
      <c r="F786" s="1177"/>
      <c r="G786" s="1177"/>
      <c r="H786" s="1177"/>
      <c r="I786" s="1177"/>
      <c r="J786" s="1177"/>
      <c r="K786" s="1177"/>
      <c r="L786" s="1177"/>
      <c r="M786" s="1177"/>
      <c r="N786" s="1177"/>
      <c r="O786" s="1177"/>
    </row>
    <row r="787" spans="3:15">
      <c r="C787" s="1177"/>
      <c r="D787" s="1177"/>
      <c r="E787" s="1177"/>
      <c r="F787" s="1177"/>
      <c r="G787" s="1177"/>
      <c r="H787" s="1177"/>
      <c r="I787" s="1177"/>
      <c r="J787" s="1177"/>
      <c r="K787" s="1177"/>
      <c r="L787" s="1177"/>
      <c r="M787" s="1177"/>
      <c r="N787" s="1177"/>
      <c r="O787" s="1177"/>
    </row>
    <row r="788" spans="3:15">
      <c r="C788" s="1177"/>
      <c r="D788" s="1177"/>
      <c r="E788" s="1177"/>
      <c r="F788" s="1177"/>
      <c r="G788" s="1177"/>
      <c r="H788" s="1177"/>
      <c r="I788" s="1177"/>
      <c r="J788" s="1177"/>
      <c r="K788" s="1177"/>
      <c r="L788" s="1177"/>
      <c r="M788" s="1177"/>
      <c r="N788" s="1177"/>
      <c r="O788" s="1177"/>
    </row>
    <row r="789" spans="3:15">
      <c r="C789" s="1177"/>
      <c r="D789" s="1177"/>
      <c r="E789" s="1177"/>
      <c r="F789" s="1177"/>
      <c r="G789" s="1177"/>
      <c r="H789" s="1177"/>
      <c r="I789" s="1177"/>
      <c r="J789" s="1177"/>
      <c r="K789" s="1177"/>
      <c r="L789" s="1177"/>
      <c r="M789" s="1177"/>
      <c r="N789" s="1177"/>
      <c r="O789" s="1177"/>
    </row>
    <row r="790" spans="3:15">
      <c r="C790" s="1177"/>
      <c r="D790" s="1177"/>
      <c r="E790" s="1177"/>
      <c r="F790" s="1177"/>
      <c r="G790" s="1177"/>
      <c r="H790" s="1177"/>
      <c r="I790" s="1177"/>
      <c r="J790" s="1177"/>
      <c r="K790" s="1177"/>
      <c r="L790" s="1177"/>
      <c r="M790" s="1177"/>
      <c r="N790" s="1177"/>
      <c r="O790" s="1177"/>
    </row>
    <row r="791" spans="3:15">
      <c r="C791" s="1177"/>
      <c r="D791" s="1177"/>
      <c r="E791" s="1177"/>
      <c r="F791" s="1177"/>
      <c r="G791" s="1177"/>
      <c r="H791" s="1177"/>
      <c r="I791" s="1177"/>
      <c r="J791" s="1177"/>
      <c r="K791" s="1177"/>
      <c r="L791" s="1177"/>
      <c r="M791" s="1177"/>
      <c r="N791" s="1177"/>
      <c r="O791" s="1177"/>
    </row>
    <row r="792" spans="3:15">
      <c r="C792" s="1177"/>
      <c r="D792" s="1177"/>
      <c r="E792" s="1177"/>
      <c r="F792" s="1177"/>
      <c r="G792" s="1177"/>
      <c r="H792" s="1177"/>
      <c r="I792" s="1177"/>
      <c r="J792" s="1177"/>
      <c r="K792" s="1177"/>
      <c r="L792" s="1177"/>
      <c r="M792" s="1177"/>
      <c r="N792" s="1177"/>
      <c r="O792" s="1177"/>
    </row>
    <row r="793" spans="3:15">
      <c r="C793" s="1177"/>
      <c r="D793" s="1177"/>
      <c r="E793" s="1177"/>
      <c r="F793" s="1177"/>
      <c r="G793" s="1177"/>
      <c r="H793" s="1177"/>
      <c r="I793" s="1177"/>
      <c r="J793" s="1177"/>
      <c r="K793" s="1177"/>
      <c r="L793" s="1177"/>
      <c r="M793" s="1177"/>
      <c r="N793" s="1177"/>
      <c r="O793" s="1177"/>
    </row>
    <row r="794" spans="3:15">
      <c r="C794" s="1177"/>
      <c r="D794" s="1177"/>
      <c r="E794" s="1177"/>
      <c r="F794" s="1177"/>
      <c r="G794" s="1177"/>
      <c r="H794" s="1177"/>
      <c r="I794" s="1177"/>
      <c r="J794" s="1177"/>
      <c r="K794" s="1177"/>
      <c r="L794" s="1177"/>
      <c r="M794" s="1177"/>
      <c r="N794" s="1177"/>
      <c r="O794" s="1177"/>
    </row>
    <row r="795" spans="3:15">
      <c r="C795" s="1177"/>
      <c r="D795" s="1177"/>
      <c r="E795" s="1177"/>
      <c r="F795" s="1177"/>
      <c r="G795" s="1177"/>
      <c r="H795" s="1177"/>
      <c r="I795" s="1177"/>
      <c r="J795" s="1177"/>
      <c r="K795" s="1177"/>
      <c r="L795" s="1177"/>
      <c r="M795" s="1177"/>
      <c r="N795" s="1177"/>
      <c r="O795" s="1177"/>
    </row>
    <row r="796" spans="3:15">
      <c r="C796" s="1177"/>
      <c r="D796" s="1177"/>
      <c r="E796" s="1177"/>
      <c r="F796" s="1177"/>
      <c r="G796" s="1177"/>
      <c r="H796" s="1177"/>
      <c r="I796" s="1177"/>
      <c r="J796" s="1177"/>
      <c r="K796" s="1177"/>
      <c r="L796" s="1177"/>
      <c r="M796" s="1177"/>
      <c r="N796" s="1177"/>
      <c r="O796" s="1177"/>
    </row>
    <row r="797" spans="3:15">
      <c r="C797" s="1177"/>
      <c r="D797" s="1177"/>
      <c r="E797" s="1177"/>
      <c r="F797" s="1177"/>
      <c r="G797" s="1177"/>
      <c r="H797" s="1177"/>
      <c r="I797" s="1177"/>
      <c r="J797" s="1177"/>
      <c r="K797" s="1177"/>
      <c r="L797" s="1177"/>
      <c r="M797" s="1177"/>
      <c r="N797" s="1177"/>
      <c r="O797" s="1177"/>
    </row>
    <row r="798" spans="3:15">
      <c r="C798" s="1177"/>
      <c r="D798" s="1177"/>
      <c r="E798" s="1177"/>
      <c r="F798" s="1177"/>
      <c r="G798" s="1177"/>
      <c r="H798" s="1177"/>
      <c r="I798" s="1177"/>
      <c r="J798" s="1177"/>
      <c r="K798" s="1177"/>
      <c r="L798" s="1177"/>
      <c r="M798" s="1177"/>
      <c r="N798" s="1177"/>
      <c r="O798" s="1177"/>
    </row>
    <row r="799" spans="3:15">
      <c r="C799" s="1177"/>
      <c r="D799" s="1177"/>
      <c r="E799" s="1177"/>
      <c r="F799" s="1177"/>
      <c r="G799" s="1177"/>
      <c r="H799" s="1177"/>
      <c r="I799" s="1177"/>
      <c r="J799" s="1177"/>
      <c r="K799" s="1177"/>
      <c r="L799" s="1177"/>
      <c r="M799" s="1177"/>
      <c r="N799" s="1177"/>
      <c r="O799" s="1177"/>
    </row>
    <row r="800" spans="3:15">
      <c r="C800" s="1177"/>
      <c r="D800" s="1177"/>
      <c r="E800" s="1177"/>
      <c r="F800" s="1177"/>
      <c r="G800" s="1177"/>
      <c r="H800" s="1177"/>
      <c r="I800" s="1177"/>
      <c r="J800" s="1177"/>
      <c r="K800" s="1177"/>
      <c r="L800" s="1177"/>
      <c r="M800" s="1177"/>
      <c r="N800" s="1177"/>
      <c r="O800" s="1177"/>
    </row>
    <row r="801" spans="3:15">
      <c r="C801" s="1177"/>
      <c r="D801" s="1177"/>
      <c r="E801" s="1177"/>
      <c r="F801" s="1177"/>
      <c r="G801" s="1177"/>
      <c r="H801" s="1177"/>
      <c r="I801" s="1177"/>
      <c r="J801" s="1177"/>
      <c r="K801" s="1177"/>
      <c r="L801" s="1177"/>
      <c r="M801" s="1177"/>
      <c r="N801" s="1177"/>
      <c r="O801" s="1177"/>
    </row>
    <row r="802" spans="3:15">
      <c r="C802" s="1177"/>
      <c r="D802" s="1177"/>
      <c r="E802" s="1177"/>
      <c r="F802" s="1177"/>
      <c r="G802" s="1177"/>
      <c r="H802" s="1177"/>
      <c r="I802" s="1177"/>
      <c r="J802" s="1177"/>
      <c r="K802" s="1177"/>
      <c r="L802" s="1177"/>
      <c r="M802" s="1177"/>
      <c r="N802" s="1177"/>
      <c r="O802" s="1177"/>
    </row>
    <row r="803" spans="3:15">
      <c r="C803" s="1177"/>
      <c r="D803" s="1177"/>
      <c r="E803" s="1177"/>
      <c r="F803" s="1177"/>
      <c r="G803" s="1177"/>
      <c r="H803" s="1177"/>
      <c r="I803" s="1177"/>
      <c r="J803" s="1177"/>
      <c r="K803" s="1177"/>
      <c r="L803" s="1177"/>
      <c r="M803" s="1177"/>
      <c r="N803" s="1177"/>
      <c r="O803" s="1177"/>
    </row>
    <row r="804" spans="3:15">
      <c r="C804" s="1177"/>
      <c r="D804" s="1177"/>
      <c r="E804" s="1177"/>
      <c r="F804" s="1177"/>
      <c r="G804" s="1177"/>
      <c r="H804" s="1177"/>
      <c r="I804" s="1177"/>
      <c r="J804" s="1177"/>
      <c r="K804" s="1177"/>
      <c r="L804" s="1177"/>
      <c r="M804" s="1177"/>
      <c r="N804" s="1177"/>
      <c r="O804" s="1177"/>
    </row>
    <row r="805" spans="3:15">
      <c r="C805" s="1177"/>
      <c r="D805" s="1177"/>
      <c r="E805" s="1177"/>
      <c r="F805" s="1177"/>
      <c r="G805" s="1177"/>
      <c r="H805" s="1177"/>
      <c r="I805" s="1177"/>
      <c r="J805" s="1177"/>
      <c r="K805" s="1177"/>
      <c r="L805" s="1177"/>
      <c r="M805" s="1177"/>
      <c r="N805" s="1177"/>
      <c r="O805" s="1177"/>
    </row>
    <row r="806" spans="3:15">
      <c r="C806" s="1177"/>
      <c r="D806" s="1177"/>
      <c r="E806" s="1177"/>
      <c r="F806" s="1177"/>
      <c r="G806" s="1177"/>
      <c r="H806" s="1177"/>
      <c r="I806" s="1177"/>
      <c r="J806" s="1177"/>
      <c r="K806" s="1177"/>
      <c r="L806" s="1177"/>
      <c r="M806" s="1177"/>
      <c r="N806" s="1177"/>
      <c r="O806" s="1177"/>
    </row>
    <row r="807" spans="3:15">
      <c r="C807" s="1177"/>
      <c r="D807" s="1177"/>
      <c r="E807" s="1177"/>
      <c r="F807" s="1177"/>
      <c r="G807" s="1177"/>
      <c r="H807" s="1177"/>
      <c r="I807" s="1177"/>
      <c r="J807" s="1177"/>
      <c r="K807" s="1177"/>
      <c r="L807" s="1177"/>
      <c r="M807" s="1177"/>
      <c r="N807" s="1177"/>
      <c r="O807" s="1177"/>
    </row>
    <row r="808" spans="3:15">
      <c r="C808" s="1177"/>
      <c r="D808" s="1177"/>
      <c r="E808" s="1177"/>
      <c r="F808" s="1177"/>
      <c r="G808" s="1177"/>
      <c r="H808" s="1177"/>
      <c r="I808" s="1177"/>
      <c r="J808" s="1177"/>
      <c r="K808" s="1177"/>
      <c r="L808" s="1177"/>
      <c r="M808" s="1177"/>
      <c r="N808" s="1177"/>
      <c r="O808" s="1177"/>
    </row>
    <row r="809" spans="3:15">
      <c r="C809" s="1177"/>
      <c r="D809" s="1177"/>
      <c r="E809" s="1177"/>
      <c r="F809" s="1177"/>
      <c r="G809" s="1177"/>
      <c r="H809" s="1177"/>
      <c r="I809" s="1177"/>
      <c r="J809" s="1177"/>
      <c r="K809" s="1177"/>
      <c r="L809" s="1177"/>
      <c r="M809" s="1177"/>
      <c r="N809" s="1177"/>
      <c r="O809" s="1177"/>
    </row>
    <row r="810" spans="3:15">
      <c r="C810" s="1177"/>
      <c r="D810" s="1177"/>
      <c r="E810" s="1177"/>
      <c r="F810" s="1177"/>
      <c r="G810" s="1177"/>
      <c r="H810" s="1177"/>
      <c r="I810" s="1177"/>
      <c r="J810" s="1177"/>
      <c r="K810" s="1177"/>
      <c r="L810" s="1177"/>
      <c r="M810" s="1177"/>
      <c r="N810" s="1177"/>
      <c r="O810" s="1177"/>
    </row>
    <row r="811" spans="3:15">
      <c r="C811" s="1177"/>
      <c r="D811" s="1177"/>
      <c r="E811" s="1177"/>
      <c r="F811" s="1177"/>
      <c r="G811" s="1177"/>
      <c r="H811" s="1177"/>
      <c r="I811" s="1177"/>
      <c r="J811" s="1177"/>
      <c r="K811" s="1177"/>
      <c r="L811" s="1177"/>
      <c r="M811" s="1177"/>
      <c r="N811" s="1177"/>
      <c r="O811" s="1177"/>
    </row>
    <row r="812" spans="3:15">
      <c r="C812" s="1177"/>
      <c r="D812" s="1177"/>
      <c r="E812" s="1177"/>
      <c r="F812" s="1177"/>
      <c r="G812" s="1177"/>
      <c r="H812" s="1177"/>
      <c r="I812" s="1177"/>
      <c r="J812" s="1177"/>
      <c r="K812" s="1177"/>
      <c r="L812" s="1177"/>
      <c r="M812" s="1177"/>
      <c r="N812" s="1177"/>
      <c r="O812" s="1177"/>
    </row>
    <row r="813" spans="3:15">
      <c r="C813" s="1177"/>
      <c r="D813" s="1177"/>
      <c r="E813" s="1177"/>
      <c r="F813" s="1177"/>
      <c r="G813" s="1177"/>
      <c r="H813" s="1177"/>
      <c r="I813" s="1177"/>
      <c r="J813" s="1177"/>
      <c r="K813" s="1177"/>
      <c r="L813" s="1177"/>
      <c r="M813" s="1177"/>
      <c r="N813" s="1177"/>
      <c r="O813" s="1177"/>
    </row>
    <row r="814" spans="3:15">
      <c r="C814" s="1177"/>
      <c r="D814" s="1177"/>
      <c r="E814" s="1177"/>
      <c r="F814" s="1177"/>
      <c r="G814" s="1177"/>
      <c r="H814" s="1177"/>
      <c r="I814" s="1177"/>
      <c r="J814" s="1177"/>
      <c r="K814" s="1177"/>
      <c r="L814" s="1177"/>
      <c r="M814" s="1177"/>
      <c r="N814" s="1177"/>
      <c r="O814" s="1177"/>
    </row>
    <row r="815" spans="3:15">
      <c r="C815" s="1177"/>
      <c r="D815" s="1177"/>
      <c r="E815" s="1177"/>
      <c r="F815" s="1177"/>
      <c r="G815" s="1177"/>
      <c r="H815" s="1177"/>
      <c r="I815" s="1177"/>
      <c r="J815" s="1177"/>
      <c r="K815" s="1177"/>
      <c r="L815" s="1177"/>
      <c r="M815" s="1177"/>
      <c r="N815" s="1177"/>
      <c r="O815" s="1177"/>
    </row>
    <row r="816" spans="3:15">
      <c r="C816" s="1177"/>
      <c r="D816" s="1177"/>
      <c r="E816" s="1177"/>
      <c r="F816" s="1177"/>
      <c r="G816" s="1177"/>
      <c r="H816" s="1177"/>
      <c r="I816" s="1177"/>
      <c r="J816" s="1177"/>
      <c r="K816" s="1177"/>
      <c r="L816" s="1177"/>
      <c r="M816" s="1177"/>
      <c r="N816" s="1177"/>
      <c r="O816" s="1177"/>
    </row>
    <row r="817" spans="3:15">
      <c r="C817" s="1177"/>
      <c r="D817" s="1177"/>
      <c r="E817" s="1177"/>
      <c r="F817" s="1177"/>
      <c r="G817" s="1177"/>
      <c r="H817" s="1177"/>
      <c r="I817" s="1177"/>
      <c r="J817" s="1177"/>
      <c r="K817" s="1177"/>
      <c r="L817" s="1177"/>
      <c r="M817" s="1177"/>
      <c r="N817" s="1177"/>
      <c r="O817" s="1177"/>
    </row>
    <row r="818" spans="3:15">
      <c r="C818" s="1177"/>
      <c r="D818" s="1177"/>
      <c r="E818" s="1177"/>
      <c r="F818" s="1177"/>
      <c r="G818" s="1177"/>
      <c r="H818" s="1177"/>
      <c r="I818" s="1177"/>
      <c r="J818" s="1177"/>
      <c r="K818" s="1177"/>
      <c r="L818" s="1177"/>
      <c r="M818" s="1177"/>
      <c r="N818" s="1177"/>
      <c r="O818" s="1177"/>
    </row>
    <row r="819" spans="3:15">
      <c r="C819" s="1177"/>
      <c r="D819" s="1177"/>
      <c r="E819" s="1177"/>
      <c r="F819" s="1177"/>
      <c r="G819" s="1177"/>
      <c r="H819" s="1177"/>
      <c r="I819" s="1177"/>
      <c r="J819" s="1177"/>
      <c r="K819" s="1177"/>
      <c r="L819" s="1177"/>
      <c r="M819" s="1177"/>
      <c r="N819" s="1177"/>
      <c r="O819" s="1177"/>
    </row>
    <row r="820" spans="3:15">
      <c r="C820" s="1177"/>
      <c r="D820" s="1177"/>
      <c r="E820" s="1177"/>
      <c r="F820" s="1177"/>
      <c r="G820" s="1177"/>
      <c r="H820" s="1177"/>
      <c r="I820" s="1177"/>
      <c r="J820" s="1177"/>
      <c r="K820" s="1177"/>
      <c r="L820" s="1177"/>
      <c r="M820" s="1177"/>
      <c r="N820" s="1177"/>
      <c r="O820" s="1177"/>
    </row>
    <row r="821" spans="3:15">
      <c r="C821" s="1177"/>
      <c r="D821" s="1177"/>
      <c r="E821" s="1177"/>
      <c r="F821" s="1177"/>
      <c r="G821" s="1177"/>
      <c r="H821" s="1177"/>
      <c r="I821" s="1177"/>
      <c r="J821" s="1177"/>
      <c r="K821" s="1177"/>
      <c r="L821" s="1177"/>
      <c r="M821" s="1177"/>
      <c r="N821" s="1177"/>
      <c r="O821" s="1177"/>
    </row>
    <row r="822" spans="3:15">
      <c r="C822" s="1177"/>
      <c r="D822" s="1177"/>
      <c r="E822" s="1177"/>
      <c r="F822" s="1177"/>
      <c r="G822" s="1177"/>
      <c r="H822" s="1177"/>
      <c r="I822" s="1177"/>
      <c r="J822" s="1177"/>
      <c r="K822" s="1177"/>
      <c r="L822" s="1177"/>
      <c r="M822" s="1177"/>
      <c r="N822" s="1177"/>
      <c r="O822" s="1177"/>
    </row>
    <row r="823" spans="3:15">
      <c r="C823" s="1177"/>
      <c r="D823" s="1177"/>
      <c r="E823" s="1177"/>
      <c r="F823" s="1177"/>
      <c r="G823" s="1177"/>
      <c r="H823" s="1177"/>
      <c r="I823" s="1177"/>
      <c r="J823" s="1177"/>
      <c r="K823" s="1177"/>
      <c r="L823" s="1177"/>
      <c r="M823" s="1177"/>
      <c r="N823" s="1177"/>
      <c r="O823" s="1177"/>
    </row>
    <row r="824" spans="3:15">
      <c r="C824" s="1177"/>
      <c r="D824" s="1177"/>
      <c r="E824" s="1177"/>
      <c r="F824" s="1177"/>
      <c r="G824" s="1177"/>
      <c r="H824" s="1177"/>
      <c r="I824" s="1177"/>
      <c r="J824" s="1177"/>
      <c r="K824" s="1177"/>
      <c r="L824" s="1177"/>
      <c r="M824" s="1177"/>
      <c r="N824" s="1177"/>
      <c r="O824" s="1177"/>
    </row>
    <row r="825" spans="3:15">
      <c r="C825" s="1177"/>
      <c r="D825" s="1177"/>
      <c r="E825" s="1177"/>
      <c r="F825" s="1177"/>
      <c r="G825" s="1177"/>
      <c r="H825" s="1177"/>
      <c r="I825" s="1177"/>
      <c r="J825" s="1177"/>
      <c r="K825" s="1177"/>
      <c r="L825" s="1177"/>
      <c r="M825" s="1177"/>
      <c r="N825" s="1177"/>
      <c r="O825" s="1177"/>
    </row>
    <row r="826" spans="3:15">
      <c r="C826" s="1177"/>
      <c r="D826" s="1177"/>
      <c r="E826" s="1177"/>
      <c r="F826" s="1177"/>
      <c r="G826" s="1177"/>
      <c r="H826" s="1177"/>
      <c r="I826" s="1177"/>
      <c r="J826" s="1177"/>
      <c r="K826" s="1177"/>
      <c r="L826" s="1177"/>
      <c r="M826" s="1177"/>
      <c r="N826" s="1177"/>
      <c r="O826" s="1177"/>
    </row>
    <row r="827" spans="3:15">
      <c r="C827" s="1177"/>
      <c r="D827" s="1177"/>
      <c r="E827" s="1177"/>
      <c r="F827" s="1177"/>
      <c r="G827" s="1177"/>
      <c r="H827" s="1177"/>
      <c r="I827" s="1177"/>
      <c r="J827" s="1177"/>
      <c r="K827" s="1177"/>
      <c r="L827" s="1177"/>
      <c r="M827" s="1177"/>
      <c r="N827" s="1177"/>
      <c r="O827" s="1177"/>
    </row>
    <row r="828" spans="3:15">
      <c r="C828" s="1177"/>
      <c r="D828" s="1177"/>
      <c r="E828" s="1177"/>
      <c r="F828" s="1177"/>
      <c r="G828" s="1177"/>
      <c r="H828" s="1177"/>
      <c r="I828" s="1177"/>
      <c r="J828" s="1177"/>
      <c r="K828" s="1177"/>
      <c r="L828" s="1177"/>
      <c r="M828" s="1177"/>
      <c r="N828" s="1177"/>
      <c r="O828" s="1177"/>
    </row>
    <row r="829" spans="3:15">
      <c r="C829" s="1177"/>
      <c r="D829" s="1177"/>
      <c r="E829" s="1177"/>
      <c r="F829" s="1177"/>
      <c r="G829" s="1177"/>
      <c r="H829" s="1177"/>
      <c r="I829" s="1177"/>
      <c r="J829" s="1177"/>
      <c r="K829" s="1177"/>
      <c r="L829" s="1177"/>
      <c r="M829" s="1177"/>
      <c r="N829" s="1177"/>
      <c r="O829" s="1177"/>
    </row>
    <row r="830" spans="3:15">
      <c r="C830" s="1177"/>
      <c r="D830" s="1177"/>
      <c r="E830" s="1177"/>
      <c r="F830" s="1177"/>
      <c r="G830" s="1177"/>
      <c r="H830" s="1177"/>
      <c r="I830" s="1177"/>
      <c r="J830" s="1177"/>
      <c r="K830" s="1177"/>
      <c r="L830" s="1177"/>
      <c r="M830" s="1177"/>
      <c r="N830" s="1177"/>
      <c r="O830" s="1177"/>
    </row>
    <row r="831" spans="3:15">
      <c r="C831" s="1177"/>
      <c r="D831" s="1177"/>
      <c r="E831" s="1177"/>
      <c r="F831" s="1177"/>
      <c r="G831" s="1177"/>
      <c r="H831" s="1177"/>
      <c r="I831" s="1177"/>
      <c r="J831" s="1177"/>
      <c r="K831" s="1177"/>
      <c r="L831" s="1177"/>
      <c r="M831" s="1177"/>
      <c r="N831" s="1177"/>
      <c r="O831" s="1177"/>
    </row>
    <row r="832" spans="3:15">
      <c r="C832" s="1177"/>
      <c r="D832" s="1177"/>
      <c r="E832" s="1177"/>
      <c r="F832" s="1177"/>
      <c r="G832" s="1177"/>
      <c r="H832" s="1177"/>
      <c r="I832" s="1177"/>
      <c r="J832" s="1177"/>
      <c r="K832" s="1177"/>
      <c r="L832" s="1177"/>
      <c r="M832" s="1177"/>
      <c r="N832" s="1177"/>
      <c r="O832" s="1177"/>
    </row>
    <row r="833" spans="3:15">
      <c r="C833" s="1177"/>
      <c r="D833" s="1177"/>
      <c r="E833" s="1177"/>
      <c r="F833" s="1177"/>
      <c r="G833" s="1177"/>
      <c r="H833" s="1177"/>
      <c r="I833" s="1177"/>
      <c r="J833" s="1177"/>
      <c r="K833" s="1177"/>
      <c r="L833" s="1177"/>
      <c r="M833" s="1177"/>
      <c r="N833" s="1177"/>
      <c r="O833" s="1177"/>
    </row>
    <row r="834" spans="3:15">
      <c r="C834" s="1177"/>
      <c r="D834" s="1177"/>
      <c r="E834" s="1177"/>
      <c r="F834" s="1177"/>
      <c r="G834" s="1177"/>
      <c r="H834" s="1177"/>
      <c r="I834" s="1177"/>
      <c r="J834" s="1177"/>
      <c r="K834" s="1177"/>
      <c r="L834" s="1177"/>
      <c r="M834" s="1177"/>
      <c r="N834" s="1177"/>
      <c r="O834" s="1177"/>
    </row>
    <row r="835" spans="3:15">
      <c r="C835" s="1177"/>
      <c r="D835" s="1177"/>
      <c r="E835" s="1177"/>
      <c r="F835" s="1177"/>
      <c r="G835" s="1177"/>
      <c r="H835" s="1177"/>
      <c r="I835" s="1177"/>
      <c r="J835" s="1177"/>
      <c r="K835" s="1177"/>
      <c r="L835" s="1177"/>
      <c r="M835" s="1177"/>
      <c r="N835" s="1177"/>
      <c r="O835" s="1177"/>
    </row>
    <row r="836" spans="3:15">
      <c r="C836" s="1177"/>
      <c r="D836" s="1177"/>
      <c r="E836" s="1177"/>
      <c r="F836" s="1177"/>
      <c r="G836" s="1177"/>
      <c r="H836" s="1177"/>
      <c r="I836" s="1177"/>
      <c r="J836" s="1177"/>
      <c r="K836" s="1177"/>
      <c r="L836" s="1177"/>
      <c r="M836" s="1177"/>
      <c r="N836" s="1177"/>
      <c r="O836" s="1177"/>
    </row>
    <row r="837" spans="3:15">
      <c r="C837" s="1177"/>
      <c r="D837" s="1177"/>
      <c r="E837" s="1177"/>
      <c r="F837" s="1177"/>
      <c r="G837" s="1177"/>
      <c r="H837" s="1177"/>
      <c r="I837" s="1177"/>
      <c r="J837" s="1177"/>
      <c r="K837" s="1177"/>
      <c r="L837" s="1177"/>
      <c r="M837" s="1177"/>
      <c r="N837" s="1177"/>
      <c r="O837" s="1177"/>
    </row>
    <row r="838" spans="3:15">
      <c r="C838" s="1177"/>
      <c r="D838" s="1177"/>
      <c r="E838" s="1177"/>
      <c r="F838" s="1177"/>
      <c r="G838" s="1177"/>
      <c r="H838" s="1177"/>
      <c r="I838" s="1177"/>
      <c r="J838" s="1177"/>
      <c r="K838" s="1177"/>
      <c r="L838" s="1177"/>
      <c r="M838" s="1177"/>
      <c r="N838" s="1177"/>
      <c r="O838" s="1177"/>
    </row>
    <row r="839" spans="3:15">
      <c r="C839" s="1177"/>
      <c r="D839" s="1177"/>
      <c r="E839" s="1177"/>
      <c r="F839" s="1177"/>
      <c r="G839" s="1177"/>
      <c r="H839" s="1177"/>
      <c r="I839" s="1177"/>
      <c r="J839" s="1177"/>
      <c r="K839" s="1177"/>
      <c r="L839" s="1177"/>
      <c r="M839" s="1177"/>
      <c r="N839" s="1177"/>
      <c r="O839" s="1177"/>
    </row>
    <row r="840" spans="3:15">
      <c r="C840" s="1177"/>
      <c r="D840" s="1177"/>
      <c r="E840" s="1177"/>
      <c r="F840" s="1177"/>
      <c r="G840" s="1177"/>
      <c r="H840" s="1177"/>
      <c r="I840" s="1177"/>
      <c r="J840" s="1177"/>
      <c r="K840" s="1177"/>
      <c r="L840" s="1177"/>
      <c r="M840" s="1177"/>
      <c r="N840" s="1177"/>
      <c r="O840" s="1177"/>
    </row>
    <row r="841" spans="3:15">
      <c r="C841" s="1177"/>
      <c r="D841" s="1177"/>
      <c r="E841" s="1177"/>
      <c r="F841" s="1177"/>
      <c r="G841" s="1177"/>
      <c r="H841" s="1177"/>
      <c r="I841" s="1177"/>
      <c r="J841" s="1177"/>
      <c r="K841" s="1177"/>
      <c r="L841" s="1177"/>
      <c r="M841" s="1177"/>
      <c r="N841" s="1177"/>
      <c r="O841" s="1177"/>
    </row>
    <row r="842" spans="3:15">
      <c r="C842" s="1177"/>
      <c r="D842" s="1177"/>
      <c r="E842" s="1177"/>
      <c r="F842" s="1177"/>
      <c r="G842" s="1177"/>
      <c r="H842" s="1177"/>
      <c r="I842" s="1177"/>
      <c r="J842" s="1177"/>
      <c r="K842" s="1177"/>
      <c r="L842" s="1177"/>
      <c r="M842" s="1177"/>
      <c r="N842" s="1177"/>
      <c r="O842" s="1177"/>
    </row>
    <row r="843" spans="3:15">
      <c r="C843" s="1177"/>
      <c r="D843" s="1177"/>
      <c r="E843" s="1177"/>
      <c r="F843" s="1177"/>
      <c r="G843" s="1177"/>
      <c r="H843" s="1177"/>
      <c r="I843" s="1177"/>
      <c r="J843" s="1177"/>
      <c r="K843" s="1177"/>
      <c r="L843" s="1177"/>
      <c r="M843" s="1177"/>
      <c r="N843" s="1177"/>
      <c r="O843" s="1177"/>
    </row>
    <row r="844" spans="3:15">
      <c r="C844" s="1177"/>
      <c r="D844" s="1177"/>
      <c r="E844" s="1177"/>
      <c r="F844" s="1177"/>
      <c r="G844" s="1177"/>
      <c r="H844" s="1177"/>
      <c r="I844" s="1177"/>
      <c r="J844" s="1177"/>
      <c r="K844" s="1177"/>
      <c r="L844" s="1177"/>
      <c r="M844" s="1177"/>
      <c r="N844" s="1177"/>
      <c r="O844" s="1177"/>
    </row>
    <row r="845" spans="3:15">
      <c r="C845" s="1177"/>
      <c r="D845" s="1177"/>
      <c r="E845" s="1177"/>
      <c r="F845" s="1177"/>
      <c r="G845" s="1177"/>
      <c r="H845" s="1177"/>
      <c r="I845" s="1177"/>
      <c r="J845" s="1177"/>
      <c r="K845" s="1177"/>
      <c r="L845" s="1177"/>
      <c r="M845" s="1177"/>
      <c r="N845" s="1177"/>
      <c r="O845" s="1177"/>
    </row>
    <row r="846" spans="3:15">
      <c r="C846" s="1177"/>
      <c r="D846" s="1177"/>
      <c r="E846" s="1177"/>
      <c r="F846" s="1177"/>
      <c r="G846" s="1177"/>
      <c r="H846" s="1177"/>
      <c r="I846" s="1177"/>
      <c r="J846" s="1177"/>
      <c r="K846" s="1177"/>
      <c r="L846" s="1177"/>
      <c r="M846" s="1177"/>
      <c r="N846" s="1177"/>
      <c r="O846" s="1177"/>
    </row>
    <row r="847" spans="3:15">
      <c r="C847" s="1177"/>
      <c r="D847" s="1177"/>
      <c r="E847" s="1177"/>
      <c r="F847" s="1177"/>
      <c r="G847" s="1177"/>
      <c r="H847" s="1177"/>
      <c r="I847" s="1177"/>
      <c r="J847" s="1177"/>
      <c r="K847" s="1177"/>
      <c r="L847" s="1177"/>
      <c r="M847" s="1177"/>
      <c r="N847" s="1177"/>
      <c r="O847" s="1177"/>
    </row>
    <row r="848" spans="3:15">
      <c r="C848" s="1177"/>
      <c r="D848" s="1177"/>
      <c r="E848" s="1177"/>
      <c r="F848" s="1177"/>
      <c r="G848" s="1177"/>
      <c r="H848" s="1177"/>
      <c r="I848" s="1177"/>
      <c r="J848" s="1177"/>
      <c r="K848" s="1177"/>
      <c r="L848" s="1177"/>
      <c r="M848" s="1177"/>
      <c r="N848" s="1177"/>
      <c r="O848" s="1177"/>
    </row>
    <row r="849" spans="3:15">
      <c r="C849" s="1177"/>
      <c r="D849" s="1177"/>
      <c r="E849" s="1177"/>
      <c r="F849" s="1177"/>
      <c r="G849" s="1177"/>
      <c r="H849" s="1177"/>
      <c r="I849" s="1177"/>
      <c r="J849" s="1177"/>
      <c r="K849" s="1177"/>
      <c r="L849" s="1177"/>
      <c r="M849" s="1177"/>
      <c r="N849" s="1177"/>
      <c r="O849" s="1177"/>
    </row>
    <row r="850" spans="3:15">
      <c r="C850" s="1177"/>
      <c r="D850" s="1177"/>
      <c r="E850" s="1177"/>
      <c r="F850" s="1177"/>
      <c r="G850" s="1177"/>
      <c r="H850" s="1177"/>
      <c r="I850" s="1177"/>
      <c r="J850" s="1177"/>
      <c r="K850" s="1177"/>
      <c r="L850" s="1177"/>
      <c r="M850" s="1177"/>
      <c r="N850" s="1177"/>
      <c r="O850" s="1177"/>
    </row>
    <row r="851" spans="3:15">
      <c r="C851" s="1177"/>
      <c r="D851" s="1177"/>
      <c r="E851" s="1177"/>
      <c r="F851" s="1177"/>
      <c r="G851" s="1177"/>
      <c r="H851" s="1177"/>
      <c r="I851" s="1177"/>
      <c r="J851" s="1177"/>
      <c r="K851" s="1177"/>
      <c r="L851" s="1177"/>
      <c r="M851" s="1177"/>
      <c r="N851" s="1177"/>
      <c r="O851" s="1177"/>
    </row>
    <row r="852" spans="3:15">
      <c r="C852" s="1177"/>
      <c r="D852" s="1177"/>
      <c r="E852" s="1177"/>
      <c r="F852" s="1177"/>
      <c r="G852" s="1177"/>
      <c r="H852" s="1177"/>
      <c r="I852" s="1177"/>
      <c r="J852" s="1177"/>
      <c r="K852" s="1177"/>
      <c r="L852" s="1177"/>
      <c r="M852" s="1177"/>
      <c r="N852" s="1177"/>
      <c r="O852" s="1177"/>
    </row>
    <row r="853" spans="3:15">
      <c r="C853" s="1177"/>
      <c r="D853" s="1177"/>
      <c r="E853" s="1177"/>
      <c r="F853" s="1177"/>
      <c r="G853" s="1177"/>
      <c r="H853" s="1177"/>
      <c r="I853" s="1177"/>
      <c r="J853" s="1177"/>
      <c r="K853" s="1177"/>
      <c r="L853" s="1177"/>
      <c r="M853" s="1177"/>
      <c r="N853" s="1177"/>
      <c r="O853" s="1177"/>
    </row>
    <row r="854" spans="3:15">
      <c r="C854" s="1177"/>
      <c r="D854" s="1177"/>
      <c r="E854" s="1177"/>
      <c r="F854" s="1177"/>
      <c r="G854" s="1177"/>
      <c r="H854" s="1177"/>
      <c r="I854" s="1177"/>
      <c r="J854" s="1177"/>
      <c r="K854" s="1177"/>
      <c r="L854" s="1177"/>
      <c r="M854" s="1177"/>
      <c r="N854" s="1177"/>
      <c r="O854" s="1177"/>
    </row>
    <row r="855" spans="3:15">
      <c r="C855" s="1177"/>
      <c r="D855" s="1177"/>
      <c r="E855" s="1177"/>
      <c r="F855" s="1177"/>
      <c r="G855" s="1177"/>
      <c r="H855" s="1177"/>
      <c r="I855" s="1177"/>
      <c r="J855" s="1177"/>
      <c r="K855" s="1177"/>
      <c r="L855" s="1177"/>
      <c r="M855" s="1177"/>
      <c r="N855" s="1177"/>
      <c r="O855" s="1177"/>
    </row>
    <row r="856" spans="3:15">
      <c r="C856" s="1177"/>
      <c r="D856" s="1177"/>
      <c r="E856" s="1177"/>
      <c r="F856" s="1177"/>
      <c r="G856" s="1177"/>
      <c r="H856" s="1177"/>
      <c r="I856" s="1177"/>
      <c r="J856" s="1177"/>
      <c r="K856" s="1177"/>
      <c r="L856" s="1177"/>
      <c r="M856" s="1177"/>
      <c r="N856" s="1177"/>
      <c r="O856" s="1177"/>
    </row>
    <row r="857" spans="3:15">
      <c r="C857" s="1177"/>
      <c r="D857" s="1177"/>
      <c r="E857" s="1177"/>
      <c r="F857" s="1177"/>
      <c r="G857" s="1177"/>
      <c r="H857" s="1177"/>
      <c r="I857" s="1177"/>
      <c r="J857" s="1177"/>
      <c r="K857" s="1177"/>
      <c r="L857" s="1177"/>
      <c r="M857" s="1177"/>
      <c r="N857" s="1177"/>
      <c r="O857" s="1177"/>
    </row>
    <row r="858" spans="3:15">
      <c r="C858" s="1177"/>
      <c r="D858" s="1177"/>
      <c r="E858" s="1177"/>
      <c r="F858" s="1177"/>
      <c r="G858" s="1177"/>
      <c r="H858" s="1177"/>
      <c r="I858" s="1177"/>
      <c r="J858" s="1177"/>
      <c r="K858" s="1177"/>
      <c r="L858" s="1177"/>
      <c r="M858" s="1177"/>
      <c r="N858" s="1177"/>
      <c r="O858" s="1177"/>
    </row>
    <row r="859" spans="3:15">
      <c r="C859" s="1177"/>
      <c r="D859" s="1177"/>
      <c r="E859" s="1177"/>
      <c r="F859" s="1177"/>
      <c r="G859" s="1177"/>
      <c r="H859" s="1177"/>
      <c r="I859" s="1177"/>
      <c r="J859" s="1177"/>
      <c r="K859" s="1177"/>
      <c r="L859" s="1177"/>
      <c r="M859" s="1177"/>
      <c r="N859" s="1177"/>
      <c r="O859" s="1177"/>
    </row>
    <row r="860" spans="3:15">
      <c r="C860" s="1177"/>
      <c r="D860" s="1177"/>
      <c r="E860" s="1177"/>
      <c r="F860" s="1177"/>
      <c r="G860" s="1177"/>
      <c r="H860" s="1177"/>
      <c r="I860" s="1177"/>
      <c r="J860" s="1177"/>
      <c r="K860" s="1177"/>
      <c r="L860" s="1177"/>
      <c r="M860" s="1177"/>
      <c r="N860" s="1177"/>
      <c r="O860" s="1177"/>
    </row>
    <row r="861" spans="3:15">
      <c r="C861" s="1177"/>
      <c r="D861" s="1177"/>
      <c r="E861" s="1177"/>
      <c r="F861" s="1177"/>
      <c r="G861" s="1177"/>
      <c r="H861" s="1177"/>
      <c r="I861" s="1177"/>
      <c r="J861" s="1177"/>
      <c r="K861" s="1177"/>
      <c r="L861" s="1177"/>
      <c r="M861" s="1177"/>
      <c r="N861" s="1177"/>
      <c r="O861" s="1177"/>
    </row>
    <row r="862" spans="3:15">
      <c r="C862" s="1177"/>
      <c r="D862" s="1177"/>
      <c r="E862" s="1177"/>
      <c r="F862" s="1177"/>
      <c r="G862" s="1177"/>
      <c r="H862" s="1177"/>
      <c r="I862" s="1177"/>
      <c r="J862" s="1177"/>
      <c r="K862" s="1177"/>
      <c r="L862" s="1177"/>
      <c r="M862" s="1177"/>
      <c r="N862" s="1177"/>
      <c r="O862" s="1177"/>
    </row>
    <row r="863" spans="3:15">
      <c r="C863" s="1177"/>
      <c r="D863" s="1177"/>
      <c r="E863" s="1177"/>
      <c r="F863" s="1177"/>
      <c r="G863" s="1177"/>
      <c r="H863" s="1177"/>
      <c r="I863" s="1177"/>
      <c r="J863" s="1177"/>
      <c r="K863" s="1177"/>
      <c r="L863" s="1177"/>
      <c r="M863" s="1177"/>
      <c r="N863" s="1177"/>
      <c r="O863" s="1177"/>
    </row>
    <row r="864" spans="3:15">
      <c r="C864" s="1177"/>
      <c r="D864" s="1177"/>
      <c r="E864" s="1177"/>
      <c r="F864" s="1177"/>
      <c r="G864" s="1177"/>
      <c r="H864" s="1177"/>
      <c r="I864" s="1177"/>
      <c r="J864" s="1177"/>
      <c r="K864" s="1177"/>
      <c r="L864" s="1177"/>
      <c r="M864" s="1177"/>
      <c r="N864" s="1177"/>
      <c r="O864" s="1177"/>
    </row>
    <row r="865" spans="3:15">
      <c r="C865" s="1177"/>
      <c r="D865" s="1177"/>
      <c r="E865" s="1177"/>
      <c r="F865" s="1177"/>
      <c r="G865" s="1177"/>
      <c r="H865" s="1177"/>
      <c r="I865" s="1177"/>
      <c r="J865" s="1177"/>
      <c r="K865" s="1177"/>
      <c r="L865" s="1177"/>
      <c r="M865" s="1177"/>
      <c r="N865" s="1177"/>
      <c r="O865" s="1177"/>
    </row>
    <row r="866" spans="3:15">
      <c r="C866" s="1177"/>
      <c r="D866" s="1177"/>
      <c r="E866" s="1177"/>
      <c r="F866" s="1177"/>
      <c r="G866" s="1177"/>
      <c r="H866" s="1177"/>
      <c r="I866" s="1177"/>
      <c r="J866" s="1177"/>
      <c r="K866" s="1177"/>
      <c r="L866" s="1177"/>
      <c r="M866" s="1177"/>
      <c r="N866" s="1177"/>
      <c r="O866" s="1177"/>
    </row>
    <row r="867" spans="3:15">
      <c r="C867" s="1177"/>
      <c r="D867" s="1177"/>
      <c r="E867" s="1177"/>
      <c r="F867" s="1177"/>
      <c r="G867" s="1177"/>
      <c r="H867" s="1177"/>
      <c r="I867" s="1177"/>
      <c r="J867" s="1177"/>
      <c r="K867" s="1177"/>
      <c r="L867" s="1177"/>
      <c r="M867" s="1177"/>
      <c r="N867" s="1177"/>
      <c r="O867" s="1177"/>
    </row>
    <row r="868" spans="3:15">
      <c r="C868" s="1177"/>
      <c r="D868" s="1177"/>
      <c r="E868" s="1177"/>
      <c r="F868" s="1177"/>
      <c r="G868" s="1177"/>
      <c r="H868" s="1177"/>
      <c r="I868" s="1177"/>
      <c r="J868" s="1177"/>
      <c r="K868" s="1177"/>
      <c r="L868" s="1177"/>
      <c r="M868" s="1177"/>
      <c r="N868" s="1177"/>
      <c r="O868" s="1177"/>
    </row>
    <row r="869" spans="3:15">
      <c r="C869" s="1177"/>
      <c r="D869" s="1177"/>
      <c r="E869" s="1177"/>
      <c r="F869" s="1177"/>
      <c r="G869" s="1177"/>
      <c r="H869" s="1177"/>
      <c r="I869" s="1177"/>
      <c r="J869" s="1177"/>
      <c r="K869" s="1177"/>
      <c r="L869" s="1177"/>
      <c r="M869" s="1177"/>
      <c r="N869" s="1177"/>
      <c r="O869" s="1177"/>
    </row>
    <row r="870" spans="3:15">
      <c r="C870" s="1177"/>
      <c r="D870" s="1177"/>
      <c r="E870" s="1177"/>
      <c r="F870" s="1177"/>
      <c r="G870" s="1177"/>
      <c r="H870" s="1177"/>
      <c r="I870" s="1177"/>
      <c r="J870" s="1177"/>
      <c r="K870" s="1177"/>
      <c r="L870" s="1177"/>
      <c r="M870" s="1177"/>
      <c r="N870" s="1177"/>
      <c r="O870" s="1177"/>
    </row>
    <row r="871" spans="3:15">
      <c r="C871" s="1177"/>
      <c r="D871" s="1177"/>
      <c r="E871" s="1177"/>
      <c r="F871" s="1177"/>
      <c r="G871" s="1177"/>
      <c r="H871" s="1177"/>
      <c r="I871" s="1177"/>
      <c r="J871" s="1177"/>
      <c r="K871" s="1177"/>
      <c r="L871" s="1177"/>
      <c r="M871" s="1177"/>
      <c r="N871" s="1177"/>
      <c r="O871" s="1177"/>
    </row>
    <row r="872" spans="3:15">
      <c r="C872" s="1177"/>
      <c r="D872" s="1177"/>
      <c r="E872" s="1177"/>
      <c r="F872" s="1177"/>
      <c r="G872" s="1177"/>
      <c r="H872" s="1177"/>
      <c r="I872" s="1177"/>
      <c r="J872" s="1177"/>
      <c r="K872" s="1177"/>
      <c r="L872" s="1177"/>
      <c r="M872" s="1177"/>
      <c r="N872" s="1177"/>
      <c r="O872" s="1177"/>
    </row>
    <row r="873" spans="3:15">
      <c r="C873" s="1177"/>
      <c r="D873" s="1177"/>
      <c r="E873" s="1177"/>
      <c r="F873" s="1177"/>
      <c r="G873" s="1177"/>
      <c r="H873" s="1177"/>
      <c r="I873" s="1177"/>
      <c r="J873" s="1177"/>
      <c r="K873" s="1177"/>
      <c r="L873" s="1177"/>
      <c r="M873" s="1177"/>
      <c r="N873" s="1177"/>
      <c r="O873" s="1177"/>
    </row>
    <row r="874" spans="3:15">
      <c r="C874" s="1177"/>
      <c r="D874" s="1177"/>
      <c r="E874" s="1177"/>
      <c r="F874" s="1177"/>
      <c r="G874" s="1177"/>
      <c r="H874" s="1177"/>
      <c r="I874" s="1177"/>
      <c r="J874" s="1177"/>
      <c r="K874" s="1177"/>
      <c r="L874" s="1177"/>
      <c r="M874" s="1177"/>
      <c r="N874" s="1177"/>
      <c r="O874" s="1177"/>
    </row>
    <row r="875" spans="3:15">
      <c r="C875" s="1177"/>
      <c r="D875" s="1177"/>
      <c r="E875" s="1177"/>
      <c r="F875" s="1177"/>
      <c r="G875" s="1177"/>
      <c r="H875" s="1177"/>
      <c r="I875" s="1177"/>
      <c r="J875" s="1177"/>
      <c r="K875" s="1177"/>
      <c r="L875" s="1177"/>
      <c r="M875" s="1177"/>
      <c r="N875" s="1177"/>
      <c r="O875" s="1177"/>
    </row>
    <row r="876" spans="3:15">
      <c r="C876" s="1177"/>
      <c r="D876" s="1177"/>
      <c r="E876" s="1177"/>
      <c r="F876" s="1177"/>
      <c r="G876" s="1177"/>
      <c r="H876" s="1177"/>
      <c r="I876" s="1177"/>
      <c r="J876" s="1177"/>
      <c r="K876" s="1177"/>
      <c r="L876" s="1177"/>
      <c r="M876" s="1177"/>
      <c r="N876" s="1177"/>
      <c r="O876" s="1177"/>
    </row>
    <row r="877" spans="3:15">
      <c r="C877" s="1177"/>
      <c r="D877" s="1177"/>
      <c r="E877" s="1177"/>
      <c r="F877" s="1177"/>
      <c r="G877" s="1177"/>
      <c r="H877" s="1177"/>
      <c r="I877" s="1177"/>
      <c r="J877" s="1177"/>
      <c r="K877" s="1177"/>
      <c r="L877" s="1177"/>
      <c r="M877" s="1177"/>
      <c r="N877" s="1177"/>
      <c r="O877" s="1177"/>
    </row>
    <row r="878" spans="3:15">
      <c r="C878" s="1177"/>
      <c r="D878" s="1177"/>
      <c r="E878" s="1177"/>
      <c r="F878" s="1177"/>
      <c r="G878" s="1177"/>
      <c r="H878" s="1177"/>
      <c r="I878" s="1177"/>
      <c r="J878" s="1177"/>
      <c r="K878" s="1177"/>
      <c r="L878" s="1177"/>
      <c r="M878" s="1177"/>
      <c r="N878" s="1177"/>
      <c r="O878" s="1177"/>
    </row>
    <row r="879" spans="3:15">
      <c r="C879" s="1177"/>
      <c r="D879" s="1177"/>
      <c r="E879" s="1177"/>
      <c r="F879" s="1177"/>
      <c r="G879" s="1177"/>
      <c r="H879" s="1177"/>
      <c r="I879" s="1177"/>
      <c r="J879" s="1177"/>
      <c r="K879" s="1177"/>
      <c r="L879" s="1177"/>
      <c r="M879" s="1177"/>
      <c r="N879" s="1177"/>
      <c r="O879" s="1177"/>
    </row>
    <row r="880" spans="3:15">
      <c r="C880" s="1177"/>
      <c r="D880" s="1177"/>
      <c r="E880" s="1177"/>
      <c r="F880" s="1177"/>
      <c r="G880" s="1177"/>
      <c r="H880" s="1177"/>
      <c r="I880" s="1177"/>
      <c r="J880" s="1177"/>
      <c r="K880" s="1177"/>
      <c r="L880" s="1177"/>
      <c r="M880" s="1177"/>
      <c r="N880" s="1177"/>
      <c r="O880" s="1177"/>
    </row>
    <row r="881" spans="3:15">
      <c r="C881" s="1177"/>
      <c r="D881" s="1177"/>
      <c r="E881" s="1177"/>
      <c r="F881" s="1177"/>
      <c r="G881" s="1177"/>
      <c r="H881" s="1177"/>
      <c r="I881" s="1177"/>
      <c r="J881" s="1177"/>
      <c r="K881" s="1177"/>
      <c r="L881" s="1177"/>
      <c r="M881" s="1177"/>
      <c r="N881" s="1177"/>
      <c r="O881" s="1177"/>
    </row>
    <row r="882" spans="3:15">
      <c r="C882" s="1177"/>
      <c r="D882" s="1177"/>
      <c r="E882" s="1177"/>
      <c r="F882" s="1177"/>
      <c r="G882" s="1177"/>
      <c r="H882" s="1177"/>
      <c r="I882" s="1177"/>
      <c r="J882" s="1177"/>
      <c r="K882" s="1177"/>
      <c r="L882" s="1177"/>
      <c r="M882" s="1177"/>
      <c r="N882" s="1177"/>
      <c r="O882" s="1177"/>
    </row>
    <row r="883" spans="3:15">
      <c r="C883" s="1177"/>
      <c r="D883" s="1177"/>
      <c r="E883" s="1177"/>
      <c r="F883" s="1177"/>
      <c r="G883" s="1177"/>
      <c r="H883" s="1177"/>
      <c r="I883" s="1177"/>
      <c r="J883" s="1177"/>
      <c r="K883" s="1177"/>
      <c r="L883" s="1177"/>
      <c r="M883" s="1177"/>
      <c r="N883" s="1177"/>
      <c r="O883" s="1177"/>
    </row>
    <row r="884" spans="3:15">
      <c r="C884" s="1177"/>
      <c r="D884" s="1177"/>
      <c r="E884" s="1177"/>
      <c r="F884" s="1177"/>
      <c r="G884" s="1177"/>
      <c r="H884" s="1177"/>
      <c r="I884" s="1177"/>
      <c r="J884" s="1177"/>
      <c r="K884" s="1177"/>
      <c r="L884" s="1177"/>
      <c r="M884" s="1177"/>
      <c r="N884" s="1177"/>
      <c r="O884" s="1177"/>
    </row>
    <row r="885" spans="3:15">
      <c r="C885" s="1177"/>
      <c r="D885" s="1177"/>
      <c r="E885" s="1177"/>
      <c r="F885" s="1177"/>
      <c r="G885" s="1177"/>
      <c r="H885" s="1177"/>
      <c r="I885" s="1177"/>
      <c r="J885" s="1177"/>
      <c r="K885" s="1177"/>
      <c r="L885" s="1177"/>
      <c r="M885" s="1177"/>
      <c r="N885" s="1177"/>
      <c r="O885" s="1177"/>
    </row>
    <row r="886" spans="3:15">
      <c r="C886" s="1177"/>
      <c r="D886" s="1177"/>
      <c r="E886" s="1177"/>
      <c r="F886" s="1177"/>
      <c r="G886" s="1177"/>
      <c r="H886" s="1177"/>
      <c r="I886" s="1177"/>
      <c r="J886" s="1177"/>
      <c r="K886" s="1177"/>
      <c r="L886" s="1177"/>
      <c r="M886" s="1177"/>
      <c r="N886" s="1177"/>
      <c r="O886" s="1177"/>
    </row>
    <row r="887" spans="3:15">
      <c r="C887" s="1177"/>
      <c r="D887" s="1177"/>
      <c r="E887" s="1177"/>
      <c r="F887" s="1177"/>
      <c r="G887" s="1177"/>
      <c r="H887" s="1177"/>
      <c r="I887" s="1177"/>
      <c r="J887" s="1177"/>
      <c r="K887" s="1177"/>
      <c r="L887" s="1177"/>
      <c r="M887" s="1177"/>
      <c r="N887" s="1177"/>
      <c r="O887" s="1177"/>
    </row>
    <row r="888" spans="3:15">
      <c r="C888" s="1177"/>
      <c r="D888" s="1177"/>
      <c r="E888" s="1177"/>
      <c r="F888" s="1177"/>
      <c r="G888" s="1177"/>
      <c r="H888" s="1177"/>
      <c r="I888" s="1177"/>
      <c r="J888" s="1177"/>
      <c r="K888" s="1177"/>
      <c r="L888" s="1177"/>
      <c r="M888" s="1177"/>
      <c r="N888" s="1177"/>
      <c r="O888" s="1177"/>
    </row>
    <row r="889" spans="3:15">
      <c r="C889" s="1177"/>
      <c r="D889" s="1177"/>
      <c r="E889" s="1177"/>
      <c r="F889" s="1177"/>
      <c r="G889" s="1177"/>
      <c r="H889" s="1177"/>
      <c r="I889" s="1177"/>
      <c r="J889" s="1177"/>
      <c r="K889" s="1177"/>
      <c r="L889" s="1177"/>
      <c r="M889" s="1177"/>
      <c r="N889" s="1177"/>
      <c r="O889" s="1177"/>
    </row>
    <row r="890" spans="3:15">
      <c r="C890" s="1177"/>
      <c r="D890" s="1177"/>
      <c r="E890" s="1177"/>
      <c r="F890" s="1177"/>
      <c r="G890" s="1177"/>
      <c r="H890" s="1177"/>
      <c r="I890" s="1177"/>
      <c r="J890" s="1177"/>
      <c r="K890" s="1177"/>
      <c r="L890" s="1177"/>
      <c r="M890" s="1177"/>
      <c r="N890" s="1177"/>
      <c r="O890" s="1177"/>
    </row>
    <row r="891" spans="3:15">
      <c r="C891" s="1177"/>
      <c r="D891" s="1177"/>
      <c r="E891" s="1177"/>
      <c r="F891" s="1177"/>
      <c r="G891" s="1177"/>
      <c r="H891" s="1177"/>
      <c r="I891" s="1177"/>
      <c r="J891" s="1177"/>
      <c r="K891" s="1177"/>
      <c r="L891" s="1177"/>
      <c r="M891" s="1177"/>
      <c r="N891" s="1177"/>
      <c r="O891" s="1177"/>
    </row>
    <row r="892" spans="3:15">
      <c r="C892" s="1177"/>
      <c r="D892" s="1177"/>
      <c r="E892" s="1177"/>
      <c r="F892" s="1177"/>
      <c r="G892" s="1177"/>
      <c r="H892" s="1177"/>
      <c r="I892" s="1177"/>
      <c r="J892" s="1177"/>
      <c r="K892" s="1177"/>
      <c r="L892" s="1177"/>
      <c r="M892" s="1177"/>
      <c r="N892" s="1177"/>
      <c r="O892" s="1177"/>
    </row>
    <row r="893" spans="3:15">
      <c r="C893" s="1177"/>
      <c r="D893" s="1177"/>
      <c r="E893" s="1177"/>
      <c r="F893" s="1177"/>
      <c r="G893" s="1177"/>
      <c r="H893" s="1177"/>
      <c r="I893" s="1177"/>
      <c r="J893" s="1177"/>
      <c r="K893" s="1177"/>
      <c r="L893" s="1177"/>
      <c r="M893" s="1177"/>
      <c r="N893" s="1177"/>
      <c r="O893" s="1177"/>
    </row>
    <row r="894" spans="3:15">
      <c r="C894" s="1177"/>
      <c r="D894" s="1177"/>
      <c r="E894" s="1177"/>
      <c r="F894" s="1177"/>
      <c r="G894" s="1177"/>
      <c r="H894" s="1177"/>
      <c r="I894" s="1177"/>
      <c r="J894" s="1177"/>
      <c r="K894" s="1177"/>
      <c r="L894" s="1177"/>
      <c r="M894" s="1177"/>
      <c r="N894" s="1177"/>
      <c r="O894" s="1177"/>
    </row>
    <row r="895" spans="3:15">
      <c r="C895" s="1177"/>
      <c r="D895" s="1177"/>
      <c r="E895" s="1177"/>
      <c r="F895" s="1177"/>
      <c r="G895" s="1177"/>
      <c r="H895" s="1177"/>
      <c r="I895" s="1177"/>
      <c r="J895" s="1177"/>
      <c r="K895" s="1177"/>
      <c r="L895" s="1177"/>
      <c r="M895" s="1177"/>
      <c r="N895" s="1177"/>
      <c r="O895" s="1177"/>
    </row>
    <row r="896" spans="3:15">
      <c r="C896" s="1177"/>
      <c r="D896" s="1177"/>
      <c r="E896" s="1177"/>
      <c r="F896" s="1177"/>
      <c r="G896" s="1177"/>
      <c r="H896" s="1177"/>
      <c r="I896" s="1177"/>
      <c r="J896" s="1177"/>
      <c r="K896" s="1177"/>
      <c r="L896" s="1177"/>
      <c r="M896" s="1177"/>
      <c r="N896" s="1177"/>
      <c r="O896" s="1177"/>
    </row>
    <row r="897" spans="3:15">
      <c r="C897" s="1177"/>
      <c r="D897" s="1177"/>
      <c r="E897" s="1177"/>
      <c r="F897" s="1177"/>
      <c r="G897" s="1177"/>
      <c r="H897" s="1177"/>
      <c r="I897" s="1177"/>
      <c r="J897" s="1177"/>
      <c r="K897" s="1177"/>
      <c r="L897" s="1177"/>
      <c r="M897" s="1177"/>
      <c r="N897" s="1177"/>
      <c r="O897" s="1177"/>
    </row>
    <row r="898" spans="3:15">
      <c r="C898" s="1177"/>
      <c r="D898" s="1177"/>
      <c r="E898" s="1177"/>
      <c r="F898" s="1177"/>
      <c r="G898" s="1177"/>
      <c r="H898" s="1177"/>
      <c r="I898" s="1177"/>
      <c r="J898" s="1177"/>
      <c r="K898" s="1177"/>
      <c r="L898" s="1177"/>
      <c r="M898" s="1177"/>
      <c r="N898" s="1177"/>
      <c r="O898" s="1177"/>
    </row>
    <row r="899" spans="3:15">
      <c r="C899" s="1177"/>
      <c r="D899" s="1177"/>
      <c r="E899" s="1177"/>
      <c r="F899" s="1177"/>
      <c r="G899" s="1177"/>
      <c r="H899" s="1177"/>
      <c r="I899" s="1177"/>
      <c r="J899" s="1177"/>
      <c r="K899" s="1177"/>
      <c r="L899" s="1177"/>
      <c r="M899" s="1177"/>
      <c r="N899" s="1177"/>
      <c r="O899" s="1177"/>
    </row>
    <row r="900" spans="3:15">
      <c r="C900" s="1177"/>
      <c r="D900" s="1177"/>
      <c r="E900" s="1177"/>
      <c r="F900" s="1177"/>
      <c r="G900" s="1177"/>
      <c r="H900" s="1177"/>
      <c r="I900" s="1177"/>
      <c r="J900" s="1177"/>
      <c r="K900" s="1177"/>
      <c r="L900" s="1177"/>
      <c r="M900" s="1177"/>
      <c r="N900" s="1177"/>
      <c r="O900" s="1177"/>
    </row>
    <row r="901" spans="3:15">
      <c r="C901" s="1177"/>
      <c r="D901" s="1177"/>
      <c r="E901" s="1177"/>
      <c r="F901" s="1177"/>
      <c r="G901" s="1177"/>
      <c r="H901" s="1177"/>
      <c r="I901" s="1177"/>
      <c r="J901" s="1177"/>
      <c r="K901" s="1177"/>
      <c r="L901" s="1177"/>
      <c r="M901" s="1177"/>
      <c r="N901" s="1177"/>
      <c r="O901" s="1177"/>
    </row>
    <row r="902" spans="3:15">
      <c r="C902" s="1177"/>
      <c r="D902" s="1177"/>
      <c r="E902" s="1177"/>
      <c r="F902" s="1177"/>
      <c r="G902" s="1177"/>
      <c r="H902" s="1177"/>
      <c r="I902" s="1177"/>
      <c r="J902" s="1177"/>
      <c r="K902" s="1177"/>
      <c r="L902" s="1177"/>
      <c r="M902" s="1177"/>
      <c r="N902" s="1177"/>
      <c r="O902" s="1177"/>
    </row>
    <row r="903" spans="3:15">
      <c r="C903" s="1177"/>
      <c r="D903" s="1177"/>
      <c r="E903" s="1177"/>
      <c r="F903" s="1177"/>
      <c r="G903" s="1177"/>
      <c r="H903" s="1177"/>
      <c r="I903" s="1177"/>
      <c r="J903" s="1177"/>
      <c r="K903" s="1177"/>
      <c r="L903" s="1177"/>
      <c r="M903" s="1177"/>
      <c r="N903" s="1177"/>
      <c r="O903" s="1177"/>
    </row>
    <row r="904" spans="3:15">
      <c r="C904" s="1177"/>
      <c r="D904" s="1177"/>
      <c r="E904" s="1177"/>
      <c r="F904" s="1177"/>
      <c r="G904" s="1177"/>
      <c r="H904" s="1177"/>
      <c r="I904" s="1177"/>
      <c r="J904" s="1177"/>
      <c r="K904" s="1177"/>
      <c r="L904" s="1177"/>
      <c r="M904" s="1177"/>
      <c r="N904" s="1177"/>
      <c r="O904" s="1177"/>
    </row>
    <row r="905" spans="3:15">
      <c r="C905" s="1177"/>
      <c r="D905" s="1177"/>
      <c r="E905" s="1177"/>
      <c r="F905" s="1177"/>
      <c r="G905" s="1177"/>
      <c r="H905" s="1177"/>
      <c r="I905" s="1177"/>
      <c r="J905" s="1177"/>
      <c r="K905" s="1177"/>
      <c r="L905" s="1177"/>
      <c r="M905" s="1177"/>
      <c r="N905" s="1177"/>
      <c r="O905" s="1177"/>
    </row>
    <row r="906" spans="3:15">
      <c r="C906" s="1177"/>
      <c r="D906" s="1177"/>
      <c r="E906" s="1177"/>
      <c r="F906" s="1177"/>
      <c r="G906" s="1177"/>
      <c r="H906" s="1177"/>
      <c r="I906" s="1177"/>
      <c r="J906" s="1177"/>
      <c r="K906" s="1177"/>
      <c r="L906" s="1177"/>
      <c r="M906" s="1177"/>
      <c r="N906" s="1177"/>
      <c r="O906" s="1177"/>
    </row>
    <row r="907" spans="3:15">
      <c r="C907" s="1177"/>
      <c r="D907" s="1177"/>
      <c r="E907" s="1177"/>
      <c r="F907" s="1177"/>
      <c r="G907" s="1177"/>
      <c r="H907" s="1177"/>
      <c r="I907" s="1177"/>
      <c r="J907" s="1177"/>
      <c r="K907" s="1177"/>
      <c r="L907" s="1177"/>
      <c r="M907" s="1177"/>
      <c r="N907" s="1177"/>
      <c r="O907" s="1177"/>
    </row>
    <row r="908" spans="3:15">
      <c r="C908" s="1177"/>
      <c r="D908" s="1177"/>
      <c r="E908" s="1177"/>
      <c r="F908" s="1177"/>
      <c r="G908" s="1177"/>
      <c r="H908" s="1177"/>
      <c r="I908" s="1177"/>
      <c r="J908" s="1177"/>
      <c r="K908" s="1177"/>
      <c r="L908" s="1177"/>
      <c r="M908" s="1177"/>
      <c r="N908" s="1177"/>
      <c r="O908" s="1177"/>
    </row>
    <row r="909" spans="3:15">
      <c r="C909" s="1177"/>
      <c r="D909" s="1177"/>
      <c r="E909" s="1177"/>
      <c r="F909" s="1177"/>
      <c r="G909" s="1177"/>
      <c r="H909" s="1177"/>
      <c r="I909" s="1177"/>
      <c r="J909" s="1177"/>
      <c r="K909" s="1177"/>
      <c r="L909" s="1177"/>
      <c r="M909" s="1177"/>
      <c r="N909" s="1177"/>
      <c r="O909" s="1177"/>
    </row>
    <row r="910" spans="3:15">
      <c r="C910" s="1177"/>
      <c r="D910" s="1177"/>
      <c r="E910" s="1177"/>
      <c r="F910" s="1177"/>
      <c r="G910" s="1177"/>
      <c r="H910" s="1177"/>
      <c r="I910" s="1177"/>
      <c r="J910" s="1177"/>
      <c r="K910" s="1177"/>
      <c r="L910" s="1177"/>
      <c r="M910" s="1177"/>
      <c r="N910" s="1177"/>
      <c r="O910" s="1177"/>
    </row>
    <row r="911" spans="3:15">
      <c r="C911" s="1177"/>
      <c r="D911" s="1177"/>
      <c r="E911" s="1177"/>
      <c r="F911" s="1177"/>
      <c r="G911" s="1177"/>
      <c r="H911" s="1177"/>
      <c r="I911" s="1177"/>
      <c r="J911" s="1177"/>
      <c r="K911" s="1177"/>
      <c r="L911" s="1177"/>
      <c r="M911" s="1177"/>
      <c r="N911" s="1177"/>
      <c r="O911" s="1177"/>
    </row>
    <row r="912" spans="3:15">
      <c r="C912" s="1177"/>
      <c r="D912" s="1177"/>
      <c r="E912" s="1177"/>
      <c r="F912" s="1177"/>
      <c r="G912" s="1177"/>
      <c r="H912" s="1177"/>
      <c r="I912" s="1177"/>
      <c r="J912" s="1177"/>
      <c r="K912" s="1177"/>
      <c r="L912" s="1177"/>
      <c r="M912" s="1177"/>
      <c r="N912" s="1177"/>
      <c r="O912" s="1177"/>
    </row>
    <row r="913" spans="3:15">
      <c r="C913" s="1177"/>
      <c r="D913" s="1177"/>
      <c r="E913" s="1177"/>
      <c r="F913" s="1177"/>
      <c r="G913" s="1177"/>
      <c r="H913" s="1177"/>
      <c r="I913" s="1177"/>
      <c r="J913" s="1177"/>
      <c r="K913" s="1177"/>
      <c r="L913" s="1177"/>
      <c r="M913" s="1177"/>
      <c r="N913" s="1177"/>
      <c r="O913" s="1177"/>
    </row>
    <row r="914" spans="3:15">
      <c r="C914" s="1177"/>
      <c r="D914" s="1177"/>
      <c r="E914" s="1177"/>
      <c r="F914" s="1177"/>
      <c r="G914" s="1177"/>
      <c r="H914" s="1177"/>
      <c r="I914" s="1177"/>
      <c r="J914" s="1177"/>
      <c r="K914" s="1177"/>
      <c r="L914" s="1177"/>
      <c r="M914" s="1177"/>
      <c r="N914" s="1177"/>
      <c r="O914" s="1177"/>
    </row>
    <row r="915" spans="3:15">
      <c r="C915" s="1177"/>
      <c r="D915" s="1177"/>
      <c r="E915" s="1177"/>
      <c r="F915" s="1177"/>
      <c r="G915" s="1177"/>
      <c r="H915" s="1177"/>
      <c r="I915" s="1177"/>
      <c r="J915" s="1177"/>
      <c r="K915" s="1177"/>
      <c r="L915" s="1177"/>
      <c r="M915" s="1177"/>
      <c r="N915" s="1177"/>
      <c r="O915" s="1177"/>
    </row>
    <row r="916" spans="3:15">
      <c r="C916" s="1177"/>
      <c r="D916" s="1177"/>
      <c r="E916" s="1177"/>
      <c r="F916" s="1177"/>
      <c r="G916" s="1177"/>
      <c r="H916" s="1177"/>
      <c r="I916" s="1177"/>
      <c r="J916" s="1177"/>
      <c r="K916" s="1177"/>
      <c r="L916" s="1177"/>
      <c r="M916" s="1177"/>
      <c r="N916" s="1177"/>
      <c r="O916" s="1177"/>
    </row>
    <row r="917" spans="3:15">
      <c r="C917" s="1177"/>
      <c r="D917" s="1177"/>
      <c r="E917" s="1177"/>
      <c r="F917" s="1177"/>
      <c r="G917" s="1177"/>
      <c r="H917" s="1177"/>
      <c r="I917" s="1177"/>
      <c r="J917" s="1177"/>
      <c r="K917" s="1177"/>
      <c r="L917" s="1177"/>
      <c r="M917" s="1177"/>
      <c r="N917" s="1177"/>
      <c r="O917" s="1177"/>
    </row>
    <row r="918" spans="3:15">
      <c r="C918" s="1177"/>
      <c r="D918" s="1177"/>
      <c r="E918" s="1177"/>
      <c r="F918" s="1177"/>
      <c r="G918" s="1177"/>
      <c r="H918" s="1177"/>
      <c r="I918" s="1177"/>
      <c r="J918" s="1177"/>
      <c r="K918" s="1177"/>
      <c r="L918" s="1177"/>
      <c r="M918" s="1177"/>
      <c r="N918" s="1177"/>
      <c r="O918" s="1177"/>
    </row>
    <row r="919" spans="3:15">
      <c r="C919" s="1177"/>
      <c r="D919" s="1177"/>
      <c r="E919" s="1177"/>
      <c r="F919" s="1177"/>
      <c r="G919" s="1177"/>
      <c r="H919" s="1177"/>
      <c r="I919" s="1177"/>
      <c r="J919" s="1177"/>
      <c r="K919" s="1177"/>
      <c r="L919" s="1177"/>
      <c r="M919" s="1177"/>
      <c r="N919" s="1177"/>
      <c r="O919" s="1177"/>
    </row>
    <row r="920" spans="3:15">
      <c r="C920" s="1177"/>
      <c r="D920" s="1177"/>
      <c r="E920" s="1177"/>
      <c r="F920" s="1177"/>
      <c r="G920" s="1177"/>
      <c r="H920" s="1177"/>
      <c r="I920" s="1177"/>
      <c r="J920" s="1177"/>
      <c r="K920" s="1177"/>
      <c r="L920" s="1177"/>
      <c r="M920" s="1177"/>
      <c r="N920" s="1177"/>
      <c r="O920" s="1177"/>
    </row>
    <row r="921" spans="3:15">
      <c r="C921" s="1177"/>
      <c r="D921" s="1177"/>
      <c r="E921" s="1177"/>
      <c r="F921" s="1177"/>
      <c r="G921" s="1177"/>
      <c r="H921" s="1177"/>
      <c r="I921" s="1177"/>
      <c r="J921" s="1177"/>
      <c r="K921" s="1177"/>
      <c r="L921" s="1177"/>
      <c r="M921" s="1177"/>
      <c r="N921" s="1177"/>
      <c r="O921" s="1177"/>
    </row>
    <row r="922" spans="3:15">
      <c r="C922" s="1177"/>
      <c r="D922" s="1177"/>
      <c r="E922" s="1177"/>
      <c r="F922" s="1177"/>
      <c r="G922" s="1177"/>
      <c r="H922" s="1177"/>
      <c r="I922" s="1177"/>
      <c r="J922" s="1177"/>
      <c r="K922" s="1177"/>
      <c r="L922" s="1177"/>
      <c r="M922" s="1177"/>
      <c r="N922" s="1177"/>
      <c r="O922" s="1177"/>
    </row>
    <row r="923" spans="3:15">
      <c r="C923" s="1177"/>
      <c r="D923" s="1177"/>
      <c r="E923" s="1177"/>
      <c r="F923" s="1177"/>
      <c r="G923" s="1177"/>
      <c r="H923" s="1177"/>
      <c r="I923" s="1177"/>
      <c r="J923" s="1177"/>
      <c r="K923" s="1177"/>
      <c r="L923" s="1177"/>
      <c r="M923" s="1177"/>
      <c r="N923" s="1177"/>
      <c r="O923" s="1177"/>
    </row>
    <row r="924" spans="3:15">
      <c r="C924" s="1177"/>
      <c r="D924" s="1177"/>
      <c r="E924" s="1177"/>
      <c r="F924" s="1177"/>
      <c r="G924" s="1177"/>
      <c r="H924" s="1177"/>
      <c r="I924" s="1177"/>
      <c r="J924" s="1177"/>
      <c r="K924" s="1177"/>
      <c r="L924" s="1177"/>
      <c r="M924" s="1177"/>
      <c r="N924" s="1177"/>
      <c r="O924" s="1177"/>
    </row>
    <row r="925" spans="3:15">
      <c r="C925" s="1177"/>
      <c r="D925" s="1177"/>
      <c r="E925" s="1177"/>
      <c r="F925" s="1177"/>
      <c r="G925" s="1177"/>
      <c r="H925" s="1177"/>
      <c r="I925" s="1177"/>
      <c r="J925" s="1177"/>
      <c r="K925" s="1177"/>
      <c r="L925" s="1177"/>
      <c r="M925" s="1177"/>
      <c r="N925" s="1177"/>
      <c r="O925" s="1177"/>
    </row>
    <row r="926" spans="3:15">
      <c r="C926" s="1177"/>
      <c r="D926" s="1177"/>
      <c r="E926" s="1177"/>
      <c r="F926" s="1177"/>
      <c r="G926" s="1177"/>
      <c r="H926" s="1177"/>
      <c r="I926" s="1177"/>
      <c r="J926" s="1177"/>
      <c r="K926" s="1177"/>
      <c r="L926" s="1177"/>
      <c r="M926" s="1177"/>
      <c r="N926" s="1177"/>
      <c r="O926" s="1177"/>
    </row>
    <row r="927" spans="3:15">
      <c r="C927" s="1177"/>
      <c r="D927" s="1177"/>
      <c r="E927" s="1177"/>
      <c r="F927" s="1177"/>
      <c r="G927" s="1177"/>
      <c r="H927" s="1177"/>
      <c r="I927" s="1177"/>
      <c r="J927" s="1177"/>
      <c r="K927" s="1177"/>
      <c r="L927" s="1177"/>
      <c r="M927" s="1177"/>
      <c r="N927" s="1177"/>
      <c r="O927" s="1177"/>
    </row>
    <row r="928" spans="3:15">
      <c r="C928" s="1177"/>
      <c r="D928" s="1177"/>
      <c r="E928" s="1177"/>
      <c r="F928" s="1177"/>
      <c r="G928" s="1177"/>
      <c r="H928" s="1177"/>
      <c r="I928" s="1177"/>
      <c r="J928" s="1177"/>
      <c r="K928" s="1177"/>
      <c r="L928" s="1177"/>
      <c r="M928" s="1177"/>
      <c r="N928" s="1177"/>
      <c r="O928" s="1177"/>
    </row>
    <row r="929" spans="3:15">
      <c r="C929" s="1177"/>
      <c r="D929" s="1177"/>
      <c r="E929" s="1177"/>
      <c r="F929" s="1177"/>
      <c r="G929" s="1177"/>
      <c r="H929" s="1177"/>
      <c r="I929" s="1177"/>
      <c r="J929" s="1177"/>
      <c r="K929" s="1177"/>
      <c r="L929" s="1177"/>
      <c r="M929" s="1177"/>
      <c r="N929" s="1177"/>
      <c r="O929" s="1177"/>
    </row>
    <row r="930" spans="3:15">
      <c r="C930" s="1177"/>
      <c r="D930" s="1177"/>
      <c r="E930" s="1177"/>
      <c r="F930" s="1177"/>
      <c r="G930" s="1177"/>
      <c r="H930" s="1177"/>
      <c r="I930" s="1177"/>
      <c r="J930" s="1177"/>
      <c r="K930" s="1177"/>
      <c r="L930" s="1177"/>
      <c r="M930" s="1177"/>
      <c r="N930" s="1177"/>
      <c r="O930" s="1177"/>
    </row>
    <row r="931" spans="3:15">
      <c r="C931" s="1177"/>
      <c r="D931" s="1177"/>
      <c r="E931" s="1177"/>
      <c r="F931" s="1177"/>
      <c r="G931" s="1177"/>
      <c r="H931" s="1177"/>
      <c r="I931" s="1177"/>
      <c r="J931" s="1177"/>
      <c r="K931" s="1177"/>
      <c r="L931" s="1177"/>
      <c r="M931" s="1177"/>
      <c r="N931" s="1177"/>
      <c r="O931" s="1177"/>
    </row>
    <row r="932" spans="3:15">
      <c r="C932" s="1177"/>
      <c r="D932" s="1177"/>
      <c r="E932" s="1177"/>
      <c r="F932" s="1177"/>
      <c r="G932" s="1177"/>
      <c r="H932" s="1177"/>
      <c r="I932" s="1177"/>
      <c r="J932" s="1177"/>
      <c r="K932" s="1177"/>
      <c r="L932" s="1177"/>
      <c r="M932" s="1177"/>
      <c r="N932" s="1177"/>
      <c r="O932" s="1177"/>
    </row>
    <row r="933" spans="3:15">
      <c r="C933" s="1177"/>
      <c r="D933" s="1177"/>
      <c r="E933" s="1177"/>
      <c r="F933" s="1177"/>
      <c r="G933" s="1177"/>
      <c r="H933" s="1177"/>
      <c r="I933" s="1177"/>
      <c r="J933" s="1177"/>
      <c r="K933" s="1177"/>
      <c r="L933" s="1177"/>
      <c r="M933" s="1177"/>
      <c r="N933" s="1177"/>
      <c r="O933" s="1177"/>
    </row>
    <row r="934" spans="3:15">
      <c r="C934" s="1177"/>
      <c r="D934" s="1177"/>
      <c r="E934" s="1177"/>
      <c r="F934" s="1177"/>
      <c r="G934" s="1177"/>
      <c r="H934" s="1177"/>
      <c r="I934" s="1177"/>
      <c r="J934" s="1177"/>
      <c r="K934" s="1177"/>
      <c r="L934" s="1177"/>
      <c r="M934" s="1177"/>
      <c r="N934" s="1177"/>
      <c r="O934" s="1177"/>
    </row>
    <row r="935" spans="3:15">
      <c r="C935" s="1177"/>
      <c r="D935" s="1177"/>
      <c r="E935" s="1177"/>
      <c r="F935" s="1177"/>
      <c r="G935" s="1177"/>
      <c r="H935" s="1177"/>
      <c r="I935" s="1177"/>
      <c r="J935" s="1177"/>
      <c r="K935" s="1177"/>
      <c r="L935" s="1177"/>
      <c r="M935" s="1177"/>
      <c r="N935" s="1177"/>
      <c r="O935" s="1177"/>
    </row>
    <row r="936" spans="3:15">
      <c r="C936" s="1177"/>
      <c r="D936" s="1177"/>
      <c r="E936" s="1177"/>
      <c r="F936" s="1177"/>
      <c r="G936" s="1177"/>
      <c r="H936" s="1177"/>
      <c r="I936" s="1177"/>
      <c r="J936" s="1177"/>
      <c r="K936" s="1177"/>
      <c r="L936" s="1177"/>
      <c r="M936" s="1177"/>
      <c r="N936" s="1177"/>
      <c r="O936" s="1177"/>
    </row>
    <row r="937" spans="3:15">
      <c r="C937" s="1177"/>
      <c r="D937" s="1177"/>
      <c r="E937" s="1177"/>
      <c r="F937" s="1177"/>
      <c r="G937" s="1177"/>
      <c r="H937" s="1177"/>
      <c r="I937" s="1177"/>
      <c r="J937" s="1177"/>
      <c r="K937" s="1177"/>
      <c r="L937" s="1177"/>
      <c r="M937" s="1177"/>
      <c r="N937" s="1177"/>
      <c r="O937" s="1177"/>
    </row>
    <row r="938" spans="3:15">
      <c r="C938" s="1177"/>
      <c r="D938" s="1177"/>
      <c r="E938" s="1177"/>
      <c r="F938" s="1177"/>
      <c r="G938" s="1177"/>
      <c r="H938" s="1177"/>
      <c r="I938" s="1177"/>
      <c r="J938" s="1177"/>
      <c r="K938" s="1177"/>
      <c r="L938" s="1177"/>
      <c r="M938" s="1177"/>
      <c r="N938" s="1177"/>
      <c r="O938" s="1177"/>
    </row>
    <row r="939" spans="3:15">
      <c r="C939" s="1177"/>
      <c r="D939" s="1177"/>
      <c r="E939" s="1177"/>
      <c r="F939" s="1177"/>
      <c r="G939" s="1177"/>
      <c r="H939" s="1177"/>
      <c r="I939" s="1177"/>
      <c r="J939" s="1177"/>
      <c r="K939" s="1177"/>
      <c r="L939" s="1177"/>
      <c r="M939" s="1177"/>
      <c r="N939" s="1177"/>
      <c r="O939" s="1177"/>
    </row>
    <row r="940" spans="3:15">
      <c r="C940" s="1177"/>
      <c r="D940" s="1177"/>
      <c r="E940" s="1177"/>
      <c r="F940" s="1177"/>
      <c r="G940" s="1177"/>
      <c r="H940" s="1177"/>
      <c r="I940" s="1177"/>
      <c r="J940" s="1177"/>
      <c r="K940" s="1177"/>
      <c r="L940" s="1177"/>
      <c r="M940" s="1177"/>
      <c r="N940" s="1177"/>
      <c r="O940" s="1177"/>
    </row>
    <row r="941" spans="3:15">
      <c r="C941" s="1177"/>
      <c r="D941" s="1177"/>
      <c r="E941" s="1177"/>
      <c r="F941" s="1177"/>
      <c r="G941" s="1177"/>
      <c r="H941" s="1177"/>
      <c r="I941" s="1177"/>
      <c r="J941" s="1177"/>
      <c r="K941" s="1177"/>
      <c r="L941" s="1177"/>
      <c r="M941" s="1177"/>
      <c r="N941" s="1177"/>
      <c r="O941" s="1177"/>
    </row>
    <row r="942" spans="3:15">
      <c r="C942" s="1177"/>
      <c r="D942" s="1177"/>
      <c r="E942" s="1177"/>
      <c r="F942" s="1177"/>
      <c r="G942" s="1177"/>
      <c r="H942" s="1177"/>
      <c r="I942" s="1177"/>
      <c r="J942" s="1177"/>
      <c r="K942" s="1177"/>
      <c r="L942" s="1177"/>
      <c r="M942" s="1177"/>
      <c r="N942" s="1177"/>
      <c r="O942" s="1177"/>
    </row>
    <row r="943" spans="3:15">
      <c r="C943" s="1177"/>
      <c r="D943" s="1177"/>
      <c r="E943" s="1177"/>
      <c r="F943" s="1177"/>
      <c r="G943" s="1177"/>
      <c r="H943" s="1177"/>
      <c r="I943" s="1177"/>
      <c r="J943" s="1177"/>
      <c r="K943" s="1177"/>
      <c r="L943" s="1177"/>
      <c r="M943" s="1177"/>
      <c r="N943" s="1177"/>
      <c r="O943" s="1177"/>
    </row>
    <row r="944" spans="3:15">
      <c r="C944" s="1177"/>
      <c r="D944" s="1177"/>
      <c r="E944" s="1177"/>
      <c r="F944" s="1177"/>
      <c r="G944" s="1177"/>
      <c r="H944" s="1177"/>
      <c r="I944" s="1177"/>
      <c r="J944" s="1177"/>
      <c r="K944" s="1177"/>
      <c r="L944" s="1177"/>
      <c r="M944" s="1177"/>
      <c r="N944" s="1177"/>
      <c r="O944" s="1177"/>
    </row>
    <row r="945" spans="3:15">
      <c r="C945" s="1177"/>
      <c r="D945" s="1177"/>
      <c r="E945" s="1177"/>
      <c r="F945" s="1177"/>
      <c r="G945" s="1177"/>
      <c r="H945" s="1177"/>
      <c r="I945" s="1177"/>
      <c r="J945" s="1177"/>
      <c r="K945" s="1177"/>
      <c r="L945" s="1177"/>
      <c r="M945" s="1177"/>
      <c r="N945" s="1177"/>
      <c r="O945" s="1177"/>
    </row>
    <row r="946" spans="3:15">
      <c r="C946" s="1177"/>
      <c r="D946" s="1177"/>
      <c r="E946" s="1177"/>
      <c r="F946" s="1177"/>
      <c r="G946" s="1177"/>
      <c r="H946" s="1177"/>
      <c r="I946" s="1177"/>
      <c r="J946" s="1177"/>
      <c r="K946" s="1177"/>
      <c r="L946" s="1177"/>
      <c r="M946" s="1177"/>
      <c r="N946" s="1177"/>
      <c r="O946" s="1177"/>
    </row>
    <row r="947" spans="3:15">
      <c r="C947" s="1177"/>
      <c r="D947" s="1177"/>
      <c r="E947" s="1177"/>
      <c r="F947" s="1177"/>
      <c r="G947" s="1177"/>
      <c r="H947" s="1177"/>
      <c r="I947" s="1177"/>
      <c r="J947" s="1177"/>
      <c r="K947" s="1177"/>
      <c r="L947" s="1177"/>
      <c r="M947" s="1177"/>
      <c r="N947" s="1177"/>
      <c r="O947" s="1177"/>
    </row>
    <row r="948" spans="3:15">
      <c r="C948" s="1177"/>
      <c r="D948" s="1177"/>
      <c r="E948" s="1177"/>
      <c r="F948" s="1177"/>
      <c r="G948" s="1177"/>
      <c r="H948" s="1177"/>
      <c r="I948" s="1177"/>
      <c r="J948" s="1177"/>
      <c r="K948" s="1177"/>
      <c r="L948" s="1177"/>
      <c r="M948" s="1177"/>
      <c r="N948" s="1177"/>
      <c r="O948" s="1177"/>
    </row>
    <row r="949" spans="3:15">
      <c r="C949" s="1177"/>
      <c r="D949" s="1177"/>
      <c r="E949" s="1177"/>
      <c r="F949" s="1177"/>
      <c r="G949" s="1177"/>
      <c r="H949" s="1177"/>
      <c r="I949" s="1177"/>
      <c r="J949" s="1177"/>
      <c r="K949" s="1177"/>
      <c r="L949" s="1177"/>
      <c r="M949" s="1177"/>
      <c r="N949" s="1177"/>
      <c r="O949" s="1177"/>
    </row>
    <row r="950" spans="3:15">
      <c r="C950" s="1177"/>
      <c r="D950" s="1177"/>
      <c r="E950" s="1177"/>
      <c r="F950" s="1177"/>
      <c r="G950" s="1177"/>
      <c r="H950" s="1177"/>
      <c r="I950" s="1177"/>
      <c r="J950" s="1177"/>
      <c r="K950" s="1177"/>
      <c r="L950" s="1177"/>
      <c r="M950" s="1177"/>
      <c r="N950" s="1177"/>
      <c r="O950" s="1177"/>
    </row>
    <row r="951" spans="3:15">
      <c r="C951" s="1177"/>
      <c r="D951" s="1177"/>
      <c r="E951" s="1177"/>
      <c r="F951" s="1177"/>
      <c r="G951" s="1177"/>
      <c r="H951" s="1177"/>
      <c r="I951" s="1177"/>
      <c r="J951" s="1177"/>
      <c r="K951" s="1177"/>
      <c r="L951" s="1177"/>
      <c r="M951" s="1177"/>
      <c r="N951" s="1177"/>
      <c r="O951" s="1177"/>
    </row>
    <row r="952" spans="3:15">
      <c r="C952" s="1177"/>
      <c r="D952" s="1177"/>
      <c r="E952" s="1177"/>
      <c r="F952" s="1177"/>
      <c r="G952" s="1177"/>
      <c r="H952" s="1177"/>
      <c r="I952" s="1177"/>
      <c r="J952" s="1177"/>
      <c r="K952" s="1177"/>
      <c r="L952" s="1177"/>
      <c r="M952" s="1177"/>
      <c r="N952" s="1177"/>
      <c r="O952" s="1177"/>
    </row>
    <row r="953" spans="3:15">
      <c r="C953" s="1177"/>
      <c r="D953" s="1177"/>
      <c r="E953" s="1177"/>
      <c r="F953" s="1177"/>
      <c r="G953" s="1177"/>
      <c r="H953" s="1177"/>
      <c r="I953" s="1177"/>
      <c r="J953" s="1177"/>
      <c r="K953" s="1177"/>
      <c r="L953" s="1177"/>
      <c r="M953" s="1177"/>
      <c r="N953" s="1177"/>
      <c r="O953" s="1177"/>
    </row>
    <row r="954" spans="3:15">
      <c r="C954" s="1177"/>
      <c r="D954" s="1177"/>
      <c r="E954" s="1177"/>
      <c r="F954" s="1177"/>
      <c r="G954" s="1177"/>
      <c r="H954" s="1177"/>
      <c r="I954" s="1177"/>
      <c r="J954" s="1177"/>
      <c r="K954" s="1177"/>
      <c r="L954" s="1177"/>
      <c r="M954" s="1177"/>
      <c r="N954" s="1177"/>
      <c r="O954" s="1177"/>
    </row>
    <row r="955" spans="3:15">
      <c r="C955" s="1177"/>
      <c r="D955" s="1177"/>
      <c r="E955" s="1177"/>
      <c r="F955" s="1177"/>
      <c r="G955" s="1177"/>
      <c r="H955" s="1177"/>
      <c r="I955" s="1177"/>
      <c r="J955" s="1177"/>
      <c r="K955" s="1177"/>
      <c r="L955" s="1177"/>
      <c r="M955" s="1177"/>
      <c r="N955" s="1177"/>
      <c r="O955" s="1177"/>
    </row>
    <row r="956" spans="3:15">
      <c r="C956" s="1177"/>
      <c r="D956" s="1177"/>
      <c r="E956" s="1177"/>
      <c r="F956" s="1177"/>
      <c r="G956" s="1177"/>
      <c r="H956" s="1177"/>
      <c r="I956" s="1177"/>
      <c r="J956" s="1177"/>
      <c r="K956" s="1177"/>
      <c r="L956" s="1177"/>
      <c r="M956" s="1177"/>
      <c r="N956" s="1177"/>
      <c r="O956" s="1177"/>
    </row>
    <row r="957" spans="3:15">
      <c r="C957" s="1177"/>
      <c r="D957" s="1177"/>
      <c r="E957" s="1177"/>
      <c r="F957" s="1177"/>
      <c r="G957" s="1177"/>
      <c r="H957" s="1177"/>
      <c r="I957" s="1177"/>
      <c r="J957" s="1177"/>
      <c r="K957" s="1177"/>
      <c r="L957" s="1177"/>
      <c r="M957" s="1177"/>
      <c r="N957" s="1177"/>
      <c r="O957" s="1177"/>
    </row>
    <row r="958" spans="3:15">
      <c r="C958" s="1177"/>
      <c r="D958" s="1177"/>
      <c r="E958" s="1177"/>
      <c r="F958" s="1177"/>
      <c r="G958" s="1177"/>
      <c r="H958" s="1177"/>
      <c r="I958" s="1177"/>
      <c r="J958" s="1177"/>
      <c r="K958" s="1177"/>
      <c r="L958" s="1177"/>
      <c r="M958" s="1177"/>
      <c r="N958" s="1177"/>
      <c r="O958" s="1177"/>
    </row>
    <row r="959" spans="3:15">
      <c r="C959" s="1177"/>
      <c r="D959" s="1177"/>
      <c r="E959" s="1177"/>
      <c r="F959" s="1177"/>
      <c r="G959" s="1177"/>
      <c r="H959" s="1177"/>
      <c r="I959" s="1177"/>
      <c r="J959" s="1177"/>
      <c r="K959" s="1177"/>
      <c r="L959" s="1177"/>
      <c r="M959" s="1177"/>
      <c r="N959" s="1177"/>
      <c r="O959" s="1177"/>
    </row>
    <row r="960" spans="3:15">
      <c r="C960" s="1177"/>
      <c r="D960" s="1177"/>
      <c r="E960" s="1177"/>
      <c r="F960" s="1177"/>
      <c r="G960" s="1177"/>
      <c r="H960" s="1177"/>
      <c r="I960" s="1177"/>
      <c r="J960" s="1177"/>
      <c r="K960" s="1177"/>
      <c r="L960" s="1177"/>
      <c r="M960" s="1177"/>
      <c r="N960" s="1177"/>
      <c r="O960" s="1177"/>
    </row>
    <row r="961" spans="3:15">
      <c r="C961" s="1177"/>
      <c r="D961" s="1177"/>
      <c r="E961" s="1177"/>
      <c r="F961" s="1177"/>
      <c r="G961" s="1177"/>
      <c r="H961" s="1177"/>
      <c r="I961" s="1177"/>
      <c r="J961" s="1177"/>
      <c r="K961" s="1177"/>
      <c r="L961" s="1177"/>
      <c r="M961" s="1177"/>
      <c r="N961" s="1177"/>
      <c r="O961" s="1177"/>
    </row>
    <row r="962" spans="3:15">
      <c r="C962" s="1177"/>
      <c r="D962" s="1177"/>
      <c r="E962" s="1177"/>
      <c r="F962" s="1177"/>
      <c r="G962" s="1177"/>
      <c r="H962" s="1177"/>
      <c r="I962" s="1177"/>
      <c r="J962" s="1177"/>
      <c r="K962" s="1177"/>
      <c r="L962" s="1177"/>
      <c r="M962" s="1177"/>
      <c r="N962" s="1177"/>
      <c r="O962" s="1177"/>
    </row>
    <row r="963" spans="3:15">
      <c r="C963" s="1177"/>
      <c r="D963" s="1177"/>
      <c r="E963" s="1177"/>
      <c r="F963" s="1177"/>
      <c r="G963" s="1177"/>
      <c r="H963" s="1177"/>
      <c r="I963" s="1177"/>
      <c r="J963" s="1177"/>
      <c r="K963" s="1177"/>
      <c r="L963" s="1177"/>
      <c r="M963" s="1177"/>
      <c r="N963" s="1177"/>
      <c r="O963" s="1177"/>
    </row>
    <row r="964" spans="3:15">
      <c r="C964" s="1177"/>
      <c r="D964" s="1177"/>
      <c r="E964" s="1177"/>
      <c r="F964" s="1177"/>
      <c r="G964" s="1177"/>
      <c r="H964" s="1177"/>
      <c r="I964" s="1177"/>
      <c r="J964" s="1177"/>
      <c r="K964" s="1177"/>
      <c r="L964" s="1177"/>
      <c r="M964" s="1177"/>
      <c r="N964" s="1177"/>
      <c r="O964" s="1177"/>
    </row>
    <row r="965" spans="3:15">
      <c r="C965" s="1177"/>
      <c r="D965" s="1177"/>
      <c r="E965" s="1177"/>
      <c r="F965" s="1177"/>
      <c r="G965" s="1177"/>
      <c r="H965" s="1177"/>
      <c r="I965" s="1177"/>
      <c r="J965" s="1177"/>
      <c r="K965" s="1177"/>
      <c r="L965" s="1177"/>
      <c r="M965" s="1177"/>
      <c r="N965" s="1177"/>
      <c r="O965" s="1177"/>
    </row>
    <row r="966" spans="3:15">
      <c r="C966" s="1177"/>
      <c r="D966" s="1177"/>
      <c r="E966" s="1177"/>
      <c r="F966" s="1177"/>
      <c r="G966" s="1177"/>
      <c r="H966" s="1177"/>
      <c r="I966" s="1177"/>
      <c r="J966" s="1177"/>
      <c r="K966" s="1177"/>
      <c r="L966" s="1177"/>
      <c r="M966" s="1177"/>
      <c r="N966" s="1177"/>
      <c r="O966" s="1177"/>
    </row>
    <row r="967" spans="3:15">
      <c r="C967" s="1177"/>
      <c r="D967" s="1177"/>
      <c r="E967" s="1177"/>
      <c r="F967" s="1177"/>
      <c r="G967" s="1177"/>
      <c r="H967" s="1177"/>
      <c r="I967" s="1177"/>
      <c r="J967" s="1177"/>
      <c r="K967" s="1177"/>
      <c r="L967" s="1177"/>
      <c r="M967" s="1177"/>
      <c r="N967" s="1177"/>
      <c r="O967" s="1177"/>
    </row>
    <row r="968" spans="3:15">
      <c r="C968" s="1177"/>
      <c r="D968" s="1177"/>
      <c r="E968" s="1177"/>
      <c r="F968" s="1177"/>
      <c r="G968" s="1177"/>
      <c r="H968" s="1177"/>
      <c r="I968" s="1177"/>
      <c r="J968" s="1177"/>
      <c r="K968" s="1177"/>
      <c r="L968" s="1177"/>
      <c r="M968" s="1177"/>
      <c r="N968" s="1177"/>
      <c r="O968" s="1177"/>
    </row>
    <row r="969" spans="3:15">
      <c r="C969" s="1177"/>
      <c r="D969" s="1177"/>
      <c r="E969" s="1177"/>
      <c r="F969" s="1177"/>
      <c r="G969" s="1177"/>
      <c r="H969" s="1177"/>
      <c r="I969" s="1177"/>
      <c r="J969" s="1177"/>
      <c r="K969" s="1177"/>
      <c r="L969" s="1177"/>
      <c r="M969" s="1177"/>
      <c r="N969" s="1177"/>
      <c r="O969" s="1177"/>
    </row>
    <row r="970" spans="3:15">
      <c r="C970" s="1177"/>
      <c r="D970" s="1177"/>
      <c r="E970" s="1177"/>
      <c r="F970" s="1177"/>
      <c r="G970" s="1177"/>
      <c r="H970" s="1177"/>
      <c r="I970" s="1177"/>
      <c r="J970" s="1177"/>
      <c r="K970" s="1177"/>
      <c r="L970" s="1177"/>
      <c r="M970" s="1177"/>
      <c r="N970" s="1177"/>
      <c r="O970" s="1177"/>
    </row>
    <row r="971" spans="3:15">
      <c r="C971" s="1177"/>
      <c r="D971" s="1177"/>
      <c r="E971" s="1177"/>
      <c r="F971" s="1177"/>
      <c r="G971" s="1177"/>
      <c r="H971" s="1177"/>
      <c r="I971" s="1177"/>
      <c r="J971" s="1177"/>
      <c r="K971" s="1177"/>
      <c r="L971" s="1177"/>
      <c r="M971" s="1177"/>
      <c r="N971" s="1177"/>
      <c r="O971" s="1177"/>
    </row>
    <row r="972" spans="3:15">
      <c r="C972" s="1177"/>
      <c r="D972" s="1177"/>
      <c r="E972" s="1177"/>
      <c r="F972" s="1177"/>
      <c r="G972" s="1177"/>
      <c r="H972" s="1177"/>
      <c r="I972" s="1177"/>
      <c r="J972" s="1177"/>
      <c r="K972" s="1177"/>
      <c r="L972" s="1177"/>
      <c r="M972" s="1177"/>
      <c r="N972" s="1177"/>
      <c r="O972" s="1177"/>
    </row>
    <row r="973" spans="3:15">
      <c r="C973" s="1177"/>
      <c r="D973" s="1177"/>
      <c r="E973" s="1177"/>
      <c r="F973" s="1177"/>
      <c r="G973" s="1177"/>
      <c r="H973" s="1177"/>
      <c r="I973" s="1177"/>
      <c r="J973" s="1177"/>
      <c r="K973" s="1177"/>
      <c r="L973" s="1177"/>
      <c r="M973" s="1177"/>
      <c r="N973" s="1177"/>
      <c r="O973" s="1177"/>
    </row>
    <row r="974" spans="3:15">
      <c r="C974" s="1177"/>
      <c r="D974" s="1177"/>
      <c r="E974" s="1177"/>
      <c r="F974" s="1177"/>
      <c r="G974" s="1177"/>
      <c r="H974" s="1177"/>
      <c r="I974" s="1177"/>
      <c r="J974" s="1177"/>
      <c r="K974" s="1177"/>
      <c r="L974" s="1177"/>
      <c r="M974" s="1177"/>
      <c r="N974" s="1177"/>
      <c r="O974" s="1177"/>
    </row>
    <row r="975" spans="3:15">
      <c r="C975" s="1177"/>
      <c r="D975" s="1177"/>
      <c r="E975" s="1177"/>
      <c r="F975" s="1177"/>
      <c r="G975" s="1177"/>
      <c r="H975" s="1177"/>
      <c r="I975" s="1177"/>
      <c r="J975" s="1177"/>
      <c r="K975" s="1177"/>
      <c r="L975" s="1177"/>
      <c r="M975" s="1177"/>
      <c r="N975" s="1177"/>
      <c r="O975" s="1177"/>
    </row>
    <row r="976" spans="3:15">
      <c r="C976" s="1177"/>
      <c r="D976" s="1177"/>
      <c r="E976" s="1177"/>
      <c r="F976" s="1177"/>
      <c r="G976" s="1177"/>
      <c r="H976" s="1177"/>
      <c r="I976" s="1177"/>
      <c r="J976" s="1177"/>
      <c r="K976" s="1177"/>
      <c r="L976" s="1177"/>
      <c r="M976" s="1177"/>
      <c r="N976" s="1177"/>
      <c r="O976" s="1177"/>
    </row>
    <row r="977" spans="3:15">
      <c r="C977" s="1177"/>
      <c r="D977" s="1177"/>
      <c r="E977" s="1177"/>
      <c r="F977" s="1177"/>
      <c r="G977" s="1177"/>
      <c r="H977" s="1177"/>
      <c r="I977" s="1177"/>
      <c r="J977" s="1177"/>
      <c r="K977" s="1177"/>
      <c r="L977" s="1177"/>
      <c r="M977" s="1177"/>
      <c r="N977" s="1177"/>
      <c r="O977" s="1177"/>
    </row>
    <row r="978" spans="3:15">
      <c r="C978" s="1177"/>
      <c r="D978" s="1177"/>
      <c r="E978" s="1177"/>
      <c r="F978" s="1177"/>
      <c r="G978" s="1177"/>
      <c r="H978" s="1177"/>
      <c r="I978" s="1177"/>
      <c r="J978" s="1177"/>
      <c r="K978" s="1177"/>
      <c r="L978" s="1177"/>
      <c r="M978" s="1177"/>
      <c r="N978" s="1177"/>
      <c r="O978" s="1177"/>
    </row>
    <row r="979" spans="3:15">
      <c r="C979" s="1177"/>
      <c r="D979" s="1177"/>
      <c r="E979" s="1177"/>
      <c r="F979" s="1177"/>
      <c r="G979" s="1177"/>
      <c r="H979" s="1177"/>
      <c r="I979" s="1177"/>
      <c r="J979" s="1177"/>
      <c r="K979" s="1177"/>
      <c r="L979" s="1177"/>
      <c r="M979" s="1177"/>
      <c r="N979" s="1177"/>
      <c r="O979" s="1177"/>
    </row>
    <row r="980" spans="3:15">
      <c r="C980" s="1177"/>
      <c r="D980" s="1177"/>
      <c r="E980" s="1177"/>
      <c r="F980" s="1177"/>
      <c r="G980" s="1177"/>
      <c r="H980" s="1177"/>
      <c r="I980" s="1177"/>
      <c r="J980" s="1177"/>
      <c r="K980" s="1177"/>
      <c r="L980" s="1177"/>
      <c r="M980" s="1177"/>
      <c r="N980" s="1177"/>
      <c r="O980" s="1177"/>
    </row>
    <row r="981" spans="3:15">
      <c r="C981" s="1177"/>
      <c r="D981" s="1177"/>
      <c r="E981" s="1177"/>
      <c r="F981" s="1177"/>
      <c r="G981" s="1177"/>
      <c r="H981" s="1177"/>
      <c r="I981" s="1177"/>
      <c r="J981" s="1177"/>
      <c r="K981" s="1177"/>
      <c r="L981" s="1177"/>
      <c r="M981" s="1177"/>
      <c r="N981" s="1177"/>
      <c r="O981" s="1177"/>
    </row>
    <row r="982" spans="3:15">
      <c r="C982" s="1177"/>
      <c r="D982" s="1177"/>
      <c r="E982" s="1177"/>
      <c r="F982" s="1177"/>
      <c r="G982" s="1177"/>
      <c r="H982" s="1177"/>
      <c r="I982" s="1177"/>
      <c r="J982" s="1177"/>
      <c r="K982" s="1177"/>
      <c r="L982" s="1177"/>
      <c r="M982" s="1177"/>
      <c r="N982" s="1177"/>
      <c r="O982" s="1177"/>
    </row>
    <row r="983" spans="3:15">
      <c r="C983" s="1177"/>
      <c r="D983" s="1177"/>
      <c r="E983" s="1177"/>
      <c r="F983" s="1177"/>
      <c r="G983" s="1177"/>
      <c r="H983" s="1177"/>
      <c r="I983" s="1177"/>
      <c r="J983" s="1177"/>
      <c r="K983" s="1177"/>
      <c r="L983" s="1177"/>
      <c r="M983" s="1177"/>
      <c r="N983" s="1177"/>
      <c r="O983" s="1177"/>
    </row>
    <row r="984" spans="3:15">
      <c r="C984" s="1177"/>
      <c r="D984" s="1177"/>
      <c r="E984" s="1177"/>
      <c r="F984" s="1177"/>
      <c r="G984" s="1177"/>
      <c r="H984" s="1177"/>
      <c r="I984" s="1177"/>
      <c r="J984" s="1177"/>
      <c r="K984" s="1177"/>
      <c r="L984" s="1177"/>
      <c r="M984" s="1177"/>
      <c r="N984" s="1177"/>
      <c r="O984" s="1177"/>
    </row>
    <row r="985" spans="3:15">
      <c r="C985" s="1177"/>
      <c r="D985" s="1177"/>
      <c r="E985" s="1177"/>
      <c r="F985" s="1177"/>
      <c r="G985" s="1177"/>
      <c r="H985" s="1177"/>
      <c r="I985" s="1177"/>
      <c r="J985" s="1177"/>
      <c r="K985" s="1177"/>
      <c r="L985" s="1177"/>
      <c r="M985" s="1177"/>
      <c r="N985" s="1177"/>
      <c r="O985" s="1177"/>
    </row>
    <row r="986" spans="3:15">
      <c r="C986" s="1177"/>
      <c r="D986" s="1177"/>
      <c r="E986" s="1177"/>
      <c r="F986" s="1177"/>
      <c r="G986" s="1177"/>
      <c r="H986" s="1177"/>
      <c r="I986" s="1177"/>
      <c r="J986" s="1177"/>
      <c r="K986" s="1177"/>
      <c r="L986" s="1177"/>
      <c r="M986" s="1177"/>
      <c r="N986" s="1177"/>
      <c r="O986" s="1177"/>
    </row>
    <row r="987" spans="3:15">
      <c r="C987" s="1177"/>
      <c r="D987" s="1177"/>
      <c r="E987" s="1177"/>
      <c r="F987" s="1177"/>
      <c r="G987" s="1177"/>
      <c r="H987" s="1177"/>
      <c r="I987" s="1177"/>
      <c r="J987" s="1177"/>
      <c r="K987" s="1177"/>
      <c r="L987" s="1177"/>
      <c r="M987" s="1177"/>
      <c r="N987" s="1177"/>
      <c r="O987" s="1177"/>
    </row>
    <row r="988" spans="3:15">
      <c r="C988" s="1177"/>
      <c r="D988" s="1177"/>
      <c r="E988" s="1177"/>
      <c r="F988" s="1177"/>
      <c r="G988" s="1177"/>
      <c r="H988" s="1177"/>
      <c r="I988" s="1177"/>
      <c r="J988" s="1177"/>
      <c r="K988" s="1177"/>
      <c r="L988" s="1177"/>
      <c r="M988" s="1177"/>
      <c r="N988" s="1177"/>
      <c r="O988" s="1177"/>
    </row>
    <row r="989" spans="3:15">
      <c r="C989" s="1177"/>
      <c r="D989" s="1177"/>
      <c r="E989" s="1177"/>
      <c r="F989" s="1177"/>
      <c r="G989" s="1177"/>
      <c r="H989" s="1177"/>
      <c r="I989" s="1177"/>
      <c r="J989" s="1177"/>
      <c r="K989" s="1177"/>
      <c r="L989" s="1177"/>
      <c r="M989" s="1177"/>
      <c r="N989" s="1177"/>
      <c r="O989" s="1177"/>
    </row>
    <row r="990" spans="3:15">
      <c r="C990" s="1177"/>
      <c r="D990" s="1177"/>
      <c r="E990" s="1177"/>
      <c r="F990" s="1177"/>
      <c r="G990" s="1177"/>
      <c r="H990" s="1177"/>
      <c r="I990" s="1177"/>
      <c r="J990" s="1177"/>
      <c r="K990" s="1177"/>
      <c r="L990" s="1177"/>
      <c r="M990" s="1177"/>
      <c r="N990" s="1177"/>
      <c r="O990" s="1177"/>
    </row>
    <row r="991" spans="3:15">
      <c r="C991" s="1177"/>
      <c r="D991" s="1177"/>
      <c r="E991" s="1177"/>
      <c r="F991" s="1177"/>
      <c r="G991" s="1177"/>
      <c r="H991" s="1177"/>
      <c r="I991" s="1177"/>
      <c r="J991" s="1177"/>
      <c r="K991" s="1177"/>
      <c r="L991" s="1177"/>
      <c r="M991" s="1177"/>
      <c r="N991" s="1177"/>
      <c r="O991" s="1177"/>
    </row>
    <row r="992" spans="3:15">
      <c r="C992" s="1177"/>
      <c r="D992" s="1177"/>
      <c r="E992" s="1177"/>
      <c r="F992" s="1177"/>
      <c r="G992" s="1177"/>
      <c r="H992" s="1177"/>
      <c r="I992" s="1177"/>
      <c r="J992" s="1177"/>
      <c r="K992" s="1177"/>
      <c r="L992" s="1177"/>
      <c r="M992" s="1177"/>
      <c r="N992" s="1177"/>
      <c r="O992" s="1177"/>
    </row>
    <row r="993" spans="3:15">
      <c r="C993" s="1177"/>
      <c r="D993" s="1177"/>
      <c r="E993" s="1177"/>
      <c r="F993" s="1177"/>
      <c r="G993" s="1177"/>
      <c r="H993" s="1177"/>
      <c r="I993" s="1177"/>
      <c r="J993" s="1177"/>
      <c r="K993" s="1177"/>
      <c r="L993" s="1177"/>
      <c r="M993" s="1177"/>
      <c r="N993" s="1177"/>
      <c r="O993" s="1177"/>
    </row>
    <row r="994" spans="3:15">
      <c r="C994" s="1177"/>
      <c r="D994" s="1177"/>
      <c r="E994" s="1177"/>
      <c r="F994" s="1177"/>
      <c r="G994" s="1177"/>
      <c r="H994" s="1177"/>
      <c r="I994" s="1177"/>
      <c r="J994" s="1177"/>
      <c r="K994" s="1177"/>
      <c r="L994" s="1177"/>
      <c r="M994" s="1177"/>
      <c r="N994" s="1177"/>
      <c r="O994" s="1177"/>
    </row>
    <row r="995" spans="3:15">
      <c r="C995" s="1177"/>
      <c r="D995" s="1177"/>
      <c r="E995" s="1177"/>
      <c r="F995" s="1177"/>
      <c r="G995" s="1177"/>
      <c r="H995" s="1177"/>
      <c r="I995" s="1177"/>
      <c r="J995" s="1177"/>
      <c r="K995" s="1177"/>
      <c r="L995" s="1177"/>
      <c r="M995" s="1177"/>
      <c r="N995" s="1177"/>
      <c r="O995" s="1177"/>
    </row>
    <row r="996" spans="3:15">
      <c r="C996" s="1177"/>
      <c r="D996" s="1177"/>
      <c r="E996" s="1177"/>
      <c r="F996" s="1177"/>
      <c r="G996" s="1177"/>
      <c r="H996" s="1177"/>
      <c r="I996" s="1177"/>
      <c r="J996" s="1177"/>
      <c r="K996" s="1177"/>
      <c r="L996" s="1177"/>
      <c r="M996" s="1177"/>
      <c r="N996" s="1177"/>
      <c r="O996" s="1177"/>
    </row>
    <row r="997" spans="3:15">
      <c r="C997" s="1177"/>
      <c r="D997" s="1177"/>
      <c r="E997" s="1177"/>
      <c r="F997" s="1177"/>
      <c r="G997" s="1177"/>
      <c r="H997" s="1177"/>
      <c r="I997" s="1177"/>
      <c r="J997" s="1177"/>
      <c r="K997" s="1177"/>
      <c r="L997" s="1177"/>
      <c r="M997" s="1177"/>
      <c r="N997" s="1177"/>
      <c r="O997" s="1177"/>
    </row>
    <row r="998" spans="3:15">
      <c r="C998" s="1177"/>
      <c r="D998" s="1177"/>
      <c r="E998" s="1177"/>
      <c r="F998" s="1177"/>
      <c r="G998" s="1177"/>
      <c r="H998" s="1177"/>
      <c r="I998" s="1177"/>
      <c r="J998" s="1177"/>
      <c r="K998" s="1177"/>
      <c r="L998" s="1177"/>
      <c r="M998" s="1177"/>
      <c r="N998" s="1177"/>
      <c r="O998" s="1177"/>
    </row>
    <row r="999" spans="3:15">
      <c r="C999" s="1177"/>
      <c r="D999" s="1177"/>
      <c r="E999" s="1177"/>
      <c r="F999" s="1177"/>
      <c r="G999" s="1177"/>
      <c r="H999" s="1177"/>
      <c r="I999" s="1177"/>
      <c r="J999" s="1177"/>
      <c r="K999" s="1177"/>
      <c r="L999" s="1177"/>
      <c r="M999" s="1177"/>
      <c r="N999" s="1177"/>
      <c r="O999" s="1177"/>
    </row>
    <row r="1000" spans="3:15">
      <c r="C1000" s="1177"/>
      <c r="D1000" s="1177"/>
      <c r="E1000" s="1177"/>
      <c r="F1000" s="1177"/>
      <c r="G1000" s="1177"/>
      <c r="H1000" s="1177"/>
      <c r="I1000" s="1177"/>
      <c r="J1000" s="1177"/>
      <c r="K1000" s="1177"/>
      <c r="L1000" s="1177"/>
      <c r="M1000" s="1177"/>
      <c r="N1000" s="1177"/>
      <c r="O1000" s="1177"/>
    </row>
    <row r="1001" spans="3:15">
      <c r="C1001" s="1177"/>
      <c r="D1001" s="1177"/>
      <c r="E1001" s="1177"/>
      <c r="F1001" s="1177"/>
      <c r="G1001" s="1177"/>
      <c r="H1001" s="1177"/>
      <c r="I1001" s="1177"/>
      <c r="J1001" s="1177"/>
      <c r="K1001" s="1177"/>
      <c r="L1001" s="1177"/>
      <c r="M1001" s="1177"/>
      <c r="N1001" s="1177"/>
      <c r="O1001" s="1177"/>
    </row>
    <row r="1002" spans="3:15">
      <c r="C1002" s="1177"/>
      <c r="D1002" s="1177"/>
      <c r="E1002" s="1177"/>
      <c r="F1002" s="1177"/>
      <c r="G1002" s="1177"/>
      <c r="H1002" s="1177"/>
      <c r="I1002" s="1177"/>
      <c r="J1002" s="1177"/>
      <c r="K1002" s="1177"/>
      <c r="L1002" s="1177"/>
      <c r="M1002" s="1177"/>
      <c r="N1002" s="1177"/>
      <c r="O1002" s="1177"/>
    </row>
    <row r="1003" spans="3:15">
      <c r="C1003" s="1177"/>
      <c r="D1003" s="1177"/>
      <c r="E1003" s="1177"/>
      <c r="F1003" s="1177"/>
      <c r="G1003" s="1177"/>
      <c r="H1003" s="1177"/>
      <c r="I1003" s="1177"/>
      <c r="J1003" s="1177"/>
      <c r="K1003" s="1177"/>
      <c r="L1003" s="1177"/>
      <c r="M1003" s="1177"/>
      <c r="N1003" s="1177"/>
      <c r="O1003" s="1177"/>
    </row>
    <row r="1004" spans="3:15">
      <c r="C1004" s="1177"/>
      <c r="D1004" s="1177"/>
      <c r="E1004" s="1177"/>
      <c r="F1004" s="1177"/>
      <c r="G1004" s="1177"/>
      <c r="H1004" s="1177"/>
      <c r="I1004" s="1177"/>
      <c r="J1004" s="1177"/>
      <c r="K1004" s="1177"/>
      <c r="L1004" s="1177"/>
      <c r="M1004" s="1177"/>
      <c r="N1004" s="1177"/>
      <c r="O1004" s="1177"/>
    </row>
    <row r="1005" spans="3:15">
      <c r="C1005" s="1177"/>
      <c r="D1005" s="1177"/>
      <c r="E1005" s="1177"/>
      <c r="F1005" s="1177"/>
      <c r="G1005" s="1177"/>
      <c r="H1005" s="1177"/>
      <c r="I1005" s="1177"/>
      <c r="J1005" s="1177"/>
      <c r="K1005" s="1177"/>
      <c r="L1005" s="1177"/>
      <c r="M1005" s="1177"/>
      <c r="N1005" s="1177"/>
      <c r="O1005" s="1177"/>
    </row>
    <row r="1006" spans="3:15">
      <c r="C1006" s="1177"/>
      <c r="D1006" s="1177"/>
      <c r="E1006" s="1177"/>
      <c r="F1006" s="1177"/>
      <c r="G1006" s="1177"/>
      <c r="H1006" s="1177"/>
      <c r="I1006" s="1177"/>
      <c r="J1006" s="1177"/>
      <c r="K1006" s="1177"/>
      <c r="L1006" s="1177"/>
      <c r="M1006" s="1177"/>
      <c r="N1006" s="1177"/>
      <c r="O1006" s="1177"/>
    </row>
    <row r="1007" spans="3:15">
      <c r="C1007" s="1177"/>
      <c r="D1007" s="1177"/>
      <c r="E1007" s="1177"/>
      <c r="F1007" s="1177"/>
      <c r="G1007" s="1177"/>
      <c r="H1007" s="1177"/>
      <c r="I1007" s="1177"/>
      <c r="J1007" s="1177"/>
      <c r="K1007" s="1177"/>
      <c r="L1007" s="1177"/>
      <c r="M1007" s="1177"/>
      <c r="N1007" s="1177"/>
      <c r="O1007" s="1177"/>
    </row>
    <row r="1008" spans="3:15">
      <c r="C1008" s="1177"/>
      <c r="D1008" s="1177"/>
      <c r="E1008" s="1177"/>
      <c r="F1008" s="1177"/>
      <c r="G1008" s="1177"/>
      <c r="H1008" s="1177"/>
      <c r="I1008" s="1177"/>
      <c r="J1008" s="1177"/>
      <c r="K1008" s="1177"/>
      <c r="L1008" s="1177"/>
      <c r="M1008" s="1177"/>
      <c r="N1008" s="1177"/>
      <c r="O1008" s="1177"/>
    </row>
    <row r="1009" spans="3:15">
      <c r="C1009" s="1177"/>
      <c r="D1009" s="1177"/>
      <c r="E1009" s="1177"/>
      <c r="F1009" s="1177"/>
      <c r="G1009" s="1177"/>
      <c r="H1009" s="1177"/>
      <c r="I1009" s="1177"/>
      <c r="J1009" s="1177"/>
      <c r="K1009" s="1177"/>
      <c r="L1009" s="1177"/>
      <c r="M1009" s="1177"/>
      <c r="N1009" s="1177"/>
      <c r="O1009" s="1177"/>
    </row>
    <row r="1010" spans="3:15">
      <c r="C1010" s="1177"/>
      <c r="D1010" s="1177"/>
      <c r="E1010" s="1177"/>
      <c r="F1010" s="1177"/>
      <c r="G1010" s="1177"/>
      <c r="H1010" s="1177"/>
      <c r="I1010" s="1177"/>
      <c r="J1010" s="1177"/>
      <c r="K1010" s="1177"/>
      <c r="L1010" s="1177"/>
      <c r="M1010" s="1177"/>
      <c r="N1010" s="1177"/>
      <c r="O1010" s="1177"/>
    </row>
    <row r="1011" spans="3:15">
      <c r="C1011" s="1177"/>
      <c r="D1011" s="1177"/>
      <c r="E1011" s="1177"/>
      <c r="F1011" s="1177"/>
      <c r="G1011" s="1177"/>
      <c r="H1011" s="1177"/>
      <c r="I1011" s="1177"/>
      <c r="J1011" s="1177"/>
      <c r="K1011" s="1177"/>
      <c r="L1011" s="1177"/>
      <c r="M1011" s="1177"/>
      <c r="N1011" s="1177"/>
      <c r="O1011" s="1177"/>
    </row>
    <row r="1012" spans="3:15">
      <c r="C1012" s="1177"/>
      <c r="D1012" s="1177"/>
      <c r="E1012" s="1177"/>
      <c r="F1012" s="1177"/>
      <c r="G1012" s="1177"/>
      <c r="H1012" s="1177"/>
      <c r="I1012" s="1177"/>
      <c r="J1012" s="1177"/>
      <c r="K1012" s="1177"/>
      <c r="L1012" s="1177"/>
      <c r="M1012" s="1177"/>
      <c r="N1012" s="1177"/>
      <c r="O1012" s="1177"/>
    </row>
    <row r="1013" spans="3:15">
      <c r="C1013" s="1177"/>
      <c r="D1013" s="1177"/>
      <c r="E1013" s="1177"/>
      <c r="F1013" s="1177"/>
      <c r="G1013" s="1177"/>
      <c r="H1013" s="1177"/>
      <c r="I1013" s="1177"/>
      <c r="J1013" s="1177"/>
      <c r="K1013" s="1177"/>
      <c r="L1013" s="1177"/>
      <c r="M1013" s="1177"/>
      <c r="N1013" s="1177"/>
      <c r="O1013" s="1177"/>
    </row>
    <row r="1014" spans="3:15">
      <c r="C1014" s="1177"/>
      <c r="D1014" s="1177"/>
      <c r="E1014" s="1177"/>
      <c r="F1014" s="1177"/>
      <c r="G1014" s="1177"/>
      <c r="H1014" s="1177"/>
      <c r="I1014" s="1177"/>
      <c r="J1014" s="1177"/>
      <c r="K1014" s="1177"/>
      <c r="L1014" s="1177"/>
      <c r="M1014" s="1177"/>
      <c r="N1014" s="1177"/>
      <c r="O1014" s="1177"/>
    </row>
    <row r="1015" spans="3:15">
      <c r="C1015" s="1177"/>
      <c r="D1015" s="1177"/>
      <c r="E1015" s="1177"/>
      <c r="F1015" s="1177"/>
      <c r="G1015" s="1177"/>
      <c r="H1015" s="1177"/>
      <c r="I1015" s="1177"/>
      <c r="J1015" s="1177"/>
      <c r="K1015" s="1177"/>
      <c r="L1015" s="1177"/>
      <c r="M1015" s="1177"/>
      <c r="N1015" s="1177"/>
      <c r="O1015" s="1177"/>
    </row>
    <row r="1016" spans="3:15">
      <c r="C1016" s="1177"/>
      <c r="D1016" s="1177"/>
      <c r="E1016" s="1177"/>
      <c r="F1016" s="1177"/>
      <c r="G1016" s="1177"/>
      <c r="H1016" s="1177"/>
      <c r="I1016" s="1177"/>
      <c r="J1016" s="1177"/>
      <c r="K1016" s="1177"/>
      <c r="L1016" s="1177"/>
      <c r="M1016" s="1177"/>
      <c r="N1016" s="1177"/>
      <c r="O1016" s="1177"/>
    </row>
    <row r="1017" spans="3:15">
      <c r="C1017" s="1177"/>
      <c r="D1017" s="1177"/>
      <c r="E1017" s="1177"/>
      <c r="F1017" s="1177"/>
      <c r="G1017" s="1177"/>
      <c r="H1017" s="1177"/>
      <c r="I1017" s="1177"/>
      <c r="J1017" s="1177"/>
      <c r="K1017" s="1177"/>
      <c r="L1017" s="1177"/>
      <c r="M1017" s="1177"/>
      <c r="N1017" s="1177"/>
      <c r="O1017" s="1177"/>
    </row>
    <row r="1018" spans="3:15">
      <c r="C1018" s="1177"/>
      <c r="D1018" s="1177"/>
      <c r="E1018" s="1177"/>
      <c r="F1018" s="1177"/>
      <c r="G1018" s="1177"/>
      <c r="H1018" s="1177"/>
      <c r="I1018" s="1177"/>
      <c r="J1018" s="1177"/>
      <c r="K1018" s="1177"/>
      <c r="L1018" s="1177"/>
      <c r="M1018" s="1177"/>
      <c r="N1018" s="1177"/>
      <c r="O1018" s="1177"/>
    </row>
    <row r="1019" spans="3:15">
      <c r="C1019" s="1177"/>
      <c r="D1019" s="1177"/>
      <c r="E1019" s="1177"/>
      <c r="F1019" s="1177"/>
      <c r="G1019" s="1177"/>
      <c r="H1019" s="1177"/>
      <c r="I1019" s="1177"/>
      <c r="J1019" s="1177"/>
      <c r="K1019" s="1177"/>
      <c r="L1019" s="1177"/>
      <c r="M1019" s="1177"/>
      <c r="N1019" s="1177"/>
      <c r="O1019" s="1177"/>
    </row>
    <row r="1020" spans="3:15">
      <c r="C1020" s="1177"/>
      <c r="D1020" s="1177"/>
      <c r="E1020" s="1177"/>
      <c r="F1020" s="1177"/>
      <c r="G1020" s="1177"/>
      <c r="H1020" s="1177"/>
      <c r="I1020" s="1177"/>
      <c r="J1020" s="1177"/>
      <c r="K1020" s="1177"/>
      <c r="L1020" s="1177"/>
      <c r="M1020" s="1177"/>
      <c r="N1020" s="1177"/>
      <c r="O1020" s="1177"/>
    </row>
    <row r="1021" spans="3:15">
      <c r="C1021" s="1177"/>
      <c r="D1021" s="1177"/>
      <c r="E1021" s="1177"/>
      <c r="F1021" s="1177"/>
      <c r="G1021" s="1177"/>
      <c r="H1021" s="1177"/>
      <c r="I1021" s="1177"/>
      <c r="J1021" s="1177"/>
      <c r="K1021" s="1177"/>
      <c r="L1021" s="1177"/>
      <c r="M1021" s="1177"/>
      <c r="N1021" s="1177"/>
      <c r="O1021" s="1177"/>
    </row>
    <row r="1022" spans="3:15">
      <c r="C1022" s="1177"/>
      <c r="D1022" s="1177"/>
      <c r="E1022" s="1177"/>
      <c r="F1022" s="1177"/>
      <c r="G1022" s="1177"/>
      <c r="H1022" s="1177"/>
      <c r="I1022" s="1177"/>
      <c r="J1022" s="1177"/>
      <c r="K1022" s="1177"/>
      <c r="L1022" s="1177"/>
      <c r="M1022" s="1177"/>
      <c r="N1022" s="1177"/>
      <c r="O1022" s="1177"/>
    </row>
    <row r="1023" spans="3:15">
      <c r="C1023" s="1177"/>
      <c r="D1023" s="1177"/>
      <c r="E1023" s="1177"/>
      <c r="F1023" s="1177"/>
      <c r="G1023" s="1177"/>
      <c r="H1023" s="1177"/>
      <c r="I1023" s="1177"/>
      <c r="J1023" s="1177"/>
      <c r="K1023" s="1177"/>
      <c r="L1023" s="1177"/>
      <c r="M1023" s="1177"/>
      <c r="N1023" s="1177"/>
      <c r="O1023" s="1177"/>
    </row>
    <row r="1024" spans="3:15">
      <c r="C1024" s="1177"/>
      <c r="D1024" s="1177"/>
      <c r="E1024" s="1177"/>
      <c r="F1024" s="1177"/>
      <c r="G1024" s="1177"/>
      <c r="H1024" s="1177"/>
      <c r="I1024" s="1177"/>
      <c r="J1024" s="1177"/>
      <c r="K1024" s="1177"/>
      <c r="L1024" s="1177"/>
      <c r="M1024" s="1177"/>
      <c r="N1024" s="1177"/>
      <c r="O1024" s="1177"/>
    </row>
    <row r="1025" spans="3:15">
      <c r="C1025" s="1177"/>
      <c r="D1025" s="1177"/>
      <c r="E1025" s="1177"/>
      <c r="F1025" s="1177"/>
      <c r="G1025" s="1177"/>
      <c r="H1025" s="1177"/>
      <c r="I1025" s="1177"/>
      <c r="J1025" s="1177"/>
      <c r="K1025" s="1177"/>
      <c r="L1025" s="1177"/>
      <c r="M1025" s="1177"/>
      <c r="N1025" s="1177"/>
      <c r="O1025" s="1177"/>
    </row>
    <row r="1026" spans="3:15">
      <c r="C1026" s="1177"/>
      <c r="D1026" s="1177"/>
      <c r="E1026" s="1177"/>
      <c r="F1026" s="1177"/>
      <c r="G1026" s="1177"/>
      <c r="H1026" s="1177"/>
      <c r="I1026" s="1177"/>
      <c r="J1026" s="1177"/>
      <c r="K1026" s="1177"/>
      <c r="L1026" s="1177"/>
      <c r="M1026" s="1177"/>
      <c r="N1026" s="1177"/>
      <c r="O1026" s="1177"/>
    </row>
    <row r="1027" spans="3:15">
      <c r="C1027" s="1177"/>
      <c r="D1027" s="1177"/>
      <c r="E1027" s="1177"/>
      <c r="F1027" s="1177"/>
      <c r="G1027" s="1177"/>
      <c r="H1027" s="1177"/>
      <c r="I1027" s="1177"/>
      <c r="J1027" s="1177"/>
      <c r="K1027" s="1177"/>
      <c r="L1027" s="1177"/>
      <c r="M1027" s="1177"/>
      <c r="N1027" s="1177"/>
      <c r="O1027" s="1177"/>
    </row>
    <row r="1028" spans="3:15">
      <c r="C1028" s="1177"/>
      <c r="D1028" s="1177"/>
      <c r="E1028" s="1177"/>
      <c r="F1028" s="1177"/>
      <c r="G1028" s="1177"/>
      <c r="H1028" s="1177"/>
      <c r="I1028" s="1177"/>
      <c r="J1028" s="1177"/>
      <c r="K1028" s="1177"/>
      <c r="L1028" s="1177"/>
      <c r="M1028" s="1177"/>
      <c r="N1028" s="1177"/>
      <c r="O1028" s="1177"/>
    </row>
    <row r="1029" spans="3:15">
      <c r="C1029" s="1177"/>
      <c r="D1029" s="1177"/>
      <c r="E1029" s="1177"/>
      <c r="F1029" s="1177"/>
      <c r="G1029" s="1177"/>
      <c r="H1029" s="1177"/>
      <c r="I1029" s="1177"/>
      <c r="J1029" s="1177"/>
      <c r="K1029" s="1177"/>
      <c r="L1029" s="1177"/>
      <c r="M1029" s="1177"/>
      <c r="N1029" s="1177"/>
      <c r="O1029" s="1177"/>
    </row>
    <row r="1030" spans="3:15">
      <c r="C1030" s="1177"/>
      <c r="D1030" s="1177"/>
      <c r="E1030" s="1177"/>
      <c r="F1030" s="1177"/>
      <c r="G1030" s="1177"/>
      <c r="H1030" s="1177"/>
      <c r="I1030" s="1177"/>
      <c r="J1030" s="1177"/>
      <c r="K1030" s="1177"/>
      <c r="L1030" s="1177"/>
      <c r="M1030" s="1177"/>
      <c r="N1030" s="1177"/>
      <c r="O1030" s="1177"/>
    </row>
    <row r="1031" spans="3:15">
      <c r="C1031" s="1177"/>
      <c r="D1031" s="1177"/>
      <c r="E1031" s="1177"/>
      <c r="F1031" s="1177"/>
      <c r="G1031" s="1177"/>
      <c r="H1031" s="1177"/>
      <c r="I1031" s="1177"/>
      <c r="J1031" s="1177"/>
      <c r="K1031" s="1177"/>
      <c r="L1031" s="1177"/>
      <c r="M1031" s="1177"/>
      <c r="N1031" s="1177"/>
      <c r="O1031" s="1177"/>
    </row>
    <row r="1032" spans="3:15">
      <c r="C1032" s="1177"/>
      <c r="D1032" s="1177"/>
      <c r="E1032" s="1177"/>
      <c r="F1032" s="1177"/>
      <c r="G1032" s="1177"/>
      <c r="H1032" s="1177"/>
      <c r="I1032" s="1177"/>
      <c r="J1032" s="1177"/>
      <c r="K1032" s="1177"/>
      <c r="L1032" s="1177"/>
      <c r="M1032" s="1177"/>
      <c r="N1032" s="1177"/>
      <c r="O1032" s="1177"/>
    </row>
    <row r="1033" spans="3:15">
      <c r="C1033" s="1177"/>
      <c r="D1033" s="1177"/>
      <c r="E1033" s="1177"/>
      <c r="F1033" s="1177"/>
      <c r="G1033" s="1177"/>
      <c r="H1033" s="1177"/>
      <c r="I1033" s="1177"/>
      <c r="J1033" s="1177"/>
      <c r="K1033" s="1177"/>
      <c r="L1033" s="1177"/>
      <c r="M1033" s="1177"/>
      <c r="N1033" s="1177"/>
      <c r="O1033" s="1177"/>
    </row>
    <row r="1034" spans="3:15">
      <c r="C1034" s="1177"/>
      <c r="D1034" s="1177"/>
      <c r="E1034" s="1177"/>
      <c r="F1034" s="1177"/>
      <c r="G1034" s="1177"/>
      <c r="H1034" s="1177"/>
      <c r="I1034" s="1177"/>
      <c r="J1034" s="1177"/>
      <c r="K1034" s="1177"/>
      <c r="L1034" s="1177"/>
      <c r="M1034" s="1177"/>
      <c r="N1034" s="1177"/>
      <c r="O1034" s="1177"/>
    </row>
    <row r="1035" spans="3:15">
      <c r="C1035" s="1177"/>
      <c r="D1035" s="1177"/>
      <c r="E1035" s="1177"/>
      <c r="F1035" s="1177"/>
      <c r="G1035" s="1177"/>
      <c r="H1035" s="1177"/>
      <c r="I1035" s="1177"/>
      <c r="J1035" s="1177"/>
      <c r="K1035" s="1177"/>
      <c r="L1035" s="1177"/>
      <c r="M1035" s="1177"/>
      <c r="N1035" s="1177"/>
      <c r="O1035" s="1177"/>
    </row>
    <row r="1036" spans="3:15">
      <c r="C1036" s="1177"/>
      <c r="D1036" s="1177"/>
      <c r="E1036" s="1177"/>
      <c r="F1036" s="1177"/>
      <c r="G1036" s="1177"/>
      <c r="H1036" s="1177"/>
      <c r="I1036" s="1177"/>
      <c r="J1036" s="1177"/>
      <c r="K1036" s="1177"/>
      <c r="L1036" s="1177"/>
      <c r="M1036" s="1177"/>
      <c r="N1036" s="1177"/>
      <c r="O1036" s="1177"/>
    </row>
    <row r="1037" spans="3:15">
      <c r="C1037" s="1177"/>
      <c r="D1037" s="1177"/>
      <c r="E1037" s="1177"/>
      <c r="F1037" s="1177"/>
      <c r="G1037" s="1177"/>
      <c r="H1037" s="1177"/>
      <c r="I1037" s="1177"/>
      <c r="J1037" s="1177"/>
      <c r="K1037" s="1177"/>
      <c r="L1037" s="1177"/>
      <c r="M1037" s="1177"/>
      <c r="N1037" s="1177"/>
      <c r="O1037" s="1177"/>
    </row>
    <row r="1038" spans="3:15">
      <c r="C1038" s="1177"/>
      <c r="D1038" s="1177"/>
      <c r="E1038" s="1177"/>
      <c r="F1038" s="1177"/>
      <c r="G1038" s="1177"/>
      <c r="H1038" s="1177"/>
      <c r="I1038" s="1177"/>
      <c r="J1038" s="1177"/>
      <c r="K1038" s="1177"/>
      <c r="L1038" s="1177"/>
      <c r="M1038" s="1177"/>
      <c r="N1038" s="1177"/>
      <c r="O1038" s="1177"/>
    </row>
    <row r="1039" spans="3:15">
      <c r="C1039" s="1177"/>
      <c r="D1039" s="1177"/>
      <c r="E1039" s="1177"/>
      <c r="F1039" s="1177"/>
      <c r="G1039" s="1177"/>
      <c r="H1039" s="1177"/>
      <c r="I1039" s="1177"/>
      <c r="J1039" s="1177"/>
      <c r="K1039" s="1177"/>
      <c r="L1039" s="1177"/>
      <c r="M1039" s="1177"/>
      <c r="N1039" s="1177"/>
      <c r="O1039" s="1177"/>
    </row>
    <row r="1040" spans="3:15">
      <c r="C1040" s="1177"/>
      <c r="D1040" s="1177"/>
      <c r="E1040" s="1177"/>
      <c r="F1040" s="1177"/>
      <c r="G1040" s="1177"/>
      <c r="H1040" s="1177"/>
      <c r="I1040" s="1177"/>
      <c r="J1040" s="1177"/>
      <c r="K1040" s="1177"/>
      <c r="L1040" s="1177"/>
      <c r="M1040" s="1177"/>
      <c r="N1040" s="1177"/>
      <c r="O1040" s="1177"/>
    </row>
    <row r="1041" spans="3:15">
      <c r="C1041" s="1177"/>
      <c r="D1041" s="1177"/>
      <c r="E1041" s="1177"/>
      <c r="F1041" s="1177"/>
      <c r="G1041" s="1177"/>
      <c r="H1041" s="1177"/>
      <c r="I1041" s="1177"/>
      <c r="J1041" s="1177"/>
      <c r="K1041" s="1177"/>
      <c r="L1041" s="1177"/>
      <c r="M1041" s="1177"/>
      <c r="N1041" s="1177"/>
      <c r="O1041" s="1177"/>
    </row>
    <row r="1042" spans="3:15">
      <c r="C1042" s="1177"/>
      <c r="D1042" s="1177"/>
      <c r="E1042" s="1177"/>
      <c r="F1042" s="1177"/>
      <c r="G1042" s="1177"/>
      <c r="H1042" s="1177"/>
      <c r="I1042" s="1177"/>
      <c r="J1042" s="1177"/>
      <c r="K1042" s="1177"/>
      <c r="L1042" s="1177"/>
      <c r="M1042" s="1177"/>
      <c r="N1042" s="1177"/>
      <c r="O1042" s="1177"/>
    </row>
    <row r="1043" spans="3:15">
      <c r="C1043" s="1177"/>
      <c r="D1043" s="1177"/>
      <c r="E1043" s="1177"/>
      <c r="F1043" s="1177"/>
      <c r="G1043" s="1177"/>
      <c r="H1043" s="1177"/>
      <c r="I1043" s="1177"/>
      <c r="J1043" s="1177"/>
      <c r="K1043" s="1177"/>
      <c r="L1043" s="1177"/>
      <c r="M1043" s="1177"/>
      <c r="N1043" s="1177"/>
      <c r="O1043" s="1177"/>
    </row>
    <row r="1044" spans="3:15">
      <c r="C1044" s="1177"/>
      <c r="D1044" s="1177"/>
      <c r="E1044" s="1177"/>
      <c r="F1044" s="1177"/>
      <c r="G1044" s="1177"/>
      <c r="H1044" s="1177"/>
      <c r="I1044" s="1177"/>
      <c r="J1044" s="1177"/>
      <c r="K1044" s="1177"/>
      <c r="L1044" s="1177"/>
      <c r="M1044" s="1177"/>
      <c r="N1044" s="1177"/>
      <c r="O1044" s="1177"/>
    </row>
    <row r="1045" spans="3:15">
      <c r="C1045" s="1177"/>
      <c r="D1045" s="1177"/>
      <c r="E1045" s="1177"/>
      <c r="F1045" s="1177"/>
      <c r="G1045" s="1177"/>
      <c r="H1045" s="1177"/>
      <c r="I1045" s="1177"/>
      <c r="J1045" s="1177"/>
      <c r="K1045" s="1177"/>
      <c r="L1045" s="1177"/>
      <c r="M1045" s="1177"/>
      <c r="N1045" s="1177"/>
      <c r="O1045" s="1177"/>
    </row>
    <row r="1046" spans="3:15">
      <c r="C1046" s="1177"/>
      <c r="D1046" s="1177"/>
      <c r="E1046" s="1177"/>
      <c r="F1046" s="1177"/>
      <c r="G1046" s="1177"/>
      <c r="H1046" s="1177"/>
      <c r="I1046" s="1177"/>
      <c r="J1046" s="1177"/>
      <c r="K1046" s="1177"/>
      <c r="L1046" s="1177"/>
      <c r="M1046" s="1177"/>
      <c r="N1046" s="1177"/>
      <c r="O1046" s="1177"/>
    </row>
    <row r="1047" spans="3:15">
      <c r="C1047" s="1177"/>
      <c r="D1047" s="1177"/>
      <c r="E1047" s="1177"/>
      <c r="F1047" s="1177"/>
      <c r="G1047" s="1177"/>
      <c r="H1047" s="1177"/>
      <c r="I1047" s="1177"/>
      <c r="J1047" s="1177"/>
      <c r="K1047" s="1177"/>
      <c r="L1047" s="1177"/>
      <c r="M1047" s="1177"/>
      <c r="N1047" s="1177"/>
      <c r="O1047" s="1177"/>
    </row>
    <row r="1048" spans="3:15">
      <c r="C1048" s="1177"/>
      <c r="D1048" s="1177"/>
      <c r="E1048" s="1177"/>
      <c r="F1048" s="1177"/>
      <c r="G1048" s="1177"/>
      <c r="H1048" s="1177"/>
      <c r="I1048" s="1177"/>
      <c r="J1048" s="1177"/>
      <c r="K1048" s="1177"/>
      <c r="L1048" s="1177"/>
      <c r="M1048" s="1177"/>
      <c r="N1048" s="1177"/>
      <c r="O1048" s="1177"/>
    </row>
    <row r="1049" spans="3:15">
      <c r="C1049" s="1177"/>
      <c r="D1049" s="1177"/>
      <c r="E1049" s="1177"/>
      <c r="F1049" s="1177"/>
      <c r="G1049" s="1177"/>
      <c r="H1049" s="1177"/>
      <c r="I1049" s="1177"/>
      <c r="J1049" s="1177"/>
      <c r="K1049" s="1177"/>
      <c r="L1049" s="1177"/>
      <c r="M1049" s="1177"/>
      <c r="N1049" s="1177"/>
      <c r="O1049" s="1177"/>
    </row>
    <row r="1050" spans="3:15">
      <c r="C1050" s="1177"/>
      <c r="D1050" s="1177"/>
      <c r="E1050" s="1177"/>
      <c r="F1050" s="1177"/>
      <c r="G1050" s="1177"/>
      <c r="H1050" s="1177"/>
      <c r="I1050" s="1177"/>
      <c r="J1050" s="1177"/>
      <c r="K1050" s="1177"/>
      <c r="L1050" s="1177"/>
      <c r="M1050" s="1177"/>
      <c r="N1050" s="1177"/>
      <c r="O1050" s="1177"/>
    </row>
    <row r="1051" spans="3:15">
      <c r="C1051" s="1177"/>
      <c r="D1051" s="1177"/>
      <c r="E1051" s="1177"/>
      <c r="F1051" s="1177"/>
      <c r="G1051" s="1177"/>
      <c r="H1051" s="1177"/>
      <c r="I1051" s="1177"/>
      <c r="J1051" s="1177"/>
      <c r="K1051" s="1177"/>
      <c r="L1051" s="1177"/>
      <c r="M1051" s="1177"/>
      <c r="N1051" s="1177"/>
      <c r="O1051" s="1177"/>
    </row>
    <row r="1052" spans="3:15">
      <c r="C1052" s="1177"/>
      <c r="D1052" s="1177"/>
      <c r="E1052" s="1177"/>
      <c r="F1052" s="1177"/>
      <c r="G1052" s="1177"/>
      <c r="H1052" s="1177"/>
      <c r="I1052" s="1177"/>
      <c r="J1052" s="1177"/>
      <c r="K1052" s="1177"/>
      <c r="L1052" s="1177"/>
      <c r="M1052" s="1177"/>
      <c r="N1052" s="1177"/>
      <c r="O1052" s="1177"/>
    </row>
    <row r="1053" spans="3:15">
      <c r="C1053" s="1177"/>
      <c r="D1053" s="1177"/>
      <c r="E1053" s="1177"/>
      <c r="F1053" s="1177"/>
      <c r="G1053" s="1177"/>
      <c r="H1053" s="1177"/>
      <c r="I1053" s="1177"/>
      <c r="J1053" s="1177"/>
      <c r="K1053" s="1177"/>
      <c r="L1053" s="1177"/>
      <c r="M1053" s="1177"/>
      <c r="N1053" s="1177"/>
      <c r="O1053" s="1177"/>
    </row>
    <row r="1054" spans="3:15">
      <c r="C1054" s="1177"/>
      <c r="D1054" s="1177"/>
      <c r="E1054" s="1177"/>
      <c r="F1054" s="1177"/>
      <c r="G1054" s="1177"/>
      <c r="H1054" s="1177"/>
      <c r="I1054" s="1177"/>
      <c r="J1054" s="1177"/>
      <c r="K1054" s="1177"/>
      <c r="L1054" s="1177"/>
      <c r="M1054" s="1177"/>
      <c r="N1054" s="1177"/>
      <c r="O1054" s="1177"/>
    </row>
    <row r="1055" spans="3:15">
      <c r="C1055" s="1177"/>
      <c r="D1055" s="1177"/>
      <c r="E1055" s="1177"/>
      <c r="F1055" s="1177"/>
      <c r="G1055" s="1177"/>
      <c r="H1055" s="1177"/>
      <c r="I1055" s="1177"/>
      <c r="J1055" s="1177"/>
      <c r="K1055" s="1177"/>
      <c r="L1055" s="1177"/>
      <c r="M1055" s="1177"/>
      <c r="N1055" s="1177"/>
      <c r="O1055" s="1177"/>
    </row>
    <row r="1056" spans="3:15">
      <c r="C1056" s="1177"/>
      <c r="D1056" s="1177"/>
      <c r="E1056" s="1177"/>
      <c r="F1056" s="1177"/>
      <c r="G1056" s="1177"/>
      <c r="H1056" s="1177"/>
      <c r="I1056" s="1177"/>
      <c r="J1056" s="1177"/>
      <c r="K1056" s="1177"/>
      <c r="L1056" s="1177"/>
      <c r="M1056" s="1177"/>
      <c r="N1056" s="1177"/>
      <c r="O1056" s="1177"/>
    </row>
    <row r="1057" spans="3:15">
      <c r="C1057" s="1177"/>
      <c r="D1057" s="1177"/>
      <c r="E1057" s="1177"/>
      <c r="F1057" s="1177"/>
      <c r="G1057" s="1177"/>
      <c r="H1057" s="1177"/>
      <c r="I1057" s="1177"/>
      <c r="J1057" s="1177"/>
      <c r="K1057" s="1177"/>
      <c r="L1057" s="1177"/>
      <c r="M1057" s="1177"/>
      <c r="N1057" s="1177"/>
      <c r="O1057" s="1177"/>
    </row>
    <row r="1058" spans="3:15">
      <c r="C1058" s="1177"/>
      <c r="D1058" s="1177"/>
      <c r="E1058" s="1177"/>
      <c r="F1058" s="1177"/>
      <c r="G1058" s="1177"/>
      <c r="H1058" s="1177"/>
      <c r="I1058" s="1177"/>
      <c r="J1058" s="1177"/>
      <c r="K1058" s="1177"/>
      <c r="L1058" s="1177"/>
      <c r="M1058" s="1177"/>
      <c r="N1058" s="1177"/>
      <c r="O1058" s="1177"/>
    </row>
    <row r="1059" spans="3:15">
      <c r="C1059" s="1177"/>
      <c r="D1059" s="1177"/>
      <c r="E1059" s="1177"/>
      <c r="F1059" s="1177"/>
      <c r="G1059" s="1177"/>
      <c r="H1059" s="1177"/>
      <c r="I1059" s="1177"/>
      <c r="J1059" s="1177"/>
      <c r="K1059" s="1177"/>
      <c r="L1059" s="1177"/>
      <c r="M1059" s="1177"/>
      <c r="N1059" s="1177"/>
      <c r="O1059" s="1177"/>
    </row>
    <row r="1060" spans="3:15">
      <c r="C1060" s="1177"/>
      <c r="D1060" s="1177"/>
      <c r="E1060" s="1177"/>
      <c r="F1060" s="1177"/>
      <c r="G1060" s="1177"/>
      <c r="H1060" s="1177"/>
      <c r="I1060" s="1177"/>
      <c r="J1060" s="1177"/>
      <c r="K1060" s="1177"/>
      <c r="L1060" s="1177"/>
      <c r="M1060" s="1177"/>
      <c r="N1060" s="1177"/>
      <c r="O1060" s="1177"/>
    </row>
    <row r="1061" spans="3:15">
      <c r="C1061" s="1177"/>
      <c r="D1061" s="1177"/>
      <c r="E1061" s="1177"/>
      <c r="F1061" s="1177"/>
      <c r="G1061" s="1177"/>
      <c r="H1061" s="1177"/>
      <c r="I1061" s="1177"/>
      <c r="J1061" s="1177"/>
      <c r="K1061" s="1177"/>
      <c r="L1061" s="1177"/>
      <c r="M1061" s="1177"/>
      <c r="N1061" s="1177"/>
      <c r="O1061" s="1177"/>
    </row>
    <row r="1062" spans="3:15">
      <c r="C1062" s="1177"/>
      <c r="D1062" s="1177"/>
      <c r="E1062" s="1177"/>
      <c r="F1062" s="1177"/>
      <c r="G1062" s="1177"/>
      <c r="H1062" s="1177"/>
      <c r="I1062" s="1177"/>
      <c r="J1062" s="1177"/>
      <c r="K1062" s="1177"/>
      <c r="L1062" s="1177"/>
      <c r="M1062" s="1177"/>
      <c r="N1062" s="1177"/>
      <c r="O1062" s="1177"/>
    </row>
    <row r="1063" spans="3:15">
      <c r="C1063" s="1177"/>
      <c r="D1063" s="1177"/>
      <c r="E1063" s="1177"/>
      <c r="F1063" s="1177"/>
      <c r="G1063" s="1177"/>
      <c r="H1063" s="1177"/>
      <c r="I1063" s="1177"/>
      <c r="J1063" s="1177"/>
      <c r="K1063" s="1177"/>
      <c r="L1063" s="1177"/>
      <c r="M1063" s="1177"/>
      <c r="N1063" s="1177"/>
      <c r="O1063" s="1177"/>
    </row>
    <row r="1064" spans="3:15">
      <c r="C1064" s="1177"/>
      <c r="D1064" s="1177"/>
      <c r="E1064" s="1177"/>
      <c r="F1064" s="1177"/>
      <c r="G1064" s="1177"/>
      <c r="H1064" s="1177"/>
      <c r="I1064" s="1177"/>
      <c r="J1064" s="1177"/>
      <c r="K1064" s="1177"/>
      <c r="L1064" s="1177"/>
      <c r="M1064" s="1177"/>
      <c r="N1064" s="1177"/>
      <c r="O1064" s="1177"/>
    </row>
    <row r="1065" spans="3:15">
      <c r="C1065" s="1177"/>
      <c r="D1065" s="1177"/>
      <c r="E1065" s="1177"/>
      <c r="F1065" s="1177"/>
      <c r="G1065" s="1177"/>
      <c r="H1065" s="1177"/>
      <c r="I1065" s="1177"/>
      <c r="J1065" s="1177"/>
      <c r="K1065" s="1177"/>
      <c r="L1065" s="1177"/>
      <c r="M1065" s="1177"/>
      <c r="N1065" s="1177"/>
      <c r="O1065" s="1177"/>
    </row>
    <row r="1066" spans="3:15">
      <c r="C1066" s="1177"/>
      <c r="D1066" s="1177"/>
      <c r="E1066" s="1177"/>
      <c r="F1066" s="1177"/>
      <c r="G1066" s="1177"/>
      <c r="H1066" s="1177"/>
      <c r="I1066" s="1177"/>
      <c r="J1066" s="1177"/>
      <c r="K1066" s="1177"/>
      <c r="L1066" s="1177"/>
      <c r="M1066" s="1177"/>
      <c r="N1066" s="1177"/>
      <c r="O1066" s="1177"/>
    </row>
    <row r="1067" spans="3:15">
      <c r="C1067" s="1177"/>
      <c r="D1067" s="1177"/>
      <c r="E1067" s="1177"/>
      <c r="F1067" s="1177"/>
      <c r="G1067" s="1177"/>
      <c r="H1067" s="1177"/>
      <c r="I1067" s="1177"/>
      <c r="J1067" s="1177"/>
      <c r="K1067" s="1177"/>
      <c r="L1067" s="1177"/>
      <c r="M1067" s="1177"/>
      <c r="N1067" s="1177"/>
      <c r="O1067" s="1177"/>
    </row>
    <row r="1068" spans="3:15">
      <c r="C1068" s="1177"/>
      <c r="D1068" s="1177"/>
      <c r="E1068" s="1177"/>
      <c r="F1068" s="1177"/>
      <c r="G1068" s="1177"/>
      <c r="H1068" s="1177"/>
      <c r="I1068" s="1177"/>
      <c r="J1068" s="1177"/>
      <c r="K1068" s="1177"/>
      <c r="L1068" s="1177"/>
      <c r="M1068" s="1177"/>
      <c r="N1068" s="1177"/>
      <c r="O1068" s="1177"/>
    </row>
    <row r="1069" spans="3:15">
      <c r="C1069" s="1177"/>
      <c r="D1069" s="1177"/>
      <c r="E1069" s="1177"/>
      <c r="F1069" s="1177"/>
      <c r="G1069" s="1177"/>
      <c r="H1069" s="1177"/>
      <c r="I1069" s="1177"/>
      <c r="J1069" s="1177"/>
      <c r="K1069" s="1177"/>
      <c r="L1069" s="1177"/>
      <c r="M1069" s="1177"/>
      <c r="N1069" s="1177"/>
      <c r="O1069" s="1177"/>
    </row>
    <row r="1070" spans="3:15">
      <c r="C1070" s="1177"/>
      <c r="D1070" s="1177"/>
      <c r="E1070" s="1177"/>
      <c r="F1070" s="1177"/>
      <c r="G1070" s="1177"/>
      <c r="H1070" s="1177"/>
      <c r="I1070" s="1177"/>
      <c r="J1070" s="1177"/>
      <c r="K1070" s="1177"/>
      <c r="L1070" s="1177"/>
      <c r="M1070" s="1177"/>
      <c r="N1070" s="1177"/>
      <c r="O1070" s="1177"/>
    </row>
    <row r="1071" spans="3:15">
      <c r="C1071" s="1177"/>
      <c r="D1071" s="1177"/>
      <c r="E1071" s="1177"/>
      <c r="F1071" s="1177"/>
      <c r="G1071" s="1177"/>
      <c r="H1071" s="1177"/>
      <c r="I1071" s="1177"/>
      <c r="J1071" s="1177"/>
      <c r="K1071" s="1177"/>
      <c r="L1071" s="1177"/>
      <c r="M1071" s="1177"/>
      <c r="N1071" s="1177"/>
      <c r="O1071" s="1177"/>
    </row>
    <row r="1072" spans="3:15">
      <c r="C1072" s="1177"/>
      <c r="D1072" s="1177"/>
      <c r="E1072" s="1177"/>
      <c r="F1072" s="1177"/>
      <c r="G1072" s="1177"/>
      <c r="H1072" s="1177"/>
      <c r="I1072" s="1177"/>
      <c r="J1072" s="1177"/>
      <c r="K1072" s="1177"/>
      <c r="L1072" s="1177"/>
      <c r="M1072" s="1177"/>
      <c r="N1072" s="1177"/>
      <c r="O1072" s="1177"/>
    </row>
    <row r="1073" spans="3:15">
      <c r="C1073" s="1177"/>
      <c r="D1073" s="1177"/>
      <c r="E1073" s="1177"/>
      <c r="F1073" s="1177"/>
      <c r="G1073" s="1177"/>
      <c r="H1073" s="1177"/>
      <c r="I1073" s="1177"/>
      <c r="J1073" s="1177"/>
      <c r="K1073" s="1177"/>
      <c r="L1073" s="1177"/>
      <c r="M1073" s="1177"/>
      <c r="N1073" s="1177"/>
      <c r="O1073" s="1177"/>
    </row>
    <row r="1074" spans="3:15">
      <c r="C1074" s="1177"/>
      <c r="D1074" s="1177"/>
      <c r="E1074" s="1177"/>
      <c r="F1074" s="1177"/>
      <c r="G1074" s="1177"/>
      <c r="H1074" s="1177"/>
      <c r="I1074" s="1177"/>
      <c r="J1074" s="1177"/>
      <c r="K1074" s="1177"/>
      <c r="L1074" s="1177"/>
      <c r="M1074" s="1177"/>
      <c r="N1074" s="1177"/>
      <c r="O1074" s="1177"/>
    </row>
    <row r="1075" spans="3:15">
      <c r="C1075" s="1177"/>
      <c r="D1075" s="1177"/>
      <c r="E1075" s="1177"/>
      <c r="F1075" s="1177"/>
      <c r="G1075" s="1177"/>
      <c r="H1075" s="1177"/>
      <c r="I1075" s="1177"/>
      <c r="J1075" s="1177"/>
      <c r="K1075" s="1177"/>
      <c r="L1075" s="1177"/>
      <c r="M1075" s="1177"/>
      <c r="N1075" s="1177"/>
      <c r="O1075" s="1177"/>
    </row>
    <row r="1076" spans="3:15">
      <c r="C1076" s="1177"/>
      <c r="D1076" s="1177"/>
      <c r="E1076" s="1177"/>
      <c r="F1076" s="1177"/>
      <c r="G1076" s="1177"/>
      <c r="H1076" s="1177"/>
      <c r="I1076" s="1177"/>
      <c r="J1076" s="1177"/>
      <c r="K1076" s="1177"/>
      <c r="L1076" s="1177"/>
      <c r="M1076" s="1177"/>
      <c r="N1076" s="1177"/>
      <c r="O1076" s="1177"/>
    </row>
    <row r="1077" spans="3:15">
      <c r="C1077" s="1177"/>
      <c r="D1077" s="1177"/>
      <c r="E1077" s="1177"/>
      <c r="F1077" s="1177"/>
      <c r="G1077" s="1177"/>
      <c r="H1077" s="1177"/>
      <c r="I1077" s="1177"/>
      <c r="J1077" s="1177"/>
      <c r="K1077" s="1177"/>
      <c r="L1077" s="1177"/>
      <c r="M1077" s="1177"/>
      <c r="N1077" s="1177"/>
      <c r="O1077" s="1177"/>
    </row>
    <row r="1078" spans="3:15">
      <c r="C1078" s="1177"/>
      <c r="D1078" s="1177"/>
      <c r="E1078" s="1177"/>
      <c r="F1078" s="1177"/>
      <c r="G1078" s="1177"/>
      <c r="H1078" s="1177"/>
      <c r="I1078" s="1177"/>
      <c r="J1078" s="1177"/>
      <c r="K1078" s="1177"/>
      <c r="L1078" s="1177"/>
      <c r="M1078" s="1177"/>
      <c r="N1078" s="1177"/>
      <c r="O1078" s="1177"/>
    </row>
    <row r="1079" spans="3:15">
      <c r="C1079" s="1177"/>
      <c r="D1079" s="1177"/>
      <c r="E1079" s="1177"/>
      <c r="F1079" s="1177"/>
      <c r="G1079" s="1177"/>
      <c r="H1079" s="1177"/>
      <c r="I1079" s="1177"/>
      <c r="J1079" s="1177"/>
      <c r="K1079" s="1177"/>
      <c r="L1079" s="1177"/>
      <c r="M1079" s="1177"/>
      <c r="N1079" s="1177"/>
      <c r="O1079" s="1177"/>
    </row>
    <row r="1080" spans="3:15">
      <c r="C1080" s="1177"/>
      <c r="D1080" s="1177"/>
      <c r="E1080" s="1177"/>
      <c r="F1080" s="1177"/>
      <c r="G1080" s="1177"/>
      <c r="H1080" s="1177"/>
      <c r="I1080" s="1177"/>
      <c r="J1080" s="1177"/>
      <c r="K1080" s="1177"/>
      <c r="L1080" s="1177"/>
      <c r="M1080" s="1177"/>
      <c r="N1080" s="1177"/>
      <c r="O1080" s="1177"/>
    </row>
    <row r="1081" spans="3:15">
      <c r="C1081" s="1177"/>
      <c r="D1081" s="1177"/>
      <c r="E1081" s="1177"/>
      <c r="F1081" s="1177"/>
      <c r="G1081" s="1177"/>
      <c r="H1081" s="1177"/>
      <c r="I1081" s="1177"/>
      <c r="J1081" s="1177"/>
      <c r="K1081" s="1177"/>
      <c r="L1081" s="1177"/>
      <c r="M1081" s="1177"/>
      <c r="N1081" s="1177"/>
      <c r="O1081" s="1177"/>
    </row>
    <row r="1082" spans="3:15">
      <c r="C1082" s="1177"/>
      <c r="D1082" s="1177"/>
      <c r="E1082" s="1177"/>
      <c r="F1082" s="1177"/>
      <c r="G1082" s="1177"/>
      <c r="H1082" s="1177"/>
      <c r="I1082" s="1177"/>
      <c r="J1082" s="1177"/>
      <c r="K1082" s="1177"/>
      <c r="L1082" s="1177"/>
      <c r="M1082" s="1177"/>
      <c r="N1082" s="1177"/>
      <c r="O1082" s="1177"/>
    </row>
    <row r="1083" spans="3:15">
      <c r="C1083" s="1177"/>
      <c r="D1083" s="1177"/>
      <c r="E1083" s="1177"/>
      <c r="F1083" s="1177"/>
      <c r="G1083" s="1177"/>
      <c r="H1083" s="1177"/>
      <c r="I1083" s="1177"/>
      <c r="J1083" s="1177"/>
      <c r="K1083" s="1177"/>
      <c r="L1083" s="1177"/>
      <c r="M1083" s="1177"/>
      <c r="N1083" s="1177"/>
      <c r="O1083" s="1177"/>
    </row>
    <row r="1084" spans="3:15">
      <c r="C1084" s="1177"/>
      <c r="D1084" s="1177"/>
      <c r="E1084" s="1177"/>
      <c r="F1084" s="1177"/>
      <c r="G1084" s="1177"/>
      <c r="H1084" s="1177"/>
      <c r="I1084" s="1177"/>
      <c r="J1084" s="1177"/>
      <c r="K1084" s="1177"/>
      <c r="L1084" s="1177"/>
      <c r="M1084" s="1177"/>
      <c r="N1084" s="1177"/>
      <c r="O1084" s="1177"/>
    </row>
    <row r="1085" spans="3:15">
      <c r="C1085" s="1177"/>
      <c r="D1085" s="1177"/>
      <c r="E1085" s="1177"/>
      <c r="F1085" s="1177"/>
      <c r="G1085" s="1177"/>
      <c r="H1085" s="1177"/>
      <c r="I1085" s="1177"/>
      <c r="J1085" s="1177"/>
      <c r="K1085" s="1177"/>
      <c r="L1085" s="1177"/>
      <c r="M1085" s="1177"/>
      <c r="N1085" s="1177"/>
      <c r="O1085" s="1177"/>
    </row>
    <row r="1086" spans="3:15">
      <c r="C1086" s="1177"/>
      <c r="D1086" s="1177"/>
      <c r="E1086" s="1177"/>
      <c r="F1086" s="1177"/>
      <c r="G1086" s="1177"/>
      <c r="H1086" s="1177"/>
      <c r="I1086" s="1177"/>
      <c r="J1086" s="1177"/>
      <c r="K1086" s="1177"/>
      <c r="L1086" s="1177"/>
      <c r="M1086" s="1177"/>
      <c r="N1086" s="1177"/>
      <c r="O1086" s="1177"/>
    </row>
    <row r="1087" spans="3:15">
      <c r="C1087" s="1177"/>
      <c r="D1087" s="1177"/>
      <c r="E1087" s="1177"/>
      <c r="F1087" s="1177"/>
      <c r="G1087" s="1177"/>
      <c r="H1087" s="1177"/>
      <c r="I1087" s="1177"/>
      <c r="J1087" s="1177"/>
      <c r="K1087" s="1177"/>
      <c r="L1087" s="1177"/>
      <c r="M1087" s="1177"/>
      <c r="N1087" s="1177"/>
      <c r="O1087" s="1177"/>
    </row>
    <row r="1088" spans="3:15">
      <c r="C1088" s="1177"/>
      <c r="D1088" s="1177"/>
      <c r="E1088" s="1177"/>
      <c r="F1088" s="1177"/>
      <c r="G1088" s="1177"/>
      <c r="H1088" s="1177"/>
      <c r="I1088" s="1177"/>
      <c r="J1088" s="1177"/>
      <c r="K1088" s="1177"/>
      <c r="L1088" s="1177"/>
      <c r="M1088" s="1177"/>
      <c r="N1088" s="1177"/>
      <c r="O1088" s="1177"/>
    </row>
    <row r="1089" spans="3:15">
      <c r="C1089" s="1177"/>
      <c r="D1089" s="1177"/>
      <c r="E1089" s="1177"/>
      <c r="F1089" s="1177"/>
      <c r="G1089" s="1177"/>
      <c r="H1089" s="1177"/>
      <c r="I1089" s="1177"/>
      <c r="J1089" s="1177"/>
      <c r="K1089" s="1177"/>
      <c r="L1089" s="1177"/>
      <c r="M1089" s="1177"/>
      <c r="N1089" s="1177"/>
      <c r="O1089" s="1177"/>
    </row>
    <row r="1090" spans="3:15">
      <c r="C1090" s="1177"/>
      <c r="D1090" s="1177"/>
      <c r="E1090" s="1177"/>
      <c r="F1090" s="1177"/>
      <c r="G1090" s="1177"/>
      <c r="H1090" s="1177"/>
      <c r="I1090" s="1177"/>
      <c r="J1090" s="1177"/>
      <c r="K1090" s="1177"/>
      <c r="L1090" s="1177"/>
      <c r="M1090" s="1177"/>
      <c r="N1090" s="1177"/>
      <c r="O1090" s="1177"/>
    </row>
    <row r="1091" spans="3:15">
      <c r="C1091" s="1177"/>
      <c r="D1091" s="1177"/>
      <c r="E1091" s="1177"/>
      <c r="F1091" s="1177"/>
      <c r="G1091" s="1177"/>
      <c r="H1091" s="1177"/>
      <c r="I1091" s="1177"/>
      <c r="J1091" s="1177"/>
      <c r="K1091" s="1177"/>
      <c r="L1091" s="1177"/>
      <c r="M1091" s="1177"/>
      <c r="N1091" s="1177"/>
      <c r="O1091" s="1177"/>
    </row>
    <row r="1092" spans="3:15">
      <c r="C1092" s="1177"/>
      <c r="D1092" s="1177"/>
      <c r="E1092" s="1177"/>
      <c r="F1092" s="1177"/>
      <c r="G1092" s="1177"/>
      <c r="H1092" s="1177"/>
      <c r="I1092" s="1177"/>
      <c r="J1092" s="1177"/>
      <c r="K1092" s="1177"/>
      <c r="L1092" s="1177"/>
      <c r="M1092" s="1177"/>
      <c r="N1092" s="1177"/>
      <c r="O1092" s="1177"/>
    </row>
    <row r="1093" spans="3:15">
      <c r="C1093" s="1177"/>
      <c r="D1093" s="1177"/>
      <c r="E1093" s="1177"/>
      <c r="F1093" s="1177"/>
      <c r="G1093" s="1177"/>
      <c r="H1093" s="1177"/>
      <c r="I1093" s="1177"/>
      <c r="J1093" s="1177"/>
      <c r="K1093" s="1177"/>
      <c r="L1093" s="1177"/>
      <c r="M1093" s="1177"/>
      <c r="N1093" s="1177"/>
      <c r="O1093" s="1177"/>
    </row>
    <row r="1094" spans="3:15">
      <c r="C1094" s="1177"/>
      <c r="D1094" s="1177"/>
      <c r="E1094" s="1177"/>
      <c r="F1094" s="1177"/>
      <c r="G1094" s="1177"/>
      <c r="H1094" s="1177"/>
      <c r="I1094" s="1177"/>
      <c r="J1094" s="1177"/>
      <c r="K1094" s="1177"/>
      <c r="L1094" s="1177"/>
      <c r="M1094" s="1177"/>
      <c r="N1094" s="1177"/>
      <c r="O1094" s="1177"/>
    </row>
    <row r="1095" spans="3:15">
      <c r="C1095" s="1177"/>
      <c r="D1095" s="1177"/>
      <c r="E1095" s="1177"/>
      <c r="F1095" s="1177"/>
      <c r="G1095" s="1177"/>
      <c r="H1095" s="1177"/>
      <c r="I1095" s="1177"/>
      <c r="J1095" s="1177"/>
      <c r="K1095" s="1177"/>
      <c r="L1095" s="1177"/>
      <c r="M1095" s="1177"/>
      <c r="N1095" s="1177"/>
      <c r="O1095" s="1177"/>
    </row>
    <row r="1096" spans="3:15">
      <c r="C1096" s="1177"/>
      <c r="D1096" s="1177"/>
      <c r="E1096" s="1177"/>
      <c r="F1096" s="1177"/>
      <c r="G1096" s="1177"/>
      <c r="H1096" s="1177"/>
      <c r="I1096" s="1177"/>
      <c r="J1096" s="1177"/>
      <c r="K1096" s="1177"/>
      <c r="L1096" s="1177"/>
      <c r="M1096" s="1177"/>
      <c r="N1096" s="1177"/>
      <c r="O1096" s="1177"/>
    </row>
    <row r="1097" spans="3:15">
      <c r="C1097" s="1177"/>
      <c r="D1097" s="1177"/>
      <c r="E1097" s="1177"/>
      <c r="F1097" s="1177"/>
      <c r="G1097" s="1177"/>
      <c r="H1097" s="1177"/>
      <c r="I1097" s="1177"/>
      <c r="J1097" s="1177"/>
      <c r="K1097" s="1177"/>
      <c r="L1097" s="1177"/>
      <c r="M1097" s="1177"/>
      <c r="N1097" s="1177"/>
      <c r="O1097" s="1177"/>
    </row>
    <row r="1098" spans="3:15">
      <c r="C1098" s="1177"/>
      <c r="D1098" s="1177"/>
      <c r="E1098" s="1177"/>
      <c r="F1098" s="1177"/>
      <c r="G1098" s="1177"/>
      <c r="H1098" s="1177"/>
      <c r="I1098" s="1177"/>
      <c r="J1098" s="1177"/>
      <c r="K1098" s="1177"/>
      <c r="L1098" s="1177"/>
      <c r="M1098" s="1177"/>
      <c r="N1098" s="1177"/>
      <c r="O1098" s="1177"/>
    </row>
    <row r="1099" spans="3:15">
      <c r="C1099" s="1177"/>
      <c r="D1099" s="1177"/>
      <c r="E1099" s="1177"/>
      <c r="F1099" s="1177"/>
      <c r="G1099" s="1177"/>
      <c r="H1099" s="1177"/>
      <c r="I1099" s="1177"/>
      <c r="J1099" s="1177"/>
      <c r="K1099" s="1177"/>
      <c r="L1099" s="1177"/>
      <c r="M1099" s="1177"/>
      <c r="N1099" s="1177"/>
      <c r="O1099" s="1177"/>
    </row>
    <row r="1100" spans="3:15">
      <c r="C1100" s="1177"/>
      <c r="D1100" s="1177"/>
      <c r="E1100" s="1177"/>
      <c r="F1100" s="1177"/>
      <c r="G1100" s="1177"/>
      <c r="H1100" s="1177"/>
      <c r="I1100" s="1177"/>
      <c r="J1100" s="1177"/>
      <c r="K1100" s="1177"/>
      <c r="L1100" s="1177"/>
      <c r="M1100" s="1177"/>
      <c r="N1100" s="1177"/>
      <c r="O1100" s="1177"/>
    </row>
    <row r="1101" spans="3:15">
      <c r="C1101" s="1177"/>
      <c r="D1101" s="1177"/>
      <c r="E1101" s="1177"/>
      <c r="F1101" s="1177"/>
      <c r="G1101" s="1177"/>
      <c r="H1101" s="1177"/>
      <c r="I1101" s="1177"/>
      <c r="J1101" s="1177"/>
      <c r="K1101" s="1177"/>
      <c r="L1101" s="1177"/>
      <c r="M1101" s="1177"/>
      <c r="N1101" s="1177"/>
      <c r="O1101" s="1177"/>
    </row>
    <row r="1102" spans="3:15">
      <c r="C1102" s="1177"/>
      <c r="D1102" s="1177"/>
      <c r="E1102" s="1177"/>
      <c r="F1102" s="1177"/>
      <c r="G1102" s="1177"/>
      <c r="H1102" s="1177"/>
      <c r="I1102" s="1177"/>
      <c r="J1102" s="1177"/>
      <c r="K1102" s="1177"/>
      <c r="L1102" s="1177"/>
      <c r="M1102" s="1177"/>
      <c r="N1102" s="1177"/>
      <c r="O1102" s="1177"/>
    </row>
    <row r="1103" spans="3:15">
      <c r="C1103" s="1177"/>
      <c r="D1103" s="1177"/>
      <c r="E1103" s="1177"/>
      <c r="F1103" s="1177"/>
      <c r="G1103" s="1177"/>
      <c r="H1103" s="1177"/>
      <c r="I1103" s="1177"/>
      <c r="J1103" s="1177"/>
      <c r="K1103" s="1177"/>
      <c r="L1103" s="1177"/>
      <c r="M1103" s="1177"/>
      <c r="N1103" s="1177"/>
      <c r="O1103" s="1177"/>
    </row>
    <row r="1104" spans="3:15">
      <c r="C1104" s="1177"/>
      <c r="D1104" s="1177"/>
      <c r="E1104" s="1177"/>
      <c r="F1104" s="1177"/>
      <c r="G1104" s="1177"/>
      <c r="H1104" s="1177"/>
      <c r="I1104" s="1177"/>
      <c r="J1104" s="1177"/>
      <c r="K1104" s="1177"/>
      <c r="L1104" s="1177"/>
      <c r="M1104" s="1177"/>
      <c r="N1104" s="1177"/>
      <c r="O1104" s="1177"/>
    </row>
    <row r="1105" spans="3:15">
      <c r="C1105" s="1177"/>
      <c r="D1105" s="1177"/>
      <c r="E1105" s="1177"/>
      <c r="F1105" s="1177"/>
      <c r="G1105" s="1177"/>
      <c r="H1105" s="1177"/>
      <c r="I1105" s="1177"/>
      <c r="J1105" s="1177"/>
      <c r="K1105" s="1177"/>
      <c r="L1105" s="1177"/>
      <c r="M1105" s="1177"/>
      <c r="N1105" s="1177"/>
      <c r="O1105" s="1177"/>
    </row>
    <row r="1106" spans="3:15">
      <c r="C1106" s="1177"/>
      <c r="D1106" s="1177"/>
      <c r="E1106" s="1177"/>
      <c r="F1106" s="1177"/>
      <c r="G1106" s="1177"/>
      <c r="H1106" s="1177"/>
      <c r="I1106" s="1177"/>
      <c r="J1106" s="1177"/>
      <c r="K1106" s="1177"/>
      <c r="L1106" s="1177"/>
      <c r="M1106" s="1177"/>
      <c r="N1106" s="1177"/>
      <c r="O1106" s="1177"/>
    </row>
    <row r="1107" spans="3:15">
      <c r="C1107" s="1177"/>
      <c r="D1107" s="1177"/>
      <c r="E1107" s="1177"/>
      <c r="F1107" s="1177"/>
      <c r="G1107" s="1177"/>
      <c r="H1107" s="1177"/>
      <c r="I1107" s="1177"/>
      <c r="J1107" s="1177"/>
      <c r="K1107" s="1177"/>
      <c r="L1107" s="1177"/>
      <c r="M1107" s="1177"/>
      <c r="N1107" s="1177"/>
      <c r="O1107" s="1177"/>
    </row>
    <row r="1108" spans="3:15">
      <c r="C1108" s="1177"/>
      <c r="D1108" s="1177"/>
      <c r="E1108" s="1177"/>
      <c r="F1108" s="1177"/>
      <c r="G1108" s="1177"/>
      <c r="H1108" s="1177"/>
      <c r="I1108" s="1177"/>
      <c r="J1108" s="1177"/>
      <c r="K1108" s="1177"/>
      <c r="L1108" s="1177"/>
      <c r="M1108" s="1177"/>
      <c r="N1108" s="1177"/>
      <c r="O1108" s="1177"/>
    </row>
    <row r="1109" spans="3:15">
      <c r="C1109" s="1177"/>
      <c r="D1109" s="1177"/>
      <c r="E1109" s="1177"/>
      <c r="F1109" s="1177"/>
      <c r="G1109" s="1177"/>
      <c r="H1109" s="1177"/>
      <c r="I1109" s="1177"/>
      <c r="J1109" s="1177"/>
      <c r="K1109" s="1177"/>
      <c r="L1109" s="1177"/>
      <c r="M1109" s="1177"/>
      <c r="N1109" s="1177"/>
      <c r="O1109" s="1177"/>
    </row>
    <row r="1110" spans="3:15">
      <c r="C1110" s="1177"/>
      <c r="D1110" s="1177"/>
      <c r="E1110" s="1177"/>
      <c r="F1110" s="1177"/>
      <c r="G1110" s="1177"/>
      <c r="H1110" s="1177"/>
      <c r="I1110" s="1177"/>
      <c r="J1110" s="1177"/>
      <c r="K1110" s="1177"/>
      <c r="L1110" s="1177"/>
      <c r="M1110" s="1177"/>
      <c r="N1110" s="1177"/>
      <c r="O1110" s="1177"/>
    </row>
    <row r="1111" spans="3:15">
      <c r="C1111" s="1177"/>
      <c r="D1111" s="1177"/>
      <c r="E1111" s="1177"/>
      <c r="F1111" s="1177"/>
      <c r="G1111" s="1177"/>
      <c r="H1111" s="1177"/>
      <c r="I1111" s="1177"/>
      <c r="J1111" s="1177"/>
      <c r="K1111" s="1177"/>
      <c r="L1111" s="1177"/>
      <c r="M1111" s="1177"/>
      <c r="N1111" s="1177"/>
      <c r="O1111" s="1177"/>
    </row>
    <row r="1112" spans="3:15">
      <c r="C1112" s="1177"/>
      <c r="D1112" s="1177"/>
      <c r="E1112" s="1177"/>
      <c r="F1112" s="1177"/>
      <c r="G1112" s="1177"/>
      <c r="H1112" s="1177"/>
      <c r="I1112" s="1177"/>
      <c r="J1112" s="1177"/>
      <c r="K1112" s="1177"/>
      <c r="L1112" s="1177"/>
      <c r="M1112" s="1177"/>
      <c r="N1112" s="1177"/>
      <c r="O1112" s="1177"/>
    </row>
    <row r="1113" spans="3:15">
      <c r="C1113" s="1177"/>
      <c r="D1113" s="1177"/>
      <c r="E1113" s="1177"/>
      <c r="F1113" s="1177"/>
      <c r="G1113" s="1177"/>
      <c r="H1113" s="1177"/>
      <c r="I1113" s="1177"/>
      <c r="J1113" s="1177"/>
      <c r="K1113" s="1177"/>
      <c r="L1113" s="1177"/>
      <c r="M1113" s="1177"/>
      <c r="N1113" s="1177"/>
      <c r="O1113" s="1177"/>
    </row>
    <row r="1114" spans="3:15">
      <c r="C1114" s="1177"/>
      <c r="D1114" s="1177"/>
      <c r="E1114" s="1177"/>
      <c r="F1114" s="1177"/>
      <c r="G1114" s="1177"/>
      <c r="H1114" s="1177"/>
      <c r="I1114" s="1177"/>
      <c r="J1114" s="1177"/>
      <c r="K1114" s="1177"/>
      <c r="L1114" s="1177"/>
      <c r="M1114" s="1177"/>
      <c r="N1114" s="1177"/>
      <c r="O1114" s="1177"/>
    </row>
    <row r="1115" spans="3:15">
      <c r="C1115" s="1177"/>
      <c r="D1115" s="1177"/>
      <c r="E1115" s="1177"/>
      <c r="F1115" s="1177"/>
      <c r="G1115" s="1177"/>
      <c r="H1115" s="1177"/>
      <c r="I1115" s="1177"/>
      <c r="J1115" s="1177"/>
      <c r="K1115" s="1177"/>
      <c r="L1115" s="1177"/>
      <c r="M1115" s="1177"/>
      <c r="N1115" s="1177"/>
      <c r="O1115" s="1177"/>
    </row>
    <row r="1116" spans="3:15">
      <c r="C1116" s="1177"/>
      <c r="D1116" s="1177"/>
      <c r="E1116" s="1177"/>
      <c r="F1116" s="1177"/>
      <c r="G1116" s="1177"/>
      <c r="H1116" s="1177"/>
      <c r="I1116" s="1177"/>
      <c r="J1116" s="1177"/>
      <c r="K1116" s="1177"/>
      <c r="L1116" s="1177"/>
      <c r="M1116" s="1177"/>
      <c r="N1116" s="1177"/>
      <c r="O1116" s="1177"/>
    </row>
    <row r="1117" spans="3:15">
      <c r="C1117" s="1177"/>
      <c r="D1117" s="1177"/>
      <c r="E1117" s="1177"/>
      <c r="F1117" s="1177"/>
      <c r="G1117" s="1177"/>
      <c r="H1117" s="1177"/>
      <c r="I1117" s="1177"/>
      <c r="J1117" s="1177"/>
      <c r="K1117" s="1177"/>
      <c r="L1117" s="1177"/>
      <c r="M1117" s="1177"/>
      <c r="N1117" s="1177"/>
      <c r="O1117" s="1177"/>
    </row>
    <row r="1118" spans="3:15">
      <c r="C1118" s="1177"/>
      <c r="D1118" s="1177"/>
      <c r="E1118" s="1177"/>
      <c r="F1118" s="1177"/>
      <c r="G1118" s="1177"/>
      <c r="H1118" s="1177"/>
      <c r="I1118" s="1177"/>
      <c r="J1118" s="1177"/>
      <c r="K1118" s="1177"/>
      <c r="L1118" s="1177"/>
      <c r="M1118" s="1177"/>
      <c r="N1118" s="1177"/>
      <c r="O1118" s="1177"/>
    </row>
    <row r="1119" spans="3:15">
      <c r="C1119" s="1177"/>
      <c r="D1119" s="1177"/>
      <c r="E1119" s="1177"/>
      <c r="F1119" s="1177"/>
      <c r="G1119" s="1177"/>
      <c r="H1119" s="1177"/>
      <c r="I1119" s="1177"/>
      <c r="J1119" s="1177"/>
      <c r="K1119" s="1177"/>
      <c r="L1119" s="1177"/>
      <c r="M1119" s="1177"/>
      <c r="N1119" s="1177"/>
      <c r="O1119" s="1177"/>
    </row>
    <row r="1120" spans="3:15">
      <c r="C1120" s="1177"/>
      <c r="D1120" s="1177"/>
      <c r="E1120" s="1177"/>
      <c r="F1120" s="1177"/>
      <c r="G1120" s="1177"/>
      <c r="H1120" s="1177"/>
      <c r="I1120" s="1177"/>
      <c r="J1120" s="1177"/>
      <c r="K1120" s="1177"/>
      <c r="L1120" s="1177"/>
      <c r="M1120" s="1177"/>
      <c r="N1120" s="1177"/>
      <c r="O1120" s="1177"/>
    </row>
    <row r="1121" spans="3:15">
      <c r="C1121" s="1177"/>
      <c r="D1121" s="1177"/>
      <c r="E1121" s="1177"/>
      <c r="F1121" s="1177"/>
      <c r="G1121" s="1177"/>
      <c r="H1121" s="1177"/>
      <c r="I1121" s="1177"/>
      <c r="J1121" s="1177"/>
      <c r="K1121" s="1177"/>
      <c r="L1121" s="1177"/>
      <c r="M1121" s="1177"/>
      <c r="N1121" s="1177"/>
      <c r="O1121" s="1177"/>
    </row>
    <row r="1122" spans="3:15">
      <c r="C1122" s="1177"/>
      <c r="D1122" s="1177"/>
      <c r="E1122" s="1177"/>
      <c r="F1122" s="1177"/>
      <c r="G1122" s="1177"/>
      <c r="H1122" s="1177"/>
      <c r="I1122" s="1177"/>
      <c r="J1122" s="1177"/>
      <c r="K1122" s="1177"/>
      <c r="L1122" s="1177"/>
      <c r="M1122" s="1177"/>
      <c r="N1122" s="1177"/>
      <c r="O1122" s="1177"/>
    </row>
    <row r="1123" spans="3:15">
      <c r="C1123" s="1177"/>
      <c r="D1123" s="1177"/>
      <c r="E1123" s="1177"/>
      <c r="F1123" s="1177"/>
      <c r="G1123" s="1177"/>
      <c r="H1123" s="1177"/>
      <c r="I1123" s="1177"/>
      <c r="J1123" s="1177"/>
      <c r="K1123" s="1177"/>
      <c r="L1123" s="1177"/>
      <c r="M1123" s="1177"/>
      <c r="N1123" s="1177"/>
      <c r="O1123" s="1177"/>
    </row>
    <row r="1124" spans="3:15">
      <c r="C1124" s="1177"/>
      <c r="D1124" s="1177"/>
      <c r="E1124" s="1177"/>
      <c r="F1124" s="1177"/>
      <c r="G1124" s="1177"/>
      <c r="H1124" s="1177"/>
      <c r="I1124" s="1177"/>
      <c r="J1124" s="1177"/>
      <c r="K1124" s="1177"/>
      <c r="L1124" s="1177"/>
      <c r="M1124" s="1177"/>
      <c r="N1124" s="1177"/>
      <c r="O1124" s="1177"/>
    </row>
    <row r="1125" spans="3:15">
      <c r="C1125" s="1177"/>
      <c r="D1125" s="1177"/>
      <c r="E1125" s="1177"/>
      <c r="F1125" s="1177"/>
      <c r="G1125" s="1177"/>
      <c r="H1125" s="1177"/>
      <c r="I1125" s="1177"/>
      <c r="J1125" s="1177"/>
      <c r="K1125" s="1177"/>
      <c r="L1125" s="1177"/>
      <c r="M1125" s="1177"/>
      <c r="N1125" s="1177"/>
      <c r="O1125" s="1177"/>
    </row>
    <row r="1126" spans="3:15">
      <c r="C1126" s="1177"/>
      <c r="D1126" s="1177"/>
      <c r="E1126" s="1177"/>
      <c r="F1126" s="1177"/>
      <c r="G1126" s="1177"/>
      <c r="H1126" s="1177"/>
      <c r="I1126" s="1177"/>
      <c r="J1126" s="1177"/>
      <c r="K1126" s="1177"/>
      <c r="L1126" s="1177"/>
      <c r="M1126" s="1177"/>
      <c r="N1126" s="1177"/>
      <c r="O1126" s="1177"/>
    </row>
    <row r="1127" spans="3:15">
      <c r="C1127" s="1177"/>
      <c r="D1127" s="1177"/>
      <c r="E1127" s="1177"/>
      <c r="F1127" s="1177"/>
      <c r="G1127" s="1177"/>
      <c r="H1127" s="1177"/>
      <c r="I1127" s="1177"/>
      <c r="J1127" s="1177"/>
      <c r="K1127" s="1177"/>
      <c r="L1127" s="1177"/>
      <c r="M1127" s="1177"/>
      <c r="N1127" s="1177"/>
      <c r="O1127" s="1177"/>
    </row>
    <row r="1128" spans="3:15">
      <c r="C1128" s="1177"/>
      <c r="D1128" s="1177"/>
      <c r="E1128" s="1177"/>
      <c r="F1128" s="1177"/>
      <c r="G1128" s="1177"/>
      <c r="H1128" s="1177"/>
      <c r="I1128" s="1177"/>
      <c r="J1128" s="1177"/>
      <c r="K1128" s="1177"/>
      <c r="L1128" s="1177"/>
      <c r="M1128" s="1177"/>
      <c r="N1128" s="1177"/>
      <c r="O1128" s="1177"/>
    </row>
    <row r="1129" spans="3:15">
      <c r="C1129" s="1177"/>
      <c r="D1129" s="1177"/>
      <c r="E1129" s="1177"/>
      <c r="F1129" s="1177"/>
      <c r="G1129" s="1177"/>
      <c r="H1129" s="1177"/>
      <c r="I1129" s="1177"/>
      <c r="J1129" s="1177"/>
      <c r="K1129" s="1177"/>
      <c r="L1129" s="1177"/>
      <c r="M1129" s="1177"/>
      <c r="N1129" s="1177"/>
      <c r="O1129" s="1177"/>
    </row>
    <row r="1130" spans="3:15">
      <c r="C1130" s="1177"/>
      <c r="D1130" s="1177"/>
      <c r="E1130" s="1177"/>
      <c r="F1130" s="1177"/>
      <c r="G1130" s="1177"/>
      <c r="H1130" s="1177"/>
      <c r="I1130" s="1177"/>
      <c r="J1130" s="1177"/>
      <c r="K1130" s="1177"/>
      <c r="L1130" s="1177"/>
      <c r="M1130" s="1177"/>
      <c r="N1130" s="1177"/>
      <c r="O1130" s="1177"/>
    </row>
    <row r="1131" spans="3:15">
      <c r="C1131" s="1177"/>
      <c r="D1131" s="1177"/>
      <c r="E1131" s="1177"/>
      <c r="F1131" s="1177"/>
      <c r="G1131" s="1177"/>
      <c r="H1131" s="1177"/>
      <c r="I1131" s="1177"/>
      <c r="J1131" s="1177"/>
      <c r="K1131" s="1177"/>
      <c r="L1131" s="1177"/>
      <c r="M1131" s="1177"/>
      <c r="N1131" s="1177"/>
      <c r="O1131" s="1177"/>
    </row>
    <row r="1132" spans="3:15">
      <c r="C1132" s="1177"/>
      <c r="D1132" s="1177"/>
      <c r="E1132" s="1177"/>
      <c r="F1132" s="1177"/>
      <c r="G1132" s="1177"/>
      <c r="H1132" s="1177"/>
      <c r="I1132" s="1177"/>
      <c r="J1132" s="1177"/>
      <c r="K1132" s="1177"/>
      <c r="L1132" s="1177"/>
      <c r="M1132" s="1177"/>
      <c r="N1132" s="1177"/>
      <c r="O1132" s="1177"/>
    </row>
    <row r="1133" spans="3:15">
      <c r="C1133" s="1177"/>
      <c r="D1133" s="1177"/>
      <c r="E1133" s="1177"/>
      <c r="F1133" s="1177"/>
      <c r="G1133" s="1177"/>
      <c r="H1133" s="1177"/>
      <c r="I1133" s="1177"/>
      <c r="J1133" s="1177"/>
      <c r="K1133" s="1177"/>
      <c r="L1133" s="1177"/>
      <c r="M1133" s="1177"/>
      <c r="N1133" s="1177"/>
      <c r="O1133" s="1177"/>
    </row>
    <row r="1134" spans="3:15">
      <c r="C1134" s="1177"/>
      <c r="D1134" s="1177"/>
      <c r="E1134" s="1177"/>
      <c r="F1134" s="1177"/>
      <c r="G1134" s="1177"/>
      <c r="H1134" s="1177"/>
      <c r="I1134" s="1177"/>
      <c r="J1134" s="1177"/>
      <c r="K1134" s="1177"/>
      <c r="L1134" s="1177"/>
      <c r="M1134" s="1177"/>
      <c r="N1134" s="1177"/>
      <c r="O1134" s="1177"/>
    </row>
    <row r="1135" spans="3:15">
      <c r="C1135" s="1177"/>
      <c r="D1135" s="1177"/>
      <c r="E1135" s="1177"/>
      <c r="F1135" s="1177"/>
      <c r="G1135" s="1177"/>
      <c r="H1135" s="1177"/>
      <c r="I1135" s="1177"/>
      <c r="J1135" s="1177"/>
      <c r="K1135" s="1177"/>
      <c r="L1135" s="1177"/>
      <c r="M1135" s="1177"/>
      <c r="N1135" s="1177"/>
      <c r="O1135" s="1177"/>
    </row>
    <row r="1136" spans="3:15">
      <c r="C1136" s="1177"/>
      <c r="D1136" s="1177"/>
      <c r="E1136" s="1177"/>
      <c r="F1136" s="1177"/>
      <c r="G1136" s="1177"/>
      <c r="H1136" s="1177"/>
      <c r="I1136" s="1177"/>
      <c r="J1136" s="1177"/>
      <c r="K1136" s="1177"/>
      <c r="L1136" s="1177"/>
      <c r="M1136" s="1177"/>
      <c r="N1136" s="1177"/>
      <c r="O1136" s="1177"/>
    </row>
    <row r="1137" spans="3:15">
      <c r="C1137" s="1177"/>
      <c r="D1137" s="1177"/>
      <c r="E1137" s="1177"/>
      <c r="F1137" s="1177"/>
      <c r="G1137" s="1177"/>
      <c r="H1137" s="1177"/>
      <c r="I1137" s="1177"/>
      <c r="J1137" s="1177"/>
      <c r="K1137" s="1177"/>
      <c r="L1137" s="1177"/>
      <c r="M1137" s="1177"/>
      <c r="N1137" s="1177"/>
      <c r="O1137" s="1177"/>
    </row>
    <row r="1138" spans="3:15">
      <c r="C1138" s="1177"/>
      <c r="D1138" s="1177"/>
      <c r="E1138" s="1177"/>
      <c r="F1138" s="1177"/>
      <c r="G1138" s="1177"/>
      <c r="H1138" s="1177"/>
      <c r="I1138" s="1177"/>
      <c r="J1138" s="1177"/>
      <c r="K1138" s="1177"/>
      <c r="L1138" s="1177"/>
      <c r="M1138" s="1177"/>
      <c r="N1138" s="1177"/>
      <c r="O1138" s="1177"/>
    </row>
    <row r="1139" spans="3:15">
      <c r="C1139" s="1177"/>
      <c r="D1139" s="1177"/>
      <c r="E1139" s="1177"/>
      <c r="F1139" s="1177"/>
      <c r="G1139" s="1177"/>
      <c r="H1139" s="1177"/>
      <c r="I1139" s="1177"/>
      <c r="J1139" s="1177"/>
      <c r="K1139" s="1177"/>
      <c r="L1139" s="1177"/>
      <c r="M1139" s="1177"/>
      <c r="N1139" s="1177"/>
      <c r="O1139" s="1177"/>
    </row>
    <row r="1140" spans="3:15">
      <c r="C1140" s="1177"/>
      <c r="D1140" s="1177"/>
      <c r="E1140" s="1177"/>
      <c r="F1140" s="1177"/>
      <c r="G1140" s="1177"/>
      <c r="H1140" s="1177"/>
      <c r="I1140" s="1177"/>
      <c r="J1140" s="1177"/>
      <c r="K1140" s="1177"/>
      <c r="L1140" s="1177"/>
      <c r="M1140" s="1177"/>
      <c r="N1140" s="1177"/>
      <c r="O1140" s="1177"/>
    </row>
    <row r="1141" spans="3:15">
      <c r="C1141" s="1177"/>
      <c r="D1141" s="1177"/>
      <c r="E1141" s="1177"/>
      <c r="F1141" s="1177"/>
      <c r="G1141" s="1177"/>
      <c r="H1141" s="1177"/>
      <c r="I1141" s="1177"/>
      <c r="J1141" s="1177"/>
      <c r="K1141" s="1177"/>
      <c r="L1141" s="1177"/>
      <c r="M1141" s="1177"/>
      <c r="N1141" s="1177"/>
      <c r="O1141" s="1177"/>
    </row>
    <row r="1142" spans="3:15">
      <c r="C1142" s="1177"/>
      <c r="D1142" s="1177"/>
      <c r="E1142" s="1177"/>
      <c r="F1142" s="1177"/>
      <c r="G1142" s="1177"/>
      <c r="H1142" s="1177"/>
      <c r="I1142" s="1177"/>
      <c r="J1142" s="1177"/>
      <c r="K1142" s="1177"/>
      <c r="L1142" s="1177"/>
      <c r="M1142" s="1177"/>
      <c r="N1142" s="1177"/>
      <c r="O1142" s="1177"/>
    </row>
    <row r="1143" spans="3:15">
      <c r="C1143" s="1177"/>
      <c r="D1143" s="1177"/>
      <c r="E1143" s="1177"/>
      <c r="F1143" s="1177"/>
      <c r="G1143" s="1177"/>
      <c r="H1143" s="1177"/>
      <c r="I1143" s="1177"/>
      <c r="J1143" s="1177"/>
      <c r="K1143" s="1177"/>
      <c r="L1143" s="1177"/>
      <c r="M1143" s="1177"/>
      <c r="N1143" s="1177"/>
      <c r="O1143" s="1177"/>
    </row>
    <row r="1144" spans="3:15">
      <c r="C1144" s="1177"/>
      <c r="D1144" s="1177"/>
      <c r="E1144" s="1177"/>
      <c r="F1144" s="1177"/>
      <c r="G1144" s="1177"/>
      <c r="H1144" s="1177"/>
      <c r="I1144" s="1177"/>
      <c r="J1144" s="1177"/>
      <c r="K1144" s="1177"/>
      <c r="L1144" s="1177"/>
      <c r="M1144" s="1177"/>
      <c r="N1144" s="1177"/>
      <c r="O1144" s="1177"/>
    </row>
    <row r="1145" spans="3:15">
      <c r="C1145" s="1177"/>
      <c r="D1145" s="1177"/>
      <c r="E1145" s="1177"/>
      <c r="F1145" s="1177"/>
      <c r="G1145" s="1177"/>
      <c r="H1145" s="1177"/>
      <c r="I1145" s="1177"/>
      <c r="J1145" s="1177"/>
      <c r="K1145" s="1177"/>
      <c r="L1145" s="1177"/>
      <c r="M1145" s="1177"/>
      <c r="N1145" s="1177"/>
      <c r="O1145" s="1177"/>
    </row>
    <row r="1146" spans="3:15">
      <c r="C1146" s="1177"/>
      <c r="D1146" s="1177"/>
      <c r="E1146" s="1177"/>
      <c r="F1146" s="1177"/>
      <c r="G1146" s="1177"/>
      <c r="H1146" s="1177"/>
      <c r="I1146" s="1177"/>
      <c r="J1146" s="1177"/>
      <c r="K1146" s="1177"/>
      <c r="L1146" s="1177"/>
      <c r="M1146" s="1177"/>
      <c r="N1146" s="1177"/>
      <c r="O1146" s="1177"/>
    </row>
    <row r="1147" spans="3:15">
      <c r="C1147" s="1177"/>
      <c r="D1147" s="1177"/>
      <c r="E1147" s="1177"/>
      <c r="F1147" s="1177"/>
      <c r="G1147" s="1177"/>
      <c r="H1147" s="1177"/>
      <c r="I1147" s="1177"/>
      <c r="J1147" s="1177"/>
      <c r="K1147" s="1177"/>
      <c r="L1147" s="1177"/>
      <c r="M1147" s="1177"/>
      <c r="N1147" s="1177"/>
      <c r="O1147" s="1177"/>
    </row>
    <row r="1148" spans="3:15">
      <c r="C1148" s="1177"/>
      <c r="D1148" s="1177"/>
      <c r="E1148" s="1177"/>
      <c r="F1148" s="1177"/>
      <c r="G1148" s="1177"/>
      <c r="H1148" s="1177"/>
      <c r="I1148" s="1177"/>
      <c r="J1148" s="1177"/>
      <c r="K1148" s="1177"/>
      <c r="L1148" s="1177"/>
      <c r="M1148" s="1177"/>
      <c r="N1148" s="1177"/>
      <c r="O1148" s="1177"/>
    </row>
    <row r="1149" spans="3:15">
      <c r="C1149" s="1177"/>
      <c r="D1149" s="1177"/>
      <c r="E1149" s="1177"/>
      <c r="F1149" s="1177"/>
      <c r="G1149" s="1177"/>
      <c r="H1149" s="1177"/>
      <c r="I1149" s="1177"/>
      <c r="J1149" s="1177"/>
      <c r="K1149" s="1177"/>
      <c r="L1149" s="1177"/>
      <c r="M1149" s="1177"/>
      <c r="N1149" s="1177"/>
      <c r="O1149" s="1177"/>
    </row>
    <row r="1150" spans="3:15">
      <c r="C1150" s="1177"/>
      <c r="D1150" s="1177"/>
      <c r="E1150" s="1177"/>
      <c r="F1150" s="1177"/>
      <c r="G1150" s="1177"/>
      <c r="H1150" s="1177"/>
      <c r="I1150" s="1177"/>
      <c r="J1150" s="1177"/>
      <c r="K1150" s="1177"/>
      <c r="L1150" s="1177"/>
      <c r="M1150" s="1177"/>
      <c r="N1150" s="1177"/>
      <c r="O1150" s="1177"/>
    </row>
    <row r="1151" spans="3:15">
      <c r="C1151" s="1177"/>
      <c r="D1151" s="1177"/>
      <c r="E1151" s="1177"/>
      <c r="F1151" s="1177"/>
      <c r="G1151" s="1177"/>
      <c r="H1151" s="1177"/>
      <c r="I1151" s="1177"/>
      <c r="J1151" s="1177"/>
      <c r="K1151" s="1177"/>
      <c r="L1151" s="1177"/>
      <c r="M1151" s="1177"/>
      <c r="N1151" s="1177"/>
      <c r="O1151" s="1177"/>
    </row>
    <row r="1152" spans="3:15">
      <c r="C1152" s="1177"/>
      <c r="D1152" s="1177"/>
      <c r="E1152" s="1177"/>
      <c r="F1152" s="1177"/>
      <c r="G1152" s="1177"/>
      <c r="H1152" s="1177"/>
      <c r="I1152" s="1177"/>
      <c r="J1152" s="1177"/>
      <c r="K1152" s="1177"/>
      <c r="L1152" s="1177"/>
      <c r="M1152" s="1177"/>
      <c r="N1152" s="1177"/>
      <c r="O1152" s="1177"/>
    </row>
    <row r="1153" spans="3:15">
      <c r="C1153" s="1177"/>
      <c r="D1153" s="1177"/>
      <c r="E1153" s="1177"/>
      <c r="F1153" s="1177"/>
      <c r="G1153" s="1177"/>
      <c r="H1153" s="1177"/>
      <c r="I1153" s="1177"/>
      <c r="J1153" s="1177"/>
      <c r="K1153" s="1177"/>
      <c r="L1153" s="1177"/>
      <c r="M1153" s="1177"/>
      <c r="N1153" s="1177"/>
      <c r="O1153" s="1177"/>
    </row>
    <row r="1154" spans="3:15">
      <c r="C1154" s="1177"/>
      <c r="D1154" s="1177"/>
      <c r="E1154" s="1177"/>
      <c r="F1154" s="1177"/>
      <c r="G1154" s="1177"/>
      <c r="H1154" s="1177"/>
      <c r="I1154" s="1177"/>
      <c r="J1154" s="1177"/>
      <c r="K1154" s="1177"/>
      <c r="L1154" s="1177"/>
      <c r="M1154" s="1177"/>
      <c r="N1154" s="1177"/>
      <c r="O1154" s="1177"/>
    </row>
    <row r="1155" spans="3:15">
      <c r="C1155" s="1177"/>
      <c r="D1155" s="1177"/>
      <c r="E1155" s="1177"/>
      <c r="F1155" s="1177"/>
      <c r="G1155" s="1177"/>
      <c r="H1155" s="1177"/>
      <c r="I1155" s="1177"/>
      <c r="J1155" s="1177"/>
      <c r="K1155" s="1177"/>
      <c r="L1155" s="1177"/>
      <c r="M1155" s="1177"/>
      <c r="N1155" s="1177"/>
      <c r="O1155" s="1177"/>
    </row>
    <row r="1156" spans="3:15">
      <c r="C1156" s="1177"/>
      <c r="D1156" s="1177"/>
      <c r="E1156" s="1177"/>
      <c r="F1156" s="1177"/>
      <c r="G1156" s="1177"/>
      <c r="H1156" s="1177"/>
      <c r="I1156" s="1177"/>
      <c r="J1156" s="1177"/>
      <c r="K1156" s="1177"/>
      <c r="L1156" s="1177"/>
      <c r="M1156" s="1177"/>
      <c r="N1156" s="1177"/>
      <c r="O1156" s="1177"/>
    </row>
    <row r="1157" spans="3:15">
      <c r="C1157" s="1177"/>
      <c r="D1157" s="1177"/>
      <c r="E1157" s="1177"/>
      <c r="F1157" s="1177"/>
      <c r="G1157" s="1177"/>
      <c r="H1157" s="1177"/>
      <c r="I1157" s="1177"/>
      <c r="J1157" s="1177"/>
      <c r="K1157" s="1177"/>
      <c r="L1157" s="1177"/>
      <c r="M1157" s="1177"/>
      <c r="N1157" s="1177"/>
      <c r="O1157" s="1177"/>
    </row>
    <row r="1158" spans="3:15">
      <c r="C1158" s="1177"/>
      <c r="D1158" s="1177"/>
      <c r="E1158" s="1177"/>
      <c r="F1158" s="1177"/>
      <c r="G1158" s="1177"/>
      <c r="H1158" s="1177"/>
      <c r="I1158" s="1177"/>
      <c r="J1158" s="1177"/>
      <c r="K1158" s="1177"/>
      <c r="L1158" s="1177"/>
      <c r="M1158" s="1177"/>
      <c r="N1158" s="1177"/>
      <c r="O1158" s="1177"/>
    </row>
    <row r="1159" spans="3:15">
      <c r="C1159" s="1177"/>
      <c r="D1159" s="1177"/>
      <c r="E1159" s="1177"/>
      <c r="F1159" s="1177"/>
      <c r="G1159" s="1177"/>
      <c r="H1159" s="1177"/>
      <c r="I1159" s="1177"/>
      <c r="J1159" s="1177"/>
      <c r="K1159" s="1177"/>
      <c r="L1159" s="1177"/>
      <c r="M1159" s="1177"/>
      <c r="N1159" s="1177"/>
      <c r="O1159" s="1177"/>
    </row>
    <row r="1160" spans="3:15">
      <c r="C1160" s="1177"/>
      <c r="D1160" s="1177"/>
      <c r="E1160" s="1177"/>
      <c r="F1160" s="1177"/>
      <c r="G1160" s="1177"/>
      <c r="H1160" s="1177"/>
      <c r="I1160" s="1177"/>
      <c r="J1160" s="1177"/>
      <c r="K1160" s="1177"/>
      <c r="L1160" s="1177"/>
      <c r="M1160" s="1177"/>
      <c r="N1160" s="1177"/>
      <c r="O1160" s="1177"/>
    </row>
    <row r="1161" spans="3:15">
      <c r="C1161" s="1177"/>
      <c r="D1161" s="1177"/>
      <c r="E1161" s="1177"/>
      <c r="F1161" s="1177"/>
      <c r="G1161" s="1177"/>
      <c r="H1161" s="1177"/>
      <c r="I1161" s="1177"/>
      <c r="J1161" s="1177"/>
      <c r="K1161" s="1177"/>
      <c r="L1161" s="1177"/>
      <c r="M1161" s="1177"/>
      <c r="N1161" s="1177"/>
      <c r="O1161" s="1177"/>
    </row>
    <row r="1162" spans="3:15">
      <c r="C1162" s="1177"/>
      <c r="D1162" s="1177"/>
      <c r="E1162" s="1177"/>
      <c r="F1162" s="1177"/>
      <c r="G1162" s="1177"/>
      <c r="H1162" s="1177"/>
      <c r="I1162" s="1177"/>
      <c r="J1162" s="1177"/>
      <c r="K1162" s="1177"/>
      <c r="L1162" s="1177"/>
      <c r="M1162" s="1177"/>
      <c r="N1162" s="1177"/>
      <c r="O1162" s="1177"/>
    </row>
    <row r="1163" spans="3:15">
      <c r="C1163" s="1177"/>
      <c r="D1163" s="1177"/>
      <c r="E1163" s="1177"/>
      <c r="F1163" s="1177"/>
      <c r="G1163" s="1177"/>
      <c r="H1163" s="1177"/>
      <c r="I1163" s="1177"/>
      <c r="J1163" s="1177"/>
      <c r="K1163" s="1177"/>
      <c r="L1163" s="1177"/>
      <c r="M1163" s="1177"/>
      <c r="N1163" s="1177"/>
      <c r="O1163" s="1177"/>
    </row>
    <row r="1164" spans="3:15">
      <c r="C1164" s="1177"/>
      <c r="D1164" s="1177"/>
      <c r="E1164" s="1177"/>
      <c r="F1164" s="1177"/>
      <c r="G1164" s="1177"/>
      <c r="H1164" s="1177"/>
      <c r="I1164" s="1177"/>
      <c r="J1164" s="1177"/>
      <c r="K1164" s="1177"/>
      <c r="L1164" s="1177"/>
      <c r="M1164" s="1177"/>
      <c r="N1164" s="1177"/>
      <c r="O1164" s="1177"/>
    </row>
    <row r="1165" spans="3:15">
      <c r="C1165" s="1177"/>
      <c r="D1165" s="1177"/>
      <c r="E1165" s="1177"/>
      <c r="F1165" s="1177"/>
      <c r="G1165" s="1177"/>
      <c r="H1165" s="1177"/>
      <c r="I1165" s="1177"/>
      <c r="J1165" s="1177"/>
      <c r="K1165" s="1177"/>
      <c r="L1165" s="1177"/>
      <c r="M1165" s="1177"/>
      <c r="N1165" s="1177"/>
      <c r="O1165" s="1177"/>
    </row>
    <row r="1166" spans="3:15">
      <c r="C1166" s="1177"/>
      <c r="D1166" s="1177"/>
      <c r="E1166" s="1177"/>
      <c r="F1166" s="1177"/>
      <c r="G1166" s="1177"/>
      <c r="H1166" s="1177"/>
      <c r="I1166" s="1177"/>
      <c r="J1166" s="1177"/>
      <c r="K1166" s="1177"/>
      <c r="L1166" s="1177"/>
      <c r="M1166" s="1177"/>
      <c r="N1166" s="1177"/>
      <c r="O1166" s="1177"/>
    </row>
    <row r="1167" spans="3:15">
      <c r="C1167" s="1177"/>
      <c r="D1167" s="1177"/>
      <c r="E1167" s="1177"/>
      <c r="F1167" s="1177"/>
      <c r="G1167" s="1177"/>
      <c r="H1167" s="1177"/>
      <c r="I1167" s="1177"/>
      <c r="J1167" s="1177"/>
      <c r="K1167" s="1177"/>
      <c r="L1167" s="1177"/>
      <c r="M1167" s="1177"/>
      <c r="N1167" s="1177"/>
      <c r="O1167" s="1177"/>
    </row>
    <row r="1168" spans="3:15">
      <c r="C1168" s="1177"/>
      <c r="D1168" s="1177"/>
      <c r="E1168" s="1177"/>
      <c r="F1168" s="1177"/>
      <c r="G1168" s="1177"/>
      <c r="H1168" s="1177"/>
      <c r="I1168" s="1177"/>
      <c r="J1168" s="1177"/>
      <c r="K1168" s="1177"/>
      <c r="L1168" s="1177"/>
      <c r="M1168" s="1177"/>
      <c r="N1168" s="1177"/>
      <c r="O1168" s="1177"/>
    </row>
    <row r="1169" spans="3:15">
      <c r="C1169" s="1177"/>
      <c r="D1169" s="1177"/>
      <c r="E1169" s="1177"/>
      <c r="F1169" s="1177"/>
      <c r="G1169" s="1177"/>
      <c r="H1169" s="1177"/>
      <c r="I1169" s="1177"/>
      <c r="J1169" s="1177"/>
      <c r="K1169" s="1177"/>
      <c r="L1169" s="1177"/>
      <c r="M1169" s="1177"/>
      <c r="N1169" s="1177"/>
      <c r="O1169" s="1177"/>
    </row>
    <row r="1170" spans="3:15">
      <c r="C1170" s="1177"/>
      <c r="D1170" s="1177"/>
      <c r="E1170" s="1177"/>
      <c r="F1170" s="1177"/>
      <c r="G1170" s="1177"/>
      <c r="H1170" s="1177"/>
      <c r="I1170" s="1177"/>
      <c r="J1170" s="1177"/>
      <c r="K1170" s="1177"/>
      <c r="L1170" s="1177"/>
      <c r="M1170" s="1177"/>
      <c r="N1170" s="1177"/>
      <c r="O1170" s="1177"/>
    </row>
    <row r="1171" spans="3:15">
      <c r="C1171" s="1177"/>
      <c r="D1171" s="1177"/>
      <c r="E1171" s="1177"/>
      <c r="F1171" s="1177"/>
      <c r="G1171" s="1177"/>
      <c r="H1171" s="1177"/>
      <c r="I1171" s="1177"/>
      <c r="J1171" s="1177"/>
      <c r="K1171" s="1177"/>
      <c r="L1171" s="1177"/>
      <c r="M1171" s="1177"/>
      <c r="N1171" s="1177"/>
      <c r="O1171" s="1177"/>
    </row>
    <row r="1172" spans="3:15">
      <c r="C1172" s="1177"/>
      <c r="D1172" s="1177"/>
      <c r="E1172" s="1177"/>
      <c r="F1172" s="1177"/>
      <c r="G1172" s="1177"/>
      <c r="H1172" s="1177"/>
      <c r="I1172" s="1177"/>
      <c r="J1172" s="1177"/>
      <c r="K1172" s="1177"/>
      <c r="L1172" s="1177"/>
      <c r="M1172" s="1177"/>
      <c r="N1172" s="1177"/>
      <c r="O1172" s="1177"/>
    </row>
    <row r="1173" spans="3:15">
      <c r="C1173" s="1177"/>
      <c r="D1173" s="1177"/>
      <c r="E1173" s="1177"/>
      <c r="F1173" s="1177"/>
      <c r="G1173" s="1177"/>
      <c r="H1173" s="1177"/>
      <c r="I1173" s="1177"/>
      <c r="J1173" s="1177"/>
      <c r="K1173" s="1177"/>
      <c r="L1173" s="1177"/>
      <c r="M1173" s="1177"/>
      <c r="N1173" s="1177"/>
      <c r="O1173" s="1177"/>
    </row>
    <row r="1174" spans="3:15">
      <c r="C1174" s="1177"/>
      <c r="D1174" s="1177"/>
      <c r="E1174" s="1177"/>
      <c r="F1174" s="1177"/>
      <c r="G1174" s="1177"/>
      <c r="H1174" s="1177"/>
      <c r="I1174" s="1177"/>
      <c r="J1174" s="1177"/>
      <c r="K1174" s="1177"/>
      <c r="L1174" s="1177"/>
      <c r="M1174" s="1177"/>
      <c r="N1174" s="1177"/>
      <c r="O1174" s="1177"/>
    </row>
    <row r="1175" spans="3:15">
      <c r="C1175" s="1177"/>
      <c r="D1175" s="1177"/>
      <c r="E1175" s="1177"/>
      <c r="F1175" s="1177"/>
      <c r="G1175" s="1177"/>
      <c r="H1175" s="1177"/>
      <c r="I1175" s="1177"/>
      <c r="J1175" s="1177"/>
      <c r="K1175" s="1177"/>
      <c r="L1175" s="1177"/>
      <c r="M1175" s="1177"/>
      <c r="N1175" s="1177"/>
      <c r="O1175" s="1177"/>
    </row>
    <row r="1176" spans="3:15">
      <c r="C1176" s="1177"/>
      <c r="D1176" s="1177"/>
      <c r="E1176" s="1177"/>
      <c r="F1176" s="1177"/>
      <c r="G1176" s="1177"/>
      <c r="H1176" s="1177"/>
      <c r="I1176" s="1177"/>
      <c r="J1176" s="1177"/>
      <c r="K1176" s="1177"/>
      <c r="L1176" s="1177"/>
      <c r="M1176" s="1177"/>
      <c r="N1176" s="1177"/>
      <c r="O1176" s="1177"/>
    </row>
    <row r="1177" spans="3:15">
      <c r="C1177" s="1177"/>
      <c r="D1177" s="1177"/>
      <c r="E1177" s="1177"/>
      <c r="F1177" s="1177"/>
      <c r="G1177" s="1177"/>
      <c r="H1177" s="1177"/>
      <c r="I1177" s="1177"/>
      <c r="J1177" s="1177"/>
      <c r="K1177" s="1177"/>
      <c r="L1177" s="1177"/>
      <c r="M1177" s="1177"/>
      <c r="N1177" s="1177"/>
      <c r="O1177" s="1177"/>
    </row>
    <row r="1178" spans="3:15">
      <c r="C1178" s="1177"/>
      <c r="D1178" s="1177"/>
      <c r="E1178" s="1177"/>
      <c r="F1178" s="1177"/>
      <c r="G1178" s="1177"/>
      <c r="H1178" s="1177"/>
      <c r="I1178" s="1177"/>
      <c r="J1178" s="1177"/>
      <c r="K1178" s="1177"/>
      <c r="L1178" s="1177"/>
      <c r="M1178" s="1177"/>
      <c r="N1178" s="1177"/>
      <c r="O1178" s="1177"/>
    </row>
    <row r="1179" spans="3:15">
      <c r="C1179" s="1177"/>
      <c r="D1179" s="1177"/>
      <c r="E1179" s="1177"/>
      <c r="F1179" s="1177"/>
      <c r="G1179" s="1177"/>
      <c r="H1179" s="1177"/>
      <c r="I1179" s="1177"/>
      <c r="J1179" s="1177"/>
      <c r="K1179" s="1177"/>
      <c r="L1179" s="1177"/>
      <c r="M1179" s="1177"/>
      <c r="N1179" s="1177"/>
      <c r="O1179" s="1177"/>
    </row>
    <row r="1180" spans="3:15">
      <c r="C1180" s="1177"/>
      <c r="D1180" s="1177"/>
      <c r="E1180" s="1177"/>
      <c r="F1180" s="1177"/>
      <c r="G1180" s="1177"/>
      <c r="H1180" s="1177"/>
      <c r="I1180" s="1177"/>
      <c r="J1180" s="1177"/>
      <c r="K1180" s="1177"/>
      <c r="L1180" s="1177"/>
      <c r="M1180" s="1177"/>
      <c r="N1180" s="1177"/>
      <c r="O1180" s="1177"/>
    </row>
    <row r="1181" spans="3:15">
      <c r="C1181" s="1177"/>
      <c r="D1181" s="1177"/>
      <c r="E1181" s="1177"/>
      <c r="F1181" s="1177"/>
      <c r="G1181" s="1177"/>
      <c r="H1181" s="1177"/>
      <c r="I1181" s="1177"/>
      <c r="J1181" s="1177"/>
      <c r="K1181" s="1177"/>
      <c r="L1181" s="1177"/>
      <c r="M1181" s="1177"/>
      <c r="N1181" s="1177"/>
      <c r="O1181" s="1177"/>
    </row>
    <row r="1182" spans="3:15">
      <c r="C1182" s="1177"/>
      <c r="D1182" s="1177"/>
      <c r="E1182" s="1177"/>
      <c r="F1182" s="1177"/>
      <c r="G1182" s="1177"/>
      <c r="H1182" s="1177"/>
      <c r="I1182" s="1177"/>
      <c r="J1182" s="1177"/>
      <c r="K1182" s="1177"/>
      <c r="L1182" s="1177"/>
      <c r="M1182" s="1177"/>
      <c r="N1182" s="1177"/>
      <c r="O1182" s="1177"/>
    </row>
    <row r="1183" spans="3:15">
      <c r="C1183" s="1177"/>
      <c r="D1183" s="1177"/>
      <c r="E1183" s="1177"/>
      <c r="F1183" s="1177"/>
      <c r="G1183" s="1177"/>
      <c r="H1183" s="1177"/>
      <c r="I1183" s="1177"/>
      <c r="J1183" s="1177"/>
      <c r="K1183" s="1177"/>
      <c r="L1183" s="1177"/>
      <c r="M1183" s="1177"/>
      <c r="N1183" s="1177"/>
      <c r="O1183" s="1177"/>
    </row>
    <row r="1184" spans="3:15">
      <c r="C1184" s="1177"/>
      <c r="D1184" s="1177"/>
      <c r="E1184" s="1177"/>
      <c r="F1184" s="1177"/>
      <c r="G1184" s="1177"/>
      <c r="H1184" s="1177"/>
      <c r="I1184" s="1177"/>
      <c r="J1184" s="1177"/>
      <c r="K1184" s="1177"/>
      <c r="L1184" s="1177"/>
      <c r="M1184" s="1177"/>
      <c r="N1184" s="1177"/>
      <c r="O1184" s="1177"/>
    </row>
    <row r="1185" spans="3:15">
      <c r="C1185" s="1177"/>
      <c r="D1185" s="1177"/>
      <c r="E1185" s="1177"/>
      <c r="F1185" s="1177"/>
      <c r="G1185" s="1177"/>
      <c r="H1185" s="1177"/>
      <c r="I1185" s="1177"/>
      <c r="J1185" s="1177"/>
      <c r="K1185" s="1177"/>
      <c r="L1185" s="1177"/>
      <c r="M1185" s="1177"/>
      <c r="N1185" s="1177"/>
      <c r="O1185" s="1177"/>
    </row>
    <row r="1186" spans="3:15">
      <c r="C1186" s="1177"/>
      <c r="D1186" s="1177"/>
      <c r="E1186" s="1177"/>
      <c r="F1186" s="1177"/>
      <c r="G1186" s="1177"/>
      <c r="H1186" s="1177"/>
      <c r="I1186" s="1177"/>
      <c r="J1186" s="1177"/>
      <c r="K1186" s="1177"/>
      <c r="L1186" s="1177"/>
      <c r="M1186" s="1177"/>
      <c r="N1186" s="1177"/>
      <c r="O1186" s="1177"/>
    </row>
    <row r="1187" spans="3:15">
      <c r="C1187" s="1177"/>
      <c r="D1187" s="1177"/>
      <c r="E1187" s="1177"/>
      <c r="F1187" s="1177"/>
      <c r="G1187" s="1177"/>
      <c r="H1187" s="1177"/>
      <c r="I1187" s="1177"/>
      <c r="J1187" s="1177"/>
      <c r="K1187" s="1177"/>
      <c r="L1187" s="1177"/>
      <c r="M1187" s="1177"/>
      <c r="N1187" s="1177"/>
      <c r="O1187" s="1177"/>
    </row>
    <row r="1188" spans="3:15">
      <c r="C1188" s="1177"/>
      <c r="D1188" s="1177"/>
      <c r="E1188" s="1177"/>
      <c r="F1188" s="1177"/>
      <c r="G1188" s="1177"/>
      <c r="H1188" s="1177"/>
      <c r="I1188" s="1177"/>
      <c r="J1188" s="1177"/>
      <c r="K1188" s="1177"/>
      <c r="L1188" s="1177"/>
      <c r="M1188" s="1177"/>
      <c r="N1188" s="1177"/>
      <c r="O1188" s="1177"/>
    </row>
    <row r="1189" spans="3:15">
      <c r="C1189" s="1177"/>
      <c r="D1189" s="1177"/>
      <c r="E1189" s="1177"/>
      <c r="F1189" s="1177"/>
      <c r="G1189" s="1177"/>
      <c r="H1189" s="1177"/>
      <c r="I1189" s="1177"/>
      <c r="J1189" s="1177"/>
      <c r="K1189" s="1177"/>
      <c r="L1189" s="1177"/>
      <c r="M1189" s="1177"/>
      <c r="N1189" s="1177"/>
      <c r="O1189" s="1177"/>
    </row>
    <row r="1190" spans="3:15">
      <c r="C1190" s="1177"/>
      <c r="D1190" s="1177"/>
      <c r="E1190" s="1177"/>
      <c r="F1190" s="1177"/>
      <c r="G1190" s="1177"/>
      <c r="H1190" s="1177"/>
      <c r="I1190" s="1177"/>
      <c r="J1190" s="1177"/>
      <c r="K1190" s="1177"/>
      <c r="L1190" s="1177"/>
      <c r="M1190" s="1177"/>
      <c r="N1190" s="1177"/>
      <c r="O1190" s="1177"/>
    </row>
    <row r="1191" spans="3:15">
      <c r="C1191" s="1177"/>
      <c r="D1191" s="1177"/>
      <c r="E1191" s="1177"/>
      <c r="F1191" s="1177"/>
      <c r="G1191" s="1177"/>
      <c r="H1191" s="1177"/>
      <c r="I1191" s="1177"/>
      <c r="J1191" s="1177"/>
      <c r="K1191" s="1177"/>
      <c r="L1191" s="1177"/>
      <c r="M1191" s="1177"/>
      <c r="N1191" s="1177"/>
      <c r="O1191" s="1177"/>
    </row>
    <row r="1192" spans="3:15">
      <c r="C1192" s="1177"/>
      <c r="D1192" s="1177"/>
      <c r="E1192" s="1177"/>
      <c r="F1192" s="1177"/>
      <c r="G1192" s="1177"/>
      <c r="H1192" s="1177"/>
      <c r="I1192" s="1177"/>
      <c r="J1192" s="1177"/>
      <c r="K1192" s="1177"/>
      <c r="L1192" s="1177"/>
      <c r="M1192" s="1177"/>
      <c r="N1192" s="1177"/>
      <c r="O1192" s="1177"/>
    </row>
    <row r="1193" spans="3:15">
      <c r="C1193" s="1177"/>
      <c r="D1193" s="1177"/>
      <c r="E1193" s="1177"/>
      <c r="F1193" s="1177"/>
      <c r="G1193" s="1177"/>
      <c r="H1193" s="1177"/>
      <c r="I1193" s="1177"/>
      <c r="J1193" s="1177"/>
      <c r="K1193" s="1177"/>
      <c r="L1193" s="1177"/>
      <c r="M1193" s="1177"/>
      <c r="N1193" s="1177"/>
      <c r="O1193" s="1177"/>
    </row>
    <row r="1194" spans="3:15">
      <c r="C1194" s="1177"/>
      <c r="D1194" s="1177"/>
      <c r="E1194" s="1177"/>
      <c r="F1194" s="1177"/>
      <c r="G1194" s="1177"/>
      <c r="H1194" s="1177"/>
      <c r="I1194" s="1177"/>
      <c r="J1194" s="1177"/>
      <c r="K1194" s="1177"/>
      <c r="L1194" s="1177"/>
      <c r="M1194" s="1177"/>
      <c r="N1194" s="1177"/>
      <c r="O1194" s="1177"/>
    </row>
    <row r="1195" spans="3:15">
      <c r="C1195" s="1177"/>
      <c r="D1195" s="1177"/>
      <c r="E1195" s="1177"/>
      <c r="F1195" s="1177"/>
      <c r="G1195" s="1177"/>
      <c r="H1195" s="1177"/>
      <c r="I1195" s="1177"/>
      <c r="J1195" s="1177"/>
      <c r="K1195" s="1177"/>
      <c r="L1195" s="1177"/>
      <c r="M1195" s="1177"/>
      <c r="N1195" s="1177"/>
      <c r="O1195" s="1177"/>
    </row>
    <row r="1196" spans="3:15">
      <c r="C1196" s="1177"/>
      <c r="D1196" s="1177"/>
      <c r="E1196" s="1177"/>
      <c r="F1196" s="1177"/>
      <c r="G1196" s="1177"/>
      <c r="H1196" s="1177"/>
      <c r="I1196" s="1177"/>
      <c r="J1196" s="1177"/>
      <c r="K1196" s="1177"/>
      <c r="L1196" s="1177"/>
      <c r="M1196" s="1177"/>
      <c r="N1196" s="1177"/>
      <c r="O1196" s="1177"/>
    </row>
    <row r="1197" spans="3:15">
      <c r="C1197" s="1177"/>
      <c r="D1197" s="1177"/>
      <c r="E1197" s="1177"/>
      <c r="F1197" s="1177"/>
      <c r="G1197" s="1177"/>
      <c r="H1197" s="1177"/>
      <c r="I1197" s="1177"/>
      <c r="J1197" s="1177"/>
      <c r="K1197" s="1177"/>
      <c r="L1197" s="1177"/>
      <c r="M1197" s="1177"/>
      <c r="N1197" s="1177"/>
      <c r="O1197" s="1177"/>
    </row>
    <row r="1198" spans="3:15">
      <c r="C1198" s="1177"/>
      <c r="D1198" s="1177"/>
      <c r="E1198" s="1177"/>
      <c r="F1198" s="1177"/>
      <c r="G1198" s="1177"/>
      <c r="H1198" s="1177"/>
      <c r="I1198" s="1177"/>
      <c r="J1198" s="1177"/>
      <c r="K1198" s="1177"/>
      <c r="L1198" s="1177"/>
      <c r="M1198" s="1177"/>
      <c r="N1198" s="1177"/>
      <c r="O1198" s="1177"/>
    </row>
    <row r="1199" spans="3:15">
      <c r="C1199" s="1177"/>
      <c r="D1199" s="1177"/>
      <c r="E1199" s="1177"/>
      <c r="F1199" s="1177"/>
      <c r="G1199" s="1177"/>
      <c r="H1199" s="1177"/>
      <c r="I1199" s="1177"/>
      <c r="J1199" s="1177"/>
      <c r="K1199" s="1177"/>
      <c r="L1199" s="1177"/>
      <c r="M1199" s="1177"/>
      <c r="N1199" s="1177"/>
      <c r="O1199" s="1177"/>
    </row>
    <row r="1200" spans="3:15">
      <c r="C1200" s="1177"/>
      <c r="D1200" s="1177"/>
      <c r="E1200" s="1177"/>
      <c r="F1200" s="1177"/>
      <c r="G1200" s="1177"/>
      <c r="H1200" s="1177"/>
      <c r="I1200" s="1177"/>
      <c r="J1200" s="1177"/>
      <c r="K1200" s="1177"/>
      <c r="L1200" s="1177"/>
      <c r="M1200" s="1177"/>
      <c r="N1200" s="1177"/>
      <c r="O1200" s="1177"/>
    </row>
    <row r="1201" spans="3:15">
      <c r="C1201" s="1177"/>
      <c r="D1201" s="1177"/>
      <c r="E1201" s="1177"/>
      <c r="F1201" s="1177"/>
      <c r="G1201" s="1177"/>
      <c r="H1201" s="1177"/>
      <c r="I1201" s="1177"/>
      <c r="J1201" s="1177"/>
      <c r="K1201" s="1177"/>
      <c r="L1201" s="1177"/>
      <c r="M1201" s="1177"/>
      <c r="N1201" s="1177"/>
      <c r="O1201" s="1177"/>
    </row>
    <row r="1202" spans="3:15">
      <c r="C1202" s="1177"/>
      <c r="D1202" s="1177"/>
      <c r="E1202" s="1177"/>
      <c r="F1202" s="1177"/>
      <c r="G1202" s="1177"/>
      <c r="H1202" s="1177"/>
      <c r="I1202" s="1177"/>
      <c r="J1202" s="1177"/>
      <c r="K1202" s="1177"/>
      <c r="L1202" s="1177"/>
      <c r="M1202" s="1177"/>
      <c r="N1202" s="1177"/>
      <c r="O1202" s="1177"/>
    </row>
    <row r="1203" spans="3:15">
      <c r="C1203" s="1177"/>
      <c r="D1203" s="1177"/>
      <c r="E1203" s="1177"/>
      <c r="F1203" s="1177"/>
      <c r="G1203" s="1177"/>
      <c r="H1203" s="1177"/>
      <c r="I1203" s="1177"/>
      <c r="J1203" s="1177"/>
      <c r="K1203" s="1177"/>
      <c r="L1203" s="1177"/>
      <c r="M1203" s="1177"/>
      <c r="N1203" s="1177"/>
      <c r="O1203" s="1177"/>
    </row>
    <row r="1204" spans="3:15">
      <c r="C1204" s="1177"/>
      <c r="D1204" s="1177"/>
      <c r="E1204" s="1177"/>
      <c r="F1204" s="1177"/>
      <c r="G1204" s="1177"/>
      <c r="H1204" s="1177"/>
      <c r="I1204" s="1177"/>
      <c r="J1204" s="1177"/>
      <c r="K1204" s="1177"/>
      <c r="L1204" s="1177"/>
      <c r="M1204" s="1177"/>
      <c r="N1204" s="1177"/>
      <c r="O1204" s="1177"/>
    </row>
    <row r="1205" spans="3:15">
      <c r="C1205" s="1177"/>
      <c r="D1205" s="1177"/>
      <c r="E1205" s="1177"/>
      <c r="F1205" s="1177"/>
      <c r="G1205" s="1177"/>
      <c r="H1205" s="1177"/>
      <c r="I1205" s="1177"/>
      <c r="J1205" s="1177"/>
      <c r="K1205" s="1177"/>
      <c r="L1205" s="1177"/>
      <c r="M1205" s="1177"/>
      <c r="N1205" s="1177"/>
      <c r="O1205" s="1177"/>
    </row>
    <row r="1206" spans="3:15">
      <c r="C1206" s="1177"/>
      <c r="D1206" s="1177"/>
      <c r="E1206" s="1177"/>
      <c r="F1206" s="1177"/>
      <c r="G1206" s="1177"/>
      <c r="H1206" s="1177"/>
      <c r="I1206" s="1177"/>
      <c r="J1206" s="1177"/>
      <c r="K1206" s="1177"/>
      <c r="L1206" s="1177"/>
      <c r="M1206" s="1177"/>
      <c r="N1206" s="1177"/>
      <c r="O1206" s="1177"/>
    </row>
    <row r="1207" spans="3:15">
      <c r="C1207" s="1177"/>
      <c r="D1207" s="1177"/>
      <c r="E1207" s="1177"/>
      <c r="F1207" s="1177"/>
      <c r="G1207" s="1177"/>
      <c r="H1207" s="1177"/>
      <c r="I1207" s="1177"/>
      <c r="J1207" s="1177"/>
      <c r="K1207" s="1177"/>
      <c r="L1207" s="1177"/>
      <c r="M1207" s="1177"/>
      <c r="N1207" s="1177"/>
      <c r="O1207" s="1177"/>
    </row>
    <row r="1208" spans="3:15">
      <c r="C1208" s="1177"/>
      <c r="D1208" s="1177"/>
      <c r="E1208" s="1177"/>
      <c r="F1208" s="1177"/>
      <c r="G1208" s="1177"/>
      <c r="H1208" s="1177"/>
      <c r="I1208" s="1177"/>
      <c r="J1208" s="1177"/>
      <c r="K1208" s="1177"/>
      <c r="L1208" s="1177"/>
      <c r="M1208" s="1177"/>
      <c r="N1208" s="1177"/>
      <c r="O1208" s="1177"/>
    </row>
    <row r="1209" spans="3:15">
      <c r="C1209" s="1177"/>
      <c r="D1209" s="1177"/>
      <c r="E1209" s="1177"/>
      <c r="F1209" s="1177"/>
      <c r="G1209" s="1177"/>
      <c r="H1209" s="1177"/>
      <c r="I1209" s="1177"/>
      <c r="J1209" s="1177"/>
      <c r="K1209" s="1177"/>
      <c r="L1209" s="1177"/>
      <c r="M1209" s="1177"/>
      <c r="N1209" s="1177"/>
      <c r="O1209" s="1177"/>
    </row>
    <row r="1210" spans="3:15">
      <c r="C1210" s="1177"/>
      <c r="D1210" s="1177"/>
      <c r="E1210" s="1177"/>
      <c r="F1210" s="1177"/>
      <c r="G1210" s="1177"/>
      <c r="H1210" s="1177"/>
      <c r="I1210" s="1177"/>
      <c r="J1210" s="1177"/>
      <c r="K1210" s="1177"/>
      <c r="L1210" s="1177"/>
      <c r="M1210" s="1177"/>
      <c r="N1210" s="1177"/>
      <c r="O1210" s="1177"/>
    </row>
    <row r="1211" spans="3:15">
      <c r="C1211" s="1177"/>
      <c r="D1211" s="1177"/>
      <c r="E1211" s="1177"/>
      <c r="F1211" s="1177"/>
      <c r="G1211" s="1177"/>
      <c r="H1211" s="1177"/>
      <c r="I1211" s="1177"/>
      <c r="J1211" s="1177"/>
      <c r="K1211" s="1177"/>
      <c r="L1211" s="1177"/>
      <c r="M1211" s="1177"/>
      <c r="N1211" s="1177"/>
      <c r="O1211" s="1177"/>
    </row>
    <row r="1212" spans="3:15">
      <c r="C1212" s="1177"/>
      <c r="D1212" s="1177"/>
      <c r="E1212" s="1177"/>
      <c r="F1212" s="1177"/>
      <c r="G1212" s="1177"/>
      <c r="H1212" s="1177"/>
      <c r="I1212" s="1177"/>
      <c r="J1212" s="1177"/>
      <c r="K1212" s="1177"/>
      <c r="L1212" s="1177"/>
      <c r="M1212" s="1177"/>
      <c r="N1212" s="1177"/>
      <c r="O1212" s="1177"/>
    </row>
    <row r="1213" spans="3:15">
      <c r="C1213" s="1177"/>
      <c r="D1213" s="1177"/>
      <c r="E1213" s="1177"/>
      <c r="F1213" s="1177"/>
      <c r="G1213" s="1177"/>
      <c r="H1213" s="1177"/>
      <c r="I1213" s="1177"/>
      <c r="J1213" s="1177"/>
      <c r="K1213" s="1177"/>
      <c r="L1213" s="1177"/>
      <c r="M1213" s="1177"/>
      <c r="N1213" s="1177"/>
      <c r="O1213" s="1177"/>
    </row>
    <row r="1214" spans="3:15">
      <c r="C1214" s="1177"/>
      <c r="D1214" s="1177"/>
      <c r="E1214" s="1177"/>
      <c r="F1214" s="1177"/>
      <c r="G1214" s="1177"/>
      <c r="H1214" s="1177"/>
      <c r="I1214" s="1177"/>
      <c r="J1214" s="1177"/>
      <c r="K1214" s="1177"/>
      <c r="L1214" s="1177"/>
      <c r="M1214" s="1177"/>
      <c r="N1214" s="1177"/>
      <c r="O1214" s="1177"/>
    </row>
    <row r="1215" spans="3:15">
      <c r="C1215" s="1177"/>
      <c r="D1215" s="1177"/>
      <c r="E1215" s="1177"/>
      <c r="F1215" s="1177"/>
      <c r="G1215" s="1177"/>
      <c r="H1215" s="1177"/>
      <c r="I1215" s="1177"/>
      <c r="J1215" s="1177"/>
      <c r="K1215" s="1177"/>
      <c r="L1215" s="1177"/>
      <c r="M1215" s="1177"/>
      <c r="N1215" s="1177"/>
      <c r="O1215" s="1177"/>
    </row>
    <row r="1216" spans="3:15">
      <c r="C1216" s="1177"/>
      <c r="D1216" s="1177"/>
      <c r="E1216" s="1177"/>
      <c r="F1216" s="1177"/>
      <c r="G1216" s="1177"/>
      <c r="H1216" s="1177"/>
      <c r="I1216" s="1177"/>
      <c r="J1216" s="1177"/>
      <c r="K1216" s="1177"/>
      <c r="L1216" s="1177"/>
      <c r="M1216" s="1177"/>
      <c r="N1216" s="1177"/>
      <c r="O1216" s="1177"/>
    </row>
    <row r="1217" spans="3:15">
      <c r="C1217" s="1177"/>
      <c r="D1217" s="1177"/>
      <c r="E1217" s="1177"/>
      <c r="F1217" s="1177"/>
      <c r="G1217" s="1177"/>
      <c r="H1217" s="1177"/>
      <c r="I1217" s="1177"/>
      <c r="J1217" s="1177"/>
      <c r="K1217" s="1177"/>
      <c r="L1217" s="1177"/>
      <c r="M1217" s="1177"/>
      <c r="N1217" s="1177"/>
      <c r="O1217" s="1177"/>
    </row>
    <row r="1218" spans="3:15">
      <c r="C1218" s="1177"/>
      <c r="D1218" s="1177"/>
      <c r="E1218" s="1177"/>
      <c r="F1218" s="1177"/>
      <c r="G1218" s="1177"/>
      <c r="H1218" s="1177"/>
      <c r="I1218" s="1177"/>
      <c r="J1218" s="1177"/>
      <c r="K1218" s="1177"/>
      <c r="L1218" s="1177"/>
      <c r="M1218" s="1177"/>
      <c r="N1218" s="1177"/>
      <c r="O1218" s="1177"/>
    </row>
    <row r="1219" spans="3:15">
      <c r="C1219" s="1177"/>
      <c r="D1219" s="1177"/>
      <c r="E1219" s="1177"/>
      <c r="F1219" s="1177"/>
      <c r="G1219" s="1177"/>
      <c r="H1219" s="1177"/>
      <c r="I1219" s="1177"/>
      <c r="J1219" s="1177"/>
      <c r="K1219" s="1177"/>
      <c r="L1219" s="1177"/>
      <c r="M1219" s="1177"/>
      <c r="N1219" s="1177"/>
      <c r="O1219" s="1177"/>
    </row>
    <row r="1220" spans="3:15">
      <c r="C1220" s="1177"/>
      <c r="D1220" s="1177"/>
      <c r="E1220" s="1177"/>
      <c r="F1220" s="1177"/>
      <c r="G1220" s="1177"/>
      <c r="H1220" s="1177"/>
      <c r="I1220" s="1177"/>
      <c r="J1220" s="1177"/>
      <c r="K1220" s="1177"/>
      <c r="L1220" s="1177"/>
      <c r="M1220" s="1177"/>
      <c r="N1220" s="1177"/>
      <c r="O1220" s="1177"/>
    </row>
    <row r="1221" spans="3:15">
      <c r="C1221" s="1177"/>
      <c r="D1221" s="1177"/>
      <c r="E1221" s="1177"/>
      <c r="F1221" s="1177"/>
      <c r="G1221" s="1177"/>
      <c r="H1221" s="1177"/>
      <c r="I1221" s="1177"/>
      <c r="J1221" s="1177"/>
      <c r="K1221" s="1177"/>
      <c r="L1221" s="1177"/>
      <c r="M1221" s="1177"/>
      <c r="N1221" s="1177"/>
      <c r="O1221" s="1177"/>
    </row>
    <row r="1222" spans="3:15">
      <c r="C1222" s="1177"/>
      <c r="D1222" s="1177"/>
      <c r="E1222" s="1177"/>
      <c r="F1222" s="1177"/>
      <c r="G1222" s="1177"/>
      <c r="H1222" s="1177"/>
      <c r="I1222" s="1177"/>
      <c r="J1222" s="1177"/>
      <c r="K1222" s="1177"/>
      <c r="L1222" s="1177"/>
      <c r="M1222" s="1177"/>
      <c r="N1222" s="1177"/>
      <c r="O1222" s="1177"/>
    </row>
    <row r="1223" spans="3:15">
      <c r="C1223" s="1177"/>
      <c r="D1223" s="1177"/>
      <c r="E1223" s="1177"/>
      <c r="F1223" s="1177"/>
      <c r="G1223" s="1177"/>
      <c r="H1223" s="1177"/>
      <c r="I1223" s="1177"/>
      <c r="J1223" s="1177"/>
      <c r="K1223" s="1177"/>
      <c r="L1223" s="1177"/>
      <c r="M1223" s="1177"/>
      <c r="N1223" s="1177"/>
      <c r="O1223" s="1177"/>
    </row>
    <row r="1224" spans="3:15">
      <c r="C1224" s="1177"/>
      <c r="D1224" s="1177"/>
      <c r="E1224" s="1177"/>
      <c r="F1224" s="1177"/>
      <c r="G1224" s="1177"/>
      <c r="H1224" s="1177"/>
      <c r="I1224" s="1177"/>
      <c r="J1224" s="1177"/>
      <c r="K1224" s="1177"/>
      <c r="L1224" s="1177"/>
      <c r="M1224" s="1177"/>
      <c r="N1224" s="1177"/>
      <c r="O1224" s="1177"/>
    </row>
    <row r="1225" spans="3:15">
      <c r="C1225" s="1177"/>
      <c r="D1225" s="1177"/>
      <c r="E1225" s="1177"/>
      <c r="F1225" s="1177"/>
      <c r="G1225" s="1177"/>
      <c r="H1225" s="1177"/>
      <c r="I1225" s="1177"/>
      <c r="J1225" s="1177"/>
      <c r="K1225" s="1177"/>
      <c r="L1225" s="1177"/>
      <c r="M1225" s="1177"/>
      <c r="N1225" s="1177"/>
      <c r="O1225" s="1177"/>
    </row>
    <row r="1226" spans="3:15">
      <c r="C1226" s="1177"/>
      <c r="D1226" s="1177"/>
      <c r="E1226" s="1177"/>
      <c r="F1226" s="1177"/>
      <c r="G1226" s="1177"/>
      <c r="H1226" s="1177"/>
      <c r="I1226" s="1177"/>
      <c r="J1226" s="1177"/>
      <c r="K1226" s="1177"/>
      <c r="L1226" s="1177"/>
      <c r="M1226" s="1177"/>
      <c r="N1226" s="1177"/>
      <c r="O1226" s="1177"/>
    </row>
    <row r="1227" spans="3:15">
      <c r="C1227" s="1177"/>
      <c r="D1227" s="1177"/>
      <c r="E1227" s="1177"/>
      <c r="F1227" s="1177"/>
      <c r="G1227" s="1177"/>
      <c r="H1227" s="1177"/>
      <c r="I1227" s="1177"/>
      <c r="J1227" s="1177"/>
      <c r="K1227" s="1177"/>
      <c r="L1227" s="1177"/>
      <c r="M1227" s="1177"/>
      <c r="N1227" s="1177"/>
      <c r="O1227" s="1177"/>
    </row>
    <row r="1228" spans="3:15">
      <c r="C1228" s="1177"/>
      <c r="D1228" s="1177"/>
      <c r="E1228" s="1177"/>
      <c r="F1228" s="1177"/>
      <c r="G1228" s="1177"/>
      <c r="H1228" s="1177"/>
      <c r="I1228" s="1177"/>
      <c r="J1228" s="1177"/>
      <c r="K1228" s="1177"/>
      <c r="L1228" s="1177"/>
      <c r="M1228" s="1177"/>
      <c r="N1228" s="1177"/>
      <c r="O1228" s="1177"/>
    </row>
    <row r="1229" spans="3:15">
      <c r="C1229" s="1177"/>
      <c r="D1229" s="1177"/>
      <c r="E1229" s="1177"/>
      <c r="F1229" s="1177"/>
      <c r="G1229" s="1177"/>
      <c r="H1229" s="1177"/>
      <c r="I1229" s="1177"/>
      <c r="J1229" s="1177"/>
      <c r="K1229" s="1177"/>
      <c r="L1229" s="1177"/>
      <c r="M1229" s="1177"/>
      <c r="N1229" s="1177"/>
      <c r="O1229" s="1177"/>
    </row>
    <row r="1230" spans="3:15">
      <c r="C1230" s="1177"/>
      <c r="D1230" s="1177"/>
      <c r="E1230" s="1177"/>
      <c r="F1230" s="1177"/>
      <c r="G1230" s="1177"/>
      <c r="H1230" s="1177"/>
      <c r="I1230" s="1177"/>
      <c r="J1230" s="1177"/>
      <c r="K1230" s="1177"/>
      <c r="L1230" s="1177"/>
      <c r="M1230" s="1177"/>
      <c r="N1230" s="1177"/>
      <c r="O1230" s="1177"/>
    </row>
    <row r="1231" spans="3:15">
      <c r="C1231" s="1177"/>
      <c r="D1231" s="1177"/>
      <c r="E1231" s="1177"/>
      <c r="F1231" s="1177"/>
      <c r="G1231" s="1177"/>
      <c r="H1231" s="1177"/>
      <c r="I1231" s="1177"/>
      <c r="J1231" s="1177"/>
      <c r="K1231" s="1177"/>
      <c r="L1231" s="1177"/>
      <c r="M1231" s="1177"/>
      <c r="N1231" s="1177"/>
      <c r="O1231" s="1177"/>
    </row>
    <row r="1232" spans="3:15">
      <c r="C1232" s="1177"/>
      <c r="D1232" s="1177"/>
      <c r="E1232" s="1177"/>
      <c r="F1232" s="1177"/>
      <c r="G1232" s="1177"/>
      <c r="H1232" s="1177"/>
      <c r="I1232" s="1177"/>
      <c r="J1232" s="1177"/>
      <c r="K1232" s="1177"/>
      <c r="L1232" s="1177"/>
      <c r="M1232" s="1177"/>
      <c r="N1232" s="1177"/>
      <c r="O1232" s="1177"/>
    </row>
    <row r="1233" spans="3:15">
      <c r="C1233" s="1177"/>
      <c r="D1233" s="1177"/>
      <c r="E1233" s="1177"/>
      <c r="F1233" s="1177"/>
      <c r="G1233" s="1177"/>
      <c r="H1233" s="1177"/>
      <c r="I1233" s="1177"/>
      <c r="J1233" s="1177"/>
      <c r="K1233" s="1177"/>
      <c r="L1233" s="1177"/>
      <c r="M1233" s="1177"/>
      <c r="N1233" s="1177"/>
      <c r="O1233" s="1177"/>
    </row>
    <row r="1234" spans="3:15">
      <c r="C1234" s="1177"/>
      <c r="D1234" s="1177"/>
      <c r="E1234" s="1177"/>
      <c r="F1234" s="1177"/>
      <c r="G1234" s="1177"/>
      <c r="H1234" s="1177"/>
      <c r="I1234" s="1177"/>
      <c r="J1234" s="1177"/>
      <c r="K1234" s="1177"/>
      <c r="L1234" s="1177"/>
      <c r="M1234" s="1177"/>
      <c r="N1234" s="1177"/>
      <c r="O1234" s="1177"/>
    </row>
    <row r="1235" spans="3:15">
      <c r="C1235" s="1177"/>
      <c r="D1235" s="1177"/>
      <c r="E1235" s="1177"/>
      <c r="F1235" s="1177"/>
      <c r="G1235" s="1177"/>
      <c r="H1235" s="1177"/>
      <c r="I1235" s="1177"/>
      <c r="J1235" s="1177"/>
      <c r="K1235" s="1177"/>
      <c r="L1235" s="1177"/>
      <c r="M1235" s="1177"/>
      <c r="N1235" s="1177"/>
      <c r="O1235" s="1177"/>
    </row>
    <row r="1236" spans="3:15">
      <c r="C1236" s="1177"/>
      <c r="D1236" s="1177"/>
      <c r="E1236" s="1177"/>
      <c r="F1236" s="1177"/>
      <c r="G1236" s="1177"/>
      <c r="H1236" s="1177"/>
      <c r="I1236" s="1177"/>
      <c r="J1236" s="1177"/>
      <c r="K1236" s="1177"/>
      <c r="L1236" s="1177"/>
      <c r="M1236" s="1177"/>
      <c r="N1236" s="1177"/>
      <c r="O1236" s="1177"/>
    </row>
    <row r="1237" spans="3:15">
      <c r="C1237" s="1177"/>
      <c r="D1237" s="1177"/>
      <c r="E1237" s="1177"/>
      <c r="F1237" s="1177"/>
      <c r="G1237" s="1177"/>
      <c r="H1237" s="1177"/>
      <c r="I1237" s="1177"/>
      <c r="J1237" s="1177"/>
      <c r="K1237" s="1177"/>
      <c r="L1237" s="1177"/>
      <c r="M1237" s="1177"/>
      <c r="N1237" s="1177"/>
      <c r="O1237" s="1177"/>
    </row>
    <row r="1238" spans="3:15">
      <c r="C1238" s="1177"/>
      <c r="D1238" s="1177"/>
      <c r="E1238" s="1177"/>
      <c r="F1238" s="1177"/>
      <c r="G1238" s="1177"/>
      <c r="H1238" s="1177"/>
      <c r="I1238" s="1177"/>
      <c r="J1238" s="1177"/>
      <c r="K1238" s="1177"/>
      <c r="L1238" s="1177"/>
      <c r="M1238" s="1177"/>
      <c r="N1238" s="1177"/>
      <c r="O1238" s="1177"/>
    </row>
    <row r="1239" spans="3:15">
      <c r="C1239" s="1177"/>
      <c r="D1239" s="1177"/>
      <c r="E1239" s="1177"/>
      <c r="F1239" s="1177"/>
      <c r="G1239" s="1177"/>
      <c r="H1239" s="1177"/>
      <c r="I1239" s="1177"/>
      <c r="J1239" s="1177"/>
      <c r="K1239" s="1177"/>
      <c r="L1239" s="1177"/>
      <c r="M1239" s="1177"/>
      <c r="N1239" s="1177"/>
      <c r="O1239" s="1177"/>
    </row>
    <row r="1240" spans="3:15">
      <c r="C1240" s="1177"/>
      <c r="D1240" s="1177"/>
      <c r="E1240" s="1177"/>
      <c r="F1240" s="1177"/>
      <c r="G1240" s="1177"/>
      <c r="H1240" s="1177"/>
      <c r="I1240" s="1177"/>
      <c r="J1240" s="1177"/>
      <c r="K1240" s="1177"/>
      <c r="L1240" s="1177"/>
      <c r="M1240" s="1177"/>
      <c r="N1240" s="1177"/>
      <c r="O1240" s="1177"/>
    </row>
    <row r="1241" spans="3:15">
      <c r="C1241" s="1177"/>
      <c r="D1241" s="1177"/>
      <c r="E1241" s="1177"/>
      <c r="F1241" s="1177"/>
      <c r="G1241" s="1177"/>
      <c r="H1241" s="1177"/>
      <c r="I1241" s="1177"/>
      <c r="J1241" s="1177"/>
      <c r="K1241" s="1177"/>
      <c r="L1241" s="1177"/>
      <c r="M1241" s="1177"/>
      <c r="N1241" s="1177"/>
      <c r="O1241" s="1177"/>
    </row>
    <row r="1242" spans="3:15">
      <c r="C1242" s="1177"/>
      <c r="D1242" s="1177"/>
      <c r="E1242" s="1177"/>
      <c r="F1242" s="1177"/>
      <c r="G1242" s="1177"/>
      <c r="H1242" s="1177"/>
      <c r="I1242" s="1177"/>
      <c r="J1242" s="1177"/>
      <c r="K1242" s="1177"/>
      <c r="L1242" s="1177"/>
      <c r="M1242" s="1177"/>
      <c r="N1242" s="1177"/>
      <c r="O1242" s="1177"/>
    </row>
    <row r="1243" spans="3:15">
      <c r="C1243" s="1177"/>
      <c r="D1243" s="1177"/>
      <c r="E1243" s="1177"/>
      <c r="F1243" s="1177"/>
      <c r="G1243" s="1177"/>
      <c r="H1243" s="1177"/>
      <c r="I1243" s="1177"/>
      <c r="J1243" s="1177"/>
      <c r="K1243" s="1177"/>
      <c r="L1243" s="1177"/>
      <c r="M1243" s="1177"/>
      <c r="N1243" s="1177"/>
      <c r="O1243" s="1177"/>
    </row>
    <row r="1244" spans="3:15">
      <c r="C1244" s="1177"/>
      <c r="D1244" s="1177"/>
      <c r="E1244" s="1177"/>
      <c r="F1244" s="1177"/>
      <c r="G1244" s="1177"/>
      <c r="H1244" s="1177"/>
      <c r="I1244" s="1177"/>
      <c r="J1244" s="1177"/>
      <c r="K1244" s="1177"/>
      <c r="L1244" s="1177"/>
      <c r="M1244" s="1177"/>
      <c r="N1244" s="1177"/>
      <c r="O1244" s="1177"/>
    </row>
    <row r="1245" spans="3:15">
      <c r="C1245" s="1177"/>
      <c r="D1245" s="1177"/>
      <c r="E1245" s="1177"/>
      <c r="F1245" s="1177"/>
      <c r="G1245" s="1177"/>
      <c r="H1245" s="1177"/>
      <c r="I1245" s="1177"/>
      <c r="J1245" s="1177"/>
      <c r="K1245" s="1177"/>
      <c r="L1245" s="1177"/>
      <c r="M1245" s="1177"/>
      <c r="N1245" s="1177"/>
      <c r="O1245" s="1177"/>
    </row>
    <row r="1246" spans="3:15">
      <c r="C1246" s="1177"/>
      <c r="D1246" s="1177"/>
      <c r="E1246" s="1177"/>
      <c r="F1246" s="1177"/>
      <c r="G1246" s="1177"/>
      <c r="H1246" s="1177"/>
      <c r="I1246" s="1177"/>
      <c r="J1246" s="1177"/>
      <c r="K1246" s="1177"/>
      <c r="L1246" s="1177"/>
      <c r="M1246" s="1177"/>
      <c r="N1246" s="1177"/>
      <c r="O1246" s="1177"/>
    </row>
    <row r="1247" spans="3:15">
      <c r="C1247" s="1177"/>
      <c r="D1247" s="1177"/>
      <c r="E1247" s="1177"/>
      <c r="F1247" s="1177"/>
      <c r="G1247" s="1177"/>
      <c r="H1247" s="1177"/>
      <c r="I1247" s="1177"/>
      <c r="J1247" s="1177"/>
      <c r="K1247" s="1177"/>
      <c r="L1247" s="1177"/>
      <c r="M1247" s="1177"/>
      <c r="N1247" s="1177"/>
      <c r="O1247" s="1177"/>
    </row>
    <row r="1248" spans="3:15">
      <c r="C1248" s="1177"/>
      <c r="D1248" s="1177"/>
      <c r="E1248" s="1177"/>
      <c r="F1248" s="1177"/>
      <c r="G1248" s="1177"/>
      <c r="H1248" s="1177"/>
      <c r="I1248" s="1177"/>
      <c r="J1248" s="1177"/>
      <c r="K1248" s="1177"/>
      <c r="L1248" s="1177"/>
      <c r="M1248" s="1177"/>
      <c r="N1248" s="1177"/>
      <c r="O1248" s="1177"/>
    </row>
    <row r="1249" spans="3:15">
      <c r="C1249" s="1177"/>
      <c r="D1249" s="1177"/>
      <c r="E1249" s="1177"/>
      <c r="F1249" s="1177"/>
      <c r="G1249" s="1177"/>
      <c r="H1249" s="1177"/>
      <c r="I1249" s="1177"/>
      <c r="J1249" s="1177"/>
      <c r="K1249" s="1177"/>
      <c r="L1249" s="1177"/>
      <c r="M1249" s="1177"/>
      <c r="N1249" s="1177"/>
      <c r="O1249" s="1177"/>
    </row>
    <row r="1250" spans="3:15">
      <c r="C1250" s="1177"/>
      <c r="D1250" s="1177"/>
      <c r="E1250" s="1177"/>
      <c r="F1250" s="1177"/>
      <c r="G1250" s="1177"/>
      <c r="H1250" s="1177"/>
      <c r="I1250" s="1177"/>
      <c r="J1250" s="1177"/>
      <c r="K1250" s="1177"/>
      <c r="L1250" s="1177"/>
      <c r="M1250" s="1177"/>
      <c r="N1250" s="1177"/>
      <c r="O1250" s="1177"/>
    </row>
    <row r="1251" spans="3:15">
      <c r="C1251" s="1177"/>
      <c r="D1251" s="1177"/>
      <c r="E1251" s="1177"/>
      <c r="F1251" s="1177"/>
      <c r="G1251" s="1177"/>
      <c r="H1251" s="1177"/>
      <c r="I1251" s="1177"/>
      <c r="J1251" s="1177"/>
      <c r="K1251" s="1177"/>
      <c r="L1251" s="1177"/>
      <c r="M1251" s="1177"/>
      <c r="N1251" s="1177"/>
      <c r="O1251" s="1177"/>
    </row>
    <row r="1252" spans="3:15">
      <c r="C1252" s="1177"/>
      <c r="D1252" s="1177"/>
      <c r="E1252" s="1177"/>
      <c r="F1252" s="1177"/>
      <c r="G1252" s="1177"/>
      <c r="H1252" s="1177"/>
      <c r="I1252" s="1177"/>
      <c r="J1252" s="1177"/>
      <c r="K1252" s="1177"/>
      <c r="L1252" s="1177"/>
      <c r="M1252" s="1177"/>
      <c r="N1252" s="1177"/>
      <c r="O1252" s="1177"/>
    </row>
    <row r="1253" spans="3:15">
      <c r="C1253" s="1177"/>
      <c r="D1253" s="1177"/>
      <c r="E1253" s="1177"/>
      <c r="F1253" s="1177"/>
      <c r="G1253" s="1177"/>
      <c r="H1253" s="1177"/>
      <c r="I1253" s="1177"/>
      <c r="J1253" s="1177"/>
      <c r="K1253" s="1177"/>
      <c r="L1253" s="1177"/>
      <c r="M1253" s="1177"/>
      <c r="N1253" s="1177"/>
      <c r="O1253" s="1177"/>
    </row>
    <row r="1254" spans="3:15">
      <c r="C1254" s="1177"/>
      <c r="D1254" s="1177"/>
      <c r="E1254" s="1177"/>
      <c r="F1254" s="1177"/>
      <c r="G1254" s="1177"/>
      <c r="H1254" s="1177"/>
      <c r="I1254" s="1177"/>
      <c r="J1254" s="1177"/>
      <c r="K1254" s="1177"/>
      <c r="L1254" s="1177"/>
      <c r="M1254" s="1177"/>
      <c r="N1254" s="1177"/>
      <c r="O1254" s="1177"/>
    </row>
    <row r="1255" spans="3:15">
      <c r="C1255" s="1177"/>
      <c r="D1255" s="1177"/>
      <c r="E1255" s="1177"/>
      <c r="F1255" s="1177"/>
      <c r="G1255" s="1177"/>
      <c r="H1255" s="1177"/>
      <c r="I1255" s="1177"/>
      <c r="J1255" s="1177"/>
      <c r="K1255" s="1177"/>
      <c r="L1255" s="1177"/>
      <c r="M1255" s="1177"/>
      <c r="N1255" s="1177"/>
      <c r="O1255" s="1177"/>
    </row>
    <row r="1256" spans="3:15">
      <c r="C1256" s="1177"/>
      <c r="D1256" s="1177"/>
      <c r="E1256" s="1177"/>
      <c r="F1256" s="1177"/>
      <c r="G1256" s="1177"/>
      <c r="H1256" s="1177"/>
      <c r="I1256" s="1177"/>
      <c r="J1256" s="1177"/>
      <c r="K1256" s="1177"/>
      <c r="L1256" s="1177"/>
      <c r="M1256" s="1177"/>
      <c r="N1256" s="1177"/>
      <c r="O1256" s="1177"/>
    </row>
    <row r="1257" spans="3:15">
      <c r="C1257" s="1177"/>
      <c r="D1257" s="1177"/>
      <c r="E1257" s="1177"/>
      <c r="F1257" s="1177"/>
      <c r="G1257" s="1177"/>
      <c r="H1257" s="1177"/>
      <c r="I1257" s="1177"/>
      <c r="J1257" s="1177"/>
      <c r="K1257" s="1177"/>
      <c r="L1257" s="1177"/>
      <c r="M1257" s="1177"/>
      <c r="N1257" s="1177"/>
      <c r="O1257" s="1177"/>
    </row>
    <row r="1258" spans="3:15">
      <c r="C1258" s="1177"/>
      <c r="D1258" s="1177"/>
      <c r="E1258" s="1177"/>
      <c r="F1258" s="1177"/>
      <c r="G1258" s="1177"/>
      <c r="H1258" s="1177"/>
      <c r="I1258" s="1177"/>
      <c r="J1258" s="1177"/>
      <c r="K1258" s="1177"/>
      <c r="L1258" s="1177"/>
      <c r="M1258" s="1177"/>
      <c r="N1258" s="1177"/>
      <c r="O1258" s="1177"/>
    </row>
    <row r="1259" spans="3:15">
      <c r="C1259" s="1177"/>
      <c r="D1259" s="1177"/>
      <c r="E1259" s="1177"/>
      <c r="F1259" s="1177"/>
      <c r="G1259" s="1177"/>
      <c r="H1259" s="1177"/>
      <c r="I1259" s="1177"/>
      <c r="J1259" s="1177"/>
      <c r="K1259" s="1177"/>
      <c r="L1259" s="1177"/>
      <c r="M1259" s="1177"/>
      <c r="N1259" s="1177"/>
      <c r="O1259" s="1177"/>
    </row>
    <row r="1260" spans="3:15">
      <c r="C1260" s="1177"/>
      <c r="D1260" s="1177"/>
      <c r="E1260" s="1177"/>
      <c r="F1260" s="1177"/>
      <c r="G1260" s="1177"/>
      <c r="H1260" s="1177"/>
      <c r="I1260" s="1177"/>
      <c r="J1260" s="1177"/>
      <c r="K1260" s="1177"/>
      <c r="L1260" s="1177"/>
      <c r="M1260" s="1177"/>
      <c r="N1260" s="1177"/>
      <c r="O1260" s="1177"/>
    </row>
    <row r="1261" spans="3:15">
      <c r="C1261" s="1177"/>
      <c r="D1261" s="1177"/>
      <c r="E1261" s="1177"/>
      <c r="F1261" s="1177"/>
      <c r="G1261" s="1177"/>
      <c r="H1261" s="1177"/>
      <c r="I1261" s="1177"/>
      <c r="J1261" s="1177"/>
      <c r="K1261" s="1177"/>
      <c r="L1261" s="1177"/>
      <c r="M1261" s="1177"/>
      <c r="N1261" s="1177"/>
      <c r="O1261" s="1177"/>
    </row>
    <row r="1262" spans="3:15">
      <c r="C1262" s="1177"/>
      <c r="D1262" s="1177"/>
      <c r="E1262" s="1177"/>
      <c r="F1262" s="1177"/>
      <c r="G1262" s="1177"/>
      <c r="H1262" s="1177"/>
      <c r="I1262" s="1177"/>
      <c r="J1262" s="1177"/>
      <c r="K1262" s="1177"/>
      <c r="L1262" s="1177"/>
      <c r="M1262" s="1177"/>
      <c r="N1262" s="1177"/>
      <c r="O1262" s="1177"/>
    </row>
    <row r="1263" spans="3:15">
      <c r="C1263" s="1177"/>
      <c r="D1263" s="1177"/>
      <c r="E1263" s="1177"/>
      <c r="F1263" s="1177"/>
      <c r="G1263" s="1177"/>
      <c r="H1263" s="1177"/>
      <c r="I1263" s="1177"/>
      <c r="J1263" s="1177"/>
      <c r="K1263" s="1177"/>
      <c r="L1263" s="1177"/>
      <c r="M1263" s="1177"/>
      <c r="N1263" s="1177"/>
      <c r="O1263" s="1177"/>
    </row>
    <row r="1264" spans="3:15">
      <c r="C1264" s="1177"/>
      <c r="D1264" s="1177"/>
      <c r="E1264" s="1177"/>
      <c r="F1264" s="1177"/>
      <c r="G1264" s="1177"/>
      <c r="H1264" s="1177"/>
      <c r="I1264" s="1177"/>
      <c r="J1264" s="1177"/>
      <c r="K1264" s="1177"/>
      <c r="L1264" s="1177"/>
      <c r="M1264" s="1177"/>
      <c r="N1264" s="1177"/>
      <c r="O1264" s="1177"/>
    </row>
    <row r="1265" spans="3:15">
      <c r="C1265" s="1177"/>
      <c r="D1265" s="1177"/>
      <c r="E1265" s="1177"/>
      <c r="F1265" s="1177"/>
      <c r="G1265" s="1177"/>
      <c r="H1265" s="1177"/>
      <c r="I1265" s="1177"/>
      <c r="J1265" s="1177"/>
      <c r="K1265" s="1177"/>
      <c r="L1265" s="1177"/>
      <c r="M1265" s="1177"/>
      <c r="N1265" s="1177"/>
      <c r="O1265" s="1177"/>
    </row>
    <row r="1266" spans="3:15">
      <c r="C1266" s="1177"/>
      <c r="D1266" s="1177"/>
      <c r="E1266" s="1177"/>
      <c r="F1266" s="1177"/>
      <c r="G1266" s="1177"/>
      <c r="H1266" s="1177"/>
      <c r="I1266" s="1177"/>
      <c r="J1266" s="1177"/>
      <c r="K1266" s="1177"/>
      <c r="L1266" s="1177"/>
      <c r="M1266" s="1177"/>
      <c r="N1266" s="1177"/>
      <c r="O1266" s="1177"/>
    </row>
    <row r="1267" spans="3:15">
      <c r="C1267" s="1177"/>
      <c r="D1267" s="1177"/>
      <c r="E1267" s="1177"/>
      <c r="F1267" s="1177"/>
      <c r="G1267" s="1177"/>
      <c r="H1267" s="1177"/>
      <c r="I1267" s="1177"/>
      <c r="J1267" s="1177"/>
      <c r="K1267" s="1177"/>
      <c r="L1267" s="1177"/>
      <c r="M1267" s="1177"/>
      <c r="N1267" s="1177"/>
      <c r="O1267" s="1177"/>
    </row>
    <row r="1268" spans="3:15">
      <c r="C1268" s="1177"/>
      <c r="D1268" s="1177"/>
      <c r="E1268" s="1177"/>
      <c r="F1268" s="1177"/>
      <c r="G1268" s="1177"/>
      <c r="H1268" s="1177"/>
      <c r="I1268" s="1177"/>
      <c r="J1268" s="1177"/>
      <c r="K1268" s="1177"/>
      <c r="L1268" s="1177"/>
      <c r="M1268" s="1177"/>
      <c r="N1268" s="1177"/>
      <c r="O1268" s="1177"/>
    </row>
    <row r="1269" spans="3:15">
      <c r="C1269" s="1177"/>
      <c r="D1269" s="1177"/>
      <c r="E1269" s="1177"/>
      <c r="F1269" s="1177"/>
      <c r="G1269" s="1177"/>
      <c r="H1269" s="1177"/>
      <c r="I1269" s="1177"/>
      <c r="J1269" s="1177"/>
      <c r="K1269" s="1177"/>
      <c r="L1269" s="1177"/>
      <c r="M1269" s="1177"/>
      <c r="N1269" s="1177"/>
      <c r="O1269" s="1177"/>
    </row>
    <row r="1270" spans="3:15">
      <c r="C1270" s="1177"/>
      <c r="D1270" s="1177"/>
      <c r="E1270" s="1177"/>
      <c r="F1270" s="1177"/>
      <c r="G1270" s="1177"/>
      <c r="H1270" s="1177"/>
      <c r="I1270" s="1177"/>
      <c r="J1270" s="1177"/>
      <c r="K1270" s="1177"/>
      <c r="L1270" s="1177"/>
      <c r="M1270" s="1177"/>
      <c r="N1270" s="1177"/>
      <c r="O1270" s="1177"/>
    </row>
    <row r="1271" spans="3:15">
      <c r="C1271" s="1177"/>
      <c r="D1271" s="1177"/>
      <c r="E1271" s="1177"/>
      <c r="F1271" s="1177"/>
      <c r="G1271" s="1177"/>
      <c r="H1271" s="1177"/>
      <c r="I1271" s="1177"/>
      <c r="J1271" s="1177"/>
      <c r="K1271" s="1177"/>
      <c r="L1271" s="1177"/>
      <c r="M1271" s="1177"/>
      <c r="N1271" s="1177"/>
      <c r="O1271" s="1177"/>
    </row>
    <row r="1272" spans="3:15">
      <c r="C1272" s="1177"/>
      <c r="D1272" s="1177"/>
      <c r="E1272" s="1177"/>
      <c r="F1272" s="1177"/>
      <c r="G1272" s="1177"/>
      <c r="H1272" s="1177"/>
      <c r="I1272" s="1177"/>
      <c r="J1272" s="1177"/>
      <c r="K1272" s="1177"/>
      <c r="L1272" s="1177"/>
      <c r="M1272" s="1177"/>
      <c r="N1272" s="1177"/>
      <c r="O1272" s="1177"/>
    </row>
    <row r="1273" spans="3:15">
      <c r="C1273" s="1177"/>
      <c r="D1273" s="1177"/>
      <c r="E1273" s="1177"/>
      <c r="F1273" s="1177"/>
      <c r="G1273" s="1177"/>
      <c r="H1273" s="1177"/>
      <c r="I1273" s="1177"/>
      <c r="J1273" s="1177"/>
      <c r="K1273" s="1177"/>
      <c r="L1273" s="1177"/>
      <c r="M1273" s="1177"/>
      <c r="N1273" s="1177"/>
      <c r="O1273" s="1177"/>
    </row>
    <row r="1274" spans="3:15">
      <c r="C1274" s="1177"/>
      <c r="D1274" s="1177"/>
      <c r="E1274" s="1177"/>
      <c r="F1274" s="1177"/>
      <c r="G1274" s="1177"/>
      <c r="H1274" s="1177"/>
      <c r="I1274" s="1177"/>
      <c r="J1274" s="1177"/>
      <c r="K1274" s="1177"/>
      <c r="L1274" s="1177"/>
      <c r="M1274" s="1177"/>
      <c r="N1274" s="1177"/>
      <c r="O1274" s="1177"/>
    </row>
    <row r="1275" spans="3:15">
      <c r="C1275" s="1177"/>
      <c r="D1275" s="1177"/>
      <c r="E1275" s="1177"/>
      <c r="F1275" s="1177"/>
      <c r="G1275" s="1177"/>
      <c r="H1275" s="1177"/>
      <c r="I1275" s="1177"/>
      <c r="J1275" s="1177"/>
      <c r="K1275" s="1177"/>
      <c r="L1275" s="1177"/>
      <c r="M1275" s="1177"/>
      <c r="N1275" s="1177"/>
      <c r="O1275" s="1177"/>
    </row>
    <row r="1276" spans="3:15">
      <c r="C1276" s="1177"/>
      <c r="D1276" s="1177"/>
      <c r="E1276" s="1177"/>
      <c r="F1276" s="1177"/>
      <c r="G1276" s="1177"/>
      <c r="H1276" s="1177"/>
      <c r="I1276" s="1177"/>
      <c r="J1276" s="1177"/>
      <c r="K1276" s="1177"/>
      <c r="L1276" s="1177"/>
      <c r="M1276" s="1177"/>
      <c r="N1276" s="1177"/>
      <c r="O1276" s="1177"/>
    </row>
    <row r="1277" spans="3:15">
      <c r="C1277" s="1177"/>
      <c r="D1277" s="1177"/>
      <c r="E1277" s="1177"/>
      <c r="F1277" s="1177"/>
      <c r="G1277" s="1177"/>
      <c r="H1277" s="1177"/>
      <c r="I1277" s="1177"/>
      <c r="J1277" s="1177"/>
      <c r="K1277" s="1177"/>
      <c r="L1277" s="1177"/>
      <c r="M1277" s="1177"/>
      <c r="N1277" s="1177"/>
      <c r="O1277" s="1177"/>
    </row>
    <row r="1278" spans="3:15">
      <c r="C1278" s="1177"/>
      <c r="D1278" s="1177"/>
      <c r="E1278" s="1177"/>
      <c r="F1278" s="1177"/>
      <c r="G1278" s="1177"/>
      <c r="H1278" s="1177"/>
      <c r="I1278" s="1177"/>
      <c r="J1278" s="1177"/>
      <c r="K1278" s="1177"/>
      <c r="L1278" s="1177"/>
      <c r="M1278" s="1177"/>
      <c r="N1278" s="1177"/>
      <c r="O1278" s="1177"/>
    </row>
    <row r="1279" spans="3:15">
      <c r="C1279" s="1177"/>
      <c r="D1279" s="1177"/>
      <c r="E1279" s="1177"/>
      <c r="F1279" s="1177"/>
      <c r="G1279" s="1177"/>
      <c r="H1279" s="1177"/>
      <c r="I1279" s="1177"/>
      <c r="J1279" s="1177"/>
      <c r="K1279" s="1177"/>
      <c r="L1279" s="1177"/>
      <c r="M1279" s="1177"/>
      <c r="N1279" s="1177"/>
      <c r="O1279" s="1177"/>
    </row>
    <row r="1280" spans="3:15">
      <c r="C1280" s="1177"/>
      <c r="D1280" s="1177"/>
      <c r="E1280" s="1177"/>
      <c r="F1280" s="1177"/>
      <c r="G1280" s="1177"/>
      <c r="H1280" s="1177"/>
      <c r="I1280" s="1177"/>
      <c r="J1280" s="1177"/>
      <c r="K1280" s="1177"/>
      <c r="L1280" s="1177"/>
      <c r="M1280" s="1177"/>
      <c r="N1280" s="1177"/>
      <c r="O1280" s="1177"/>
    </row>
    <row r="1281" spans="3:15">
      <c r="C1281" s="1177"/>
      <c r="D1281" s="1177"/>
      <c r="E1281" s="1177"/>
      <c r="F1281" s="1177"/>
      <c r="G1281" s="1177"/>
      <c r="H1281" s="1177"/>
      <c r="I1281" s="1177"/>
      <c r="J1281" s="1177"/>
      <c r="K1281" s="1177"/>
      <c r="L1281" s="1177"/>
      <c r="M1281" s="1177"/>
      <c r="N1281" s="1177"/>
      <c r="O1281" s="1177"/>
    </row>
    <row r="1282" spans="3:15">
      <c r="C1282" s="1177"/>
      <c r="D1282" s="1177"/>
      <c r="E1282" s="1177"/>
      <c r="F1282" s="1177"/>
      <c r="G1282" s="1177"/>
      <c r="H1282" s="1177"/>
      <c r="I1282" s="1177"/>
      <c r="J1282" s="1177"/>
      <c r="K1282" s="1177"/>
      <c r="L1282" s="1177"/>
      <c r="M1282" s="1177"/>
      <c r="N1282" s="1177"/>
      <c r="O1282" s="1177"/>
    </row>
    <row r="1283" spans="3:15">
      <c r="C1283" s="1177"/>
      <c r="D1283" s="1177"/>
      <c r="E1283" s="1177"/>
      <c r="F1283" s="1177"/>
      <c r="G1283" s="1177"/>
      <c r="H1283" s="1177"/>
      <c r="I1283" s="1177"/>
      <c r="J1283" s="1177"/>
      <c r="K1283" s="1177"/>
      <c r="L1283" s="1177"/>
      <c r="M1283" s="1177"/>
      <c r="N1283" s="1177"/>
      <c r="O1283" s="1177"/>
    </row>
    <row r="1284" spans="3:15">
      <c r="C1284" s="1177"/>
      <c r="D1284" s="1177"/>
      <c r="E1284" s="1177"/>
      <c r="F1284" s="1177"/>
      <c r="G1284" s="1177"/>
      <c r="H1284" s="1177"/>
      <c r="I1284" s="1177"/>
      <c r="J1284" s="1177"/>
      <c r="K1284" s="1177"/>
      <c r="L1284" s="1177"/>
      <c r="M1284" s="1177"/>
      <c r="N1284" s="1177"/>
      <c r="O1284" s="1177"/>
    </row>
    <row r="1285" spans="3:15">
      <c r="C1285" s="1177"/>
      <c r="D1285" s="1177"/>
      <c r="E1285" s="1177"/>
      <c r="F1285" s="1177"/>
      <c r="G1285" s="1177"/>
      <c r="H1285" s="1177"/>
      <c r="I1285" s="1177"/>
      <c r="J1285" s="1177"/>
      <c r="K1285" s="1177"/>
      <c r="L1285" s="1177"/>
      <c r="M1285" s="1177"/>
      <c r="N1285" s="1177"/>
      <c r="O1285" s="1177"/>
    </row>
    <row r="1286" spans="3:15">
      <c r="C1286" s="1177"/>
      <c r="D1286" s="1177"/>
      <c r="E1286" s="1177"/>
      <c r="F1286" s="1177"/>
      <c r="G1286" s="1177"/>
      <c r="H1286" s="1177"/>
      <c r="I1286" s="1177"/>
      <c r="J1286" s="1177"/>
      <c r="K1286" s="1177"/>
      <c r="L1286" s="1177"/>
      <c r="M1286" s="1177"/>
      <c r="N1286" s="1177"/>
      <c r="O1286" s="1177"/>
    </row>
    <row r="1287" spans="3:15">
      <c r="C1287" s="1177"/>
      <c r="D1287" s="1177"/>
      <c r="E1287" s="1177"/>
      <c r="F1287" s="1177"/>
      <c r="G1287" s="1177"/>
      <c r="H1287" s="1177"/>
      <c r="I1287" s="1177"/>
      <c r="J1287" s="1177"/>
      <c r="K1287" s="1177"/>
      <c r="L1287" s="1177"/>
      <c r="M1287" s="1177"/>
      <c r="N1287" s="1177"/>
      <c r="O1287" s="1177"/>
    </row>
    <row r="1288" spans="3:15">
      <c r="C1288" s="1177"/>
      <c r="D1288" s="1177"/>
      <c r="E1288" s="1177"/>
      <c r="F1288" s="1177"/>
      <c r="G1288" s="1177"/>
      <c r="H1288" s="1177"/>
      <c r="I1288" s="1177"/>
      <c r="J1288" s="1177"/>
      <c r="K1288" s="1177"/>
      <c r="L1288" s="1177"/>
      <c r="M1288" s="1177"/>
      <c r="N1288" s="1177"/>
      <c r="O1288" s="1177"/>
    </row>
    <row r="1289" spans="3:15">
      <c r="C1289" s="1177"/>
      <c r="D1289" s="1177"/>
      <c r="E1289" s="1177"/>
      <c r="F1289" s="1177"/>
      <c r="G1289" s="1177"/>
      <c r="H1289" s="1177"/>
      <c r="I1289" s="1177"/>
      <c r="J1289" s="1177"/>
      <c r="K1289" s="1177"/>
      <c r="L1289" s="1177"/>
      <c r="M1289" s="1177"/>
      <c r="N1289" s="1177"/>
      <c r="O1289" s="1177"/>
    </row>
    <row r="1290" spans="3:15">
      <c r="C1290" s="1177"/>
      <c r="D1290" s="1177"/>
      <c r="E1290" s="1177"/>
      <c r="F1290" s="1177"/>
      <c r="G1290" s="1177"/>
      <c r="H1290" s="1177"/>
      <c r="I1290" s="1177"/>
      <c r="J1290" s="1177"/>
      <c r="K1290" s="1177"/>
      <c r="L1290" s="1177"/>
      <c r="M1290" s="1177"/>
      <c r="N1290" s="1177"/>
      <c r="O1290" s="1177"/>
    </row>
    <row r="1291" spans="3:15">
      <c r="C1291" s="1177"/>
      <c r="D1291" s="1177"/>
      <c r="E1291" s="1177"/>
      <c r="F1291" s="1177"/>
      <c r="G1291" s="1177"/>
      <c r="H1291" s="1177"/>
      <c r="I1291" s="1177"/>
      <c r="J1291" s="1177"/>
      <c r="K1291" s="1177"/>
      <c r="L1291" s="1177"/>
      <c r="M1291" s="1177"/>
      <c r="N1291" s="1177"/>
      <c r="O1291" s="1177"/>
    </row>
    <row r="1292" spans="3:15">
      <c r="C1292" s="1177"/>
      <c r="D1292" s="1177"/>
      <c r="E1292" s="1177"/>
      <c r="F1292" s="1177"/>
      <c r="G1292" s="1177"/>
      <c r="H1292" s="1177"/>
      <c r="I1292" s="1177"/>
      <c r="J1292" s="1177"/>
      <c r="K1292" s="1177"/>
      <c r="L1292" s="1177"/>
      <c r="M1292" s="1177"/>
      <c r="N1292" s="1177"/>
      <c r="O1292" s="1177"/>
    </row>
    <row r="1293" spans="3:15">
      <c r="C1293" s="1177"/>
      <c r="D1293" s="1177"/>
      <c r="E1293" s="1177"/>
      <c r="F1293" s="1177"/>
      <c r="G1293" s="1177"/>
      <c r="H1293" s="1177"/>
      <c r="I1293" s="1177"/>
      <c r="J1293" s="1177"/>
      <c r="K1293" s="1177"/>
      <c r="L1293" s="1177"/>
      <c r="M1293" s="1177"/>
      <c r="N1293" s="1177"/>
      <c r="O1293" s="1177"/>
    </row>
    <row r="1294" spans="3:15">
      <c r="C1294" s="1177"/>
      <c r="D1294" s="1177"/>
      <c r="E1294" s="1177"/>
      <c r="F1294" s="1177"/>
      <c r="G1294" s="1177"/>
      <c r="H1294" s="1177"/>
      <c r="I1294" s="1177"/>
      <c r="J1294" s="1177"/>
      <c r="K1294" s="1177"/>
      <c r="L1294" s="1177"/>
      <c r="M1294" s="1177"/>
      <c r="N1294" s="1177"/>
      <c r="O1294" s="1177"/>
    </row>
    <row r="1295" spans="3:15">
      <c r="C1295" s="1177"/>
      <c r="D1295" s="1177"/>
      <c r="E1295" s="1177"/>
      <c r="F1295" s="1177"/>
      <c r="G1295" s="1177"/>
      <c r="H1295" s="1177"/>
      <c r="I1295" s="1177"/>
      <c r="J1295" s="1177"/>
      <c r="K1295" s="1177"/>
      <c r="L1295" s="1177"/>
      <c r="M1295" s="1177"/>
      <c r="N1295" s="1177"/>
      <c r="O1295" s="1177"/>
    </row>
    <row r="1296" spans="3:15">
      <c r="C1296" s="1177"/>
      <c r="D1296" s="1177"/>
      <c r="E1296" s="1177"/>
      <c r="F1296" s="1177"/>
      <c r="G1296" s="1177"/>
      <c r="H1296" s="1177"/>
      <c r="I1296" s="1177"/>
      <c r="J1296" s="1177"/>
      <c r="K1296" s="1177"/>
      <c r="L1296" s="1177"/>
      <c r="M1296" s="1177"/>
      <c r="N1296" s="1177"/>
      <c r="O1296" s="1177"/>
    </row>
    <row r="1297" spans="3:15">
      <c r="C1297" s="1177"/>
      <c r="D1297" s="1177"/>
      <c r="E1297" s="1177"/>
      <c r="F1297" s="1177"/>
      <c r="G1297" s="1177"/>
      <c r="H1297" s="1177"/>
      <c r="I1297" s="1177"/>
      <c r="J1297" s="1177"/>
      <c r="K1297" s="1177"/>
      <c r="L1297" s="1177"/>
      <c r="M1297" s="1177"/>
      <c r="N1297" s="1177"/>
      <c r="O1297" s="1177"/>
    </row>
    <row r="1298" spans="3:15">
      <c r="C1298" s="1177"/>
      <c r="D1298" s="1177"/>
      <c r="E1298" s="1177"/>
      <c r="F1298" s="1177"/>
      <c r="G1298" s="1177"/>
      <c r="H1298" s="1177"/>
      <c r="I1298" s="1177"/>
      <c r="J1298" s="1177"/>
      <c r="K1298" s="1177"/>
      <c r="L1298" s="1177"/>
      <c r="M1298" s="1177"/>
      <c r="N1298" s="1177"/>
      <c r="O1298" s="1177"/>
    </row>
    <row r="1299" spans="3:15">
      <c r="C1299" s="1177"/>
      <c r="D1299" s="1177"/>
      <c r="E1299" s="1177"/>
      <c r="F1299" s="1177"/>
      <c r="G1299" s="1177"/>
      <c r="H1299" s="1177"/>
      <c r="I1299" s="1177"/>
      <c r="J1299" s="1177"/>
      <c r="K1299" s="1177"/>
      <c r="L1299" s="1177"/>
      <c r="M1299" s="1177"/>
      <c r="N1299" s="1177"/>
      <c r="O1299" s="1177"/>
    </row>
    <row r="1300" spans="3:15">
      <c r="C1300" s="1177"/>
      <c r="D1300" s="1177"/>
      <c r="E1300" s="1177"/>
      <c r="F1300" s="1177"/>
      <c r="G1300" s="1177"/>
      <c r="H1300" s="1177"/>
      <c r="I1300" s="1177"/>
      <c r="J1300" s="1177"/>
      <c r="K1300" s="1177"/>
      <c r="L1300" s="1177"/>
      <c r="M1300" s="1177"/>
      <c r="N1300" s="1177"/>
      <c r="O1300" s="1177"/>
    </row>
    <row r="1301" spans="3:15">
      <c r="C1301" s="1177"/>
      <c r="D1301" s="1177"/>
      <c r="E1301" s="1177"/>
      <c r="F1301" s="1177"/>
      <c r="G1301" s="1177"/>
      <c r="H1301" s="1177"/>
      <c r="I1301" s="1177"/>
      <c r="J1301" s="1177"/>
      <c r="K1301" s="1177"/>
      <c r="L1301" s="1177"/>
      <c r="M1301" s="1177"/>
      <c r="N1301" s="1177"/>
      <c r="O1301" s="1177"/>
    </row>
    <row r="1302" spans="3:15">
      <c r="C1302" s="1177"/>
      <c r="D1302" s="1177"/>
      <c r="E1302" s="1177"/>
      <c r="F1302" s="1177"/>
      <c r="G1302" s="1177"/>
      <c r="H1302" s="1177"/>
      <c r="I1302" s="1177"/>
      <c r="J1302" s="1177"/>
      <c r="K1302" s="1177"/>
      <c r="L1302" s="1177"/>
      <c r="M1302" s="1177"/>
      <c r="N1302" s="1177"/>
      <c r="O1302" s="1177"/>
    </row>
    <row r="1303" spans="3:15">
      <c r="C1303" s="1177"/>
      <c r="D1303" s="1177"/>
      <c r="E1303" s="1177"/>
      <c r="F1303" s="1177"/>
      <c r="G1303" s="1177"/>
      <c r="H1303" s="1177"/>
      <c r="I1303" s="1177"/>
      <c r="J1303" s="1177"/>
      <c r="K1303" s="1177"/>
      <c r="L1303" s="1177"/>
      <c r="M1303" s="1177"/>
      <c r="N1303" s="1177"/>
      <c r="O1303" s="1177"/>
    </row>
    <row r="1304" spans="3:15">
      <c r="C1304" s="1177"/>
      <c r="D1304" s="1177"/>
      <c r="E1304" s="1177"/>
      <c r="F1304" s="1177"/>
      <c r="G1304" s="1177"/>
      <c r="H1304" s="1177"/>
      <c r="I1304" s="1177"/>
      <c r="J1304" s="1177"/>
      <c r="K1304" s="1177"/>
      <c r="L1304" s="1177"/>
      <c r="M1304" s="1177"/>
      <c r="N1304" s="1177"/>
      <c r="O1304" s="1177"/>
    </row>
    <row r="1305" spans="3:15">
      <c r="C1305" s="1177"/>
      <c r="D1305" s="1177"/>
      <c r="E1305" s="1177"/>
      <c r="F1305" s="1177"/>
      <c r="G1305" s="1177"/>
      <c r="H1305" s="1177"/>
      <c r="I1305" s="1177"/>
      <c r="J1305" s="1177"/>
      <c r="K1305" s="1177"/>
      <c r="L1305" s="1177"/>
      <c r="M1305" s="1177"/>
      <c r="N1305" s="1177"/>
      <c r="O1305" s="1177"/>
    </row>
    <row r="1306" spans="3:15">
      <c r="C1306" s="1177"/>
      <c r="D1306" s="1177"/>
      <c r="E1306" s="1177"/>
      <c r="F1306" s="1177"/>
      <c r="G1306" s="1177"/>
      <c r="H1306" s="1177"/>
      <c r="I1306" s="1177"/>
      <c r="J1306" s="1177"/>
      <c r="K1306" s="1177"/>
      <c r="L1306" s="1177"/>
      <c r="M1306" s="1177"/>
      <c r="N1306" s="1177"/>
      <c r="O1306" s="1177"/>
    </row>
    <row r="1307" spans="3:15">
      <c r="C1307" s="1177"/>
      <c r="D1307" s="1177"/>
      <c r="E1307" s="1177"/>
      <c r="F1307" s="1177"/>
      <c r="G1307" s="1177"/>
      <c r="H1307" s="1177"/>
      <c r="I1307" s="1177"/>
      <c r="J1307" s="1177"/>
      <c r="K1307" s="1177"/>
      <c r="L1307" s="1177"/>
      <c r="M1307" s="1177"/>
      <c r="N1307" s="1177"/>
      <c r="O1307" s="1177"/>
    </row>
    <row r="1308" spans="3:15">
      <c r="C1308" s="1177"/>
      <c r="D1308" s="1177"/>
      <c r="E1308" s="1177"/>
      <c r="F1308" s="1177"/>
      <c r="G1308" s="1177"/>
      <c r="H1308" s="1177"/>
      <c r="I1308" s="1177"/>
      <c r="J1308" s="1177"/>
      <c r="K1308" s="1177"/>
      <c r="L1308" s="1177"/>
      <c r="M1308" s="1177"/>
      <c r="N1308" s="1177"/>
      <c r="O1308" s="1177"/>
    </row>
    <row r="1309" spans="3:15">
      <c r="C1309" s="1177"/>
      <c r="D1309" s="1177"/>
      <c r="E1309" s="1177"/>
      <c r="F1309" s="1177"/>
      <c r="G1309" s="1177"/>
      <c r="H1309" s="1177"/>
      <c r="I1309" s="1177"/>
      <c r="J1309" s="1177"/>
      <c r="K1309" s="1177"/>
      <c r="L1309" s="1177"/>
      <c r="M1309" s="1177"/>
      <c r="N1309" s="1177"/>
      <c r="O1309" s="1177"/>
    </row>
    <row r="1310" spans="3:15">
      <c r="C1310" s="1177"/>
      <c r="D1310" s="1177"/>
      <c r="E1310" s="1177"/>
      <c r="F1310" s="1177"/>
      <c r="G1310" s="1177"/>
      <c r="H1310" s="1177"/>
      <c r="I1310" s="1177"/>
      <c r="J1310" s="1177"/>
      <c r="K1310" s="1177"/>
      <c r="L1310" s="1177"/>
      <c r="M1310" s="1177"/>
      <c r="N1310" s="1177"/>
      <c r="O1310" s="1177"/>
    </row>
    <row r="1311" spans="3:15">
      <c r="C1311" s="1177"/>
      <c r="D1311" s="1177"/>
      <c r="E1311" s="1177"/>
      <c r="F1311" s="1177"/>
      <c r="G1311" s="1177"/>
      <c r="H1311" s="1177"/>
      <c r="I1311" s="1177"/>
      <c r="J1311" s="1177"/>
      <c r="K1311" s="1177"/>
      <c r="L1311" s="1177"/>
      <c r="M1311" s="1177"/>
      <c r="N1311" s="1177"/>
      <c r="O1311" s="1177"/>
    </row>
    <row r="1312" spans="3:15">
      <c r="C1312" s="1177"/>
      <c r="D1312" s="1177"/>
      <c r="E1312" s="1177"/>
      <c r="F1312" s="1177"/>
      <c r="G1312" s="1177"/>
      <c r="H1312" s="1177"/>
      <c r="I1312" s="1177"/>
      <c r="J1312" s="1177"/>
      <c r="K1312" s="1177"/>
      <c r="L1312" s="1177"/>
      <c r="M1312" s="1177"/>
      <c r="N1312" s="1177"/>
      <c r="O1312" s="1177"/>
    </row>
    <row r="1313" spans="3:15">
      <c r="C1313" s="1177"/>
      <c r="D1313" s="1177"/>
      <c r="E1313" s="1177"/>
      <c r="F1313" s="1177"/>
      <c r="G1313" s="1177"/>
      <c r="H1313" s="1177"/>
      <c r="I1313" s="1177"/>
      <c r="J1313" s="1177"/>
      <c r="K1313" s="1177"/>
      <c r="L1313" s="1177"/>
      <c r="M1313" s="1177"/>
      <c r="N1313" s="1177"/>
      <c r="O1313" s="1177"/>
    </row>
    <row r="1314" spans="3:15">
      <c r="C1314" s="1177"/>
      <c r="D1314" s="1177"/>
      <c r="E1314" s="1177"/>
      <c r="F1314" s="1177"/>
      <c r="G1314" s="1177"/>
      <c r="H1314" s="1177"/>
      <c r="I1314" s="1177"/>
      <c r="J1314" s="1177"/>
      <c r="K1314" s="1177"/>
      <c r="L1314" s="1177"/>
      <c r="M1314" s="1177"/>
      <c r="N1314" s="1177"/>
      <c r="O1314" s="1177"/>
    </row>
    <row r="1315" spans="3:15">
      <c r="C1315" s="1177"/>
      <c r="D1315" s="1177"/>
      <c r="E1315" s="1177"/>
      <c r="F1315" s="1177"/>
      <c r="G1315" s="1177"/>
      <c r="H1315" s="1177"/>
      <c r="I1315" s="1177"/>
      <c r="J1315" s="1177"/>
      <c r="K1315" s="1177"/>
      <c r="L1315" s="1177"/>
      <c r="M1315" s="1177"/>
      <c r="N1315" s="1177"/>
      <c r="O1315" s="1177"/>
    </row>
    <row r="1316" spans="3:15">
      <c r="C1316" s="1177"/>
      <c r="D1316" s="1177"/>
      <c r="E1316" s="1177"/>
      <c r="F1316" s="1177"/>
      <c r="G1316" s="1177"/>
      <c r="H1316" s="1177"/>
      <c r="I1316" s="1177"/>
      <c r="J1316" s="1177"/>
      <c r="K1316" s="1177"/>
      <c r="L1316" s="1177"/>
      <c r="M1316" s="1177"/>
      <c r="N1316" s="1177"/>
      <c r="O1316" s="1177"/>
    </row>
    <row r="1317" spans="3:15">
      <c r="C1317" s="1177"/>
      <c r="D1317" s="1177"/>
      <c r="E1317" s="1177"/>
      <c r="F1317" s="1177"/>
      <c r="G1317" s="1177"/>
      <c r="H1317" s="1177"/>
      <c r="I1317" s="1177"/>
      <c r="J1317" s="1177"/>
      <c r="K1317" s="1177"/>
      <c r="L1317" s="1177"/>
      <c r="M1317" s="1177"/>
      <c r="N1317" s="1177"/>
      <c r="O1317" s="1177"/>
    </row>
    <row r="1318" spans="3:15">
      <c r="C1318" s="1177"/>
      <c r="D1318" s="1177"/>
      <c r="E1318" s="1177"/>
      <c r="F1318" s="1177"/>
      <c r="G1318" s="1177"/>
      <c r="H1318" s="1177"/>
      <c r="I1318" s="1177"/>
      <c r="J1318" s="1177"/>
      <c r="K1318" s="1177"/>
      <c r="L1318" s="1177"/>
      <c r="M1318" s="1177"/>
      <c r="N1318" s="1177"/>
      <c r="O1318" s="1177"/>
    </row>
    <row r="1319" spans="3:15">
      <c r="C1319" s="1177"/>
      <c r="D1319" s="1177"/>
      <c r="E1319" s="1177"/>
      <c r="F1319" s="1177"/>
      <c r="G1319" s="1177"/>
      <c r="H1319" s="1177"/>
      <c r="I1319" s="1177"/>
      <c r="J1319" s="1177"/>
      <c r="K1319" s="1177"/>
      <c r="L1319" s="1177"/>
      <c r="M1319" s="1177"/>
      <c r="N1319" s="1177"/>
      <c r="O1319" s="1177"/>
    </row>
    <row r="1320" spans="3:15">
      <c r="C1320" s="1177"/>
      <c r="D1320" s="1177"/>
      <c r="E1320" s="1177"/>
      <c r="F1320" s="1177"/>
      <c r="G1320" s="1177"/>
      <c r="H1320" s="1177"/>
      <c r="I1320" s="1177"/>
      <c r="J1320" s="1177"/>
      <c r="K1320" s="1177"/>
      <c r="L1320" s="1177"/>
      <c r="M1320" s="1177"/>
      <c r="N1320" s="1177"/>
      <c r="O1320" s="1177"/>
    </row>
    <row r="1321" spans="3:15">
      <c r="C1321" s="1177"/>
      <c r="D1321" s="1177"/>
      <c r="E1321" s="1177"/>
      <c r="F1321" s="1177"/>
      <c r="G1321" s="1177"/>
      <c r="H1321" s="1177"/>
      <c r="I1321" s="1177"/>
      <c r="J1321" s="1177"/>
      <c r="K1321" s="1177"/>
      <c r="L1321" s="1177"/>
      <c r="M1321" s="1177"/>
      <c r="N1321" s="1177"/>
      <c r="O1321" s="1177"/>
    </row>
    <row r="1322" spans="3:15">
      <c r="C1322" s="1177"/>
      <c r="D1322" s="1177"/>
      <c r="E1322" s="1177"/>
      <c r="F1322" s="1177"/>
      <c r="G1322" s="1177"/>
      <c r="H1322" s="1177"/>
      <c r="I1322" s="1177"/>
      <c r="J1322" s="1177"/>
      <c r="K1322" s="1177"/>
      <c r="L1322" s="1177"/>
      <c r="M1322" s="1177"/>
      <c r="N1322" s="1177"/>
      <c r="O1322" s="1177"/>
    </row>
    <row r="1323" spans="3:15">
      <c r="C1323" s="1177"/>
      <c r="D1323" s="1177"/>
      <c r="E1323" s="1177"/>
      <c r="F1323" s="1177"/>
      <c r="G1323" s="1177"/>
      <c r="H1323" s="1177"/>
      <c r="I1323" s="1177"/>
      <c r="J1323" s="1177"/>
      <c r="K1323" s="1177"/>
      <c r="L1323" s="1177"/>
      <c r="M1323" s="1177"/>
      <c r="N1323" s="1177"/>
      <c r="O1323" s="1177"/>
    </row>
    <row r="1324" spans="3:15">
      <c r="C1324" s="1177"/>
      <c r="D1324" s="1177"/>
      <c r="E1324" s="1177"/>
      <c r="F1324" s="1177"/>
      <c r="G1324" s="1177"/>
      <c r="H1324" s="1177"/>
      <c r="I1324" s="1177"/>
      <c r="J1324" s="1177"/>
      <c r="K1324" s="1177"/>
      <c r="L1324" s="1177"/>
      <c r="M1324" s="1177"/>
      <c r="N1324" s="1177"/>
      <c r="O1324" s="1177"/>
    </row>
    <row r="1325" spans="3:15">
      <c r="C1325" s="1177"/>
      <c r="D1325" s="1177"/>
      <c r="E1325" s="1177"/>
      <c r="F1325" s="1177"/>
      <c r="G1325" s="1177"/>
      <c r="H1325" s="1177"/>
      <c r="I1325" s="1177"/>
      <c r="J1325" s="1177"/>
      <c r="K1325" s="1177"/>
      <c r="L1325" s="1177"/>
      <c r="M1325" s="1177"/>
      <c r="N1325" s="1177"/>
      <c r="O1325" s="1177"/>
    </row>
    <row r="1326" spans="3:15">
      <c r="C1326" s="1177"/>
      <c r="D1326" s="1177"/>
      <c r="E1326" s="1177"/>
      <c r="F1326" s="1177"/>
      <c r="G1326" s="1177"/>
      <c r="H1326" s="1177"/>
      <c r="I1326" s="1177"/>
      <c r="J1326" s="1177"/>
      <c r="K1326" s="1177"/>
      <c r="L1326" s="1177"/>
      <c r="M1326" s="1177"/>
      <c r="N1326" s="1177"/>
      <c r="O1326" s="1177"/>
    </row>
    <row r="1327" spans="3:15">
      <c r="C1327" s="1177"/>
      <c r="D1327" s="1177"/>
      <c r="E1327" s="1177"/>
      <c r="F1327" s="1177"/>
      <c r="G1327" s="1177"/>
      <c r="H1327" s="1177"/>
      <c r="I1327" s="1177"/>
      <c r="J1327" s="1177"/>
      <c r="K1327" s="1177"/>
      <c r="L1327" s="1177"/>
      <c r="M1327" s="1177"/>
      <c r="N1327" s="1177"/>
      <c r="O1327" s="1177"/>
    </row>
    <row r="1328" spans="3:15">
      <c r="C1328" s="1177"/>
      <c r="D1328" s="1177"/>
      <c r="E1328" s="1177"/>
      <c r="F1328" s="1177"/>
      <c r="G1328" s="1177"/>
      <c r="H1328" s="1177"/>
      <c r="I1328" s="1177"/>
      <c r="J1328" s="1177"/>
      <c r="K1328" s="1177"/>
      <c r="L1328" s="1177"/>
      <c r="M1328" s="1177"/>
      <c r="N1328" s="1177"/>
      <c r="O1328" s="1177"/>
    </row>
    <row r="1329" spans="3:15">
      <c r="C1329" s="1177"/>
      <c r="D1329" s="1177"/>
      <c r="E1329" s="1177"/>
      <c r="F1329" s="1177"/>
      <c r="G1329" s="1177"/>
      <c r="H1329" s="1177"/>
      <c r="I1329" s="1177"/>
      <c r="J1329" s="1177"/>
      <c r="K1329" s="1177"/>
      <c r="L1329" s="1177"/>
      <c r="M1329" s="1177"/>
      <c r="N1329" s="1177"/>
      <c r="O1329" s="1177"/>
    </row>
    <row r="1330" spans="3:15">
      <c r="C1330" s="1177"/>
      <c r="D1330" s="1177"/>
      <c r="E1330" s="1177"/>
      <c r="F1330" s="1177"/>
      <c r="G1330" s="1177"/>
      <c r="H1330" s="1177"/>
      <c r="I1330" s="1177"/>
      <c r="J1330" s="1177"/>
      <c r="K1330" s="1177"/>
      <c r="L1330" s="1177"/>
      <c r="M1330" s="1177"/>
      <c r="N1330" s="1177"/>
      <c r="O1330" s="1177"/>
    </row>
    <row r="1331" spans="3:15">
      <c r="C1331" s="1177"/>
      <c r="D1331" s="1177"/>
      <c r="E1331" s="1177"/>
      <c r="F1331" s="1177"/>
      <c r="G1331" s="1177"/>
      <c r="H1331" s="1177"/>
      <c r="I1331" s="1177"/>
      <c r="J1331" s="1177"/>
      <c r="K1331" s="1177"/>
      <c r="L1331" s="1177"/>
      <c r="M1331" s="1177"/>
      <c r="N1331" s="1177"/>
      <c r="O1331" s="1177"/>
    </row>
    <row r="1332" spans="3:15">
      <c r="C1332" s="1177"/>
      <c r="D1332" s="1177"/>
      <c r="E1332" s="1177"/>
      <c r="F1332" s="1177"/>
      <c r="G1332" s="1177"/>
      <c r="H1332" s="1177"/>
      <c r="I1332" s="1177"/>
      <c r="J1332" s="1177"/>
      <c r="K1332" s="1177"/>
      <c r="L1332" s="1177"/>
      <c r="M1332" s="1177"/>
      <c r="N1332" s="1177"/>
      <c r="O1332" s="1177"/>
    </row>
    <row r="1333" spans="3:15">
      <c r="C1333" s="1177"/>
      <c r="D1333" s="1177"/>
      <c r="E1333" s="1177"/>
      <c r="F1333" s="1177"/>
      <c r="G1333" s="1177"/>
      <c r="H1333" s="1177"/>
      <c r="I1333" s="1177"/>
      <c r="J1333" s="1177"/>
      <c r="K1333" s="1177"/>
      <c r="L1333" s="1177"/>
      <c r="M1333" s="1177"/>
      <c r="N1333" s="1177"/>
      <c r="O1333" s="1177"/>
    </row>
    <row r="1334" spans="3:15">
      <c r="C1334" s="1177"/>
      <c r="D1334" s="1177"/>
      <c r="E1334" s="1177"/>
      <c r="F1334" s="1177"/>
      <c r="G1334" s="1177"/>
      <c r="H1334" s="1177"/>
      <c r="I1334" s="1177"/>
      <c r="J1334" s="1177"/>
      <c r="K1334" s="1177"/>
      <c r="L1334" s="1177"/>
      <c r="M1334" s="1177"/>
      <c r="N1334" s="1177"/>
      <c r="O1334" s="1177"/>
    </row>
    <row r="1335" spans="3:15">
      <c r="C1335" s="1177"/>
      <c r="D1335" s="1177"/>
      <c r="E1335" s="1177"/>
      <c r="F1335" s="1177"/>
      <c r="G1335" s="1177"/>
      <c r="H1335" s="1177"/>
      <c r="I1335" s="1177"/>
      <c r="J1335" s="1177"/>
      <c r="K1335" s="1177"/>
      <c r="L1335" s="1177"/>
      <c r="M1335" s="1177"/>
      <c r="N1335" s="1177"/>
      <c r="O1335" s="1177"/>
    </row>
    <row r="1336" spans="3:15">
      <c r="C1336" s="1177"/>
      <c r="D1336" s="1177"/>
      <c r="E1336" s="1177"/>
      <c r="F1336" s="1177"/>
      <c r="G1336" s="1177"/>
      <c r="H1336" s="1177"/>
      <c r="I1336" s="1177"/>
      <c r="J1336" s="1177"/>
      <c r="K1336" s="1177"/>
      <c r="L1336" s="1177"/>
      <c r="M1336" s="1177"/>
      <c r="N1336" s="1177"/>
      <c r="O1336" s="1177"/>
    </row>
    <row r="1337" spans="3:15">
      <c r="C1337" s="1177"/>
      <c r="D1337" s="1177"/>
      <c r="E1337" s="1177"/>
      <c r="F1337" s="1177"/>
      <c r="G1337" s="1177"/>
      <c r="H1337" s="1177"/>
      <c r="I1337" s="1177"/>
      <c r="J1337" s="1177"/>
      <c r="K1337" s="1177"/>
      <c r="L1337" s="1177"/>
      <c r="M1337" s="1177"/>
      <c r="N1337" s="1177"/>
      <c r="O1337" s="1177"/>
    </row>
    <row r="1338" spans="3:15">
      <c r="C1338" s="1177"/>
      <c r="D1338" s="1177"/>
      <c r="E1338" s="1177"/>
      <c r="F1338" s="1177"/>
      <c r="G1338" s="1177"/>
      <c r="H1338" s="1177"/>
      <c r="I1338" s="1177"/>
      <c r="J1338" s="1177"/>
      <c r="K1338" s="1177"/>
      <c r="L1338" s="1177"/>
      <c r="M1338" s="1177"/>
      <c r="N1338" s="1177"/>
      <c r="O1338" s="1177"/>
    </row>
    <row r="1339" spans="3:15">
      <c r="C1339" s="1177"/>
      <c r="D1339" s="1177"/>
      <c r="E1339" s="1177"/>
      <c r="F1339" s="1177"/>
      <c r="G1339" s="1177"/>
      <c r="H1339" s="1177"/>
      <c r="I1339" s="1177"/>
      <c r="J1339" s="1177"/>
      <c r="K1339" s="1177"/>
      <c r="L1339" s="1177"/>
      <c r="M1339" s="1177"/>
      <c r="N1339" s="1177"/>
      <c r="O1339" s="1177"/>
    </row>
    <row r="1340" spans="3:15">
      <c r="C1340" s="1177"/>
      <c r="D1340" s="1177"/>
      <c r="E1340" s="1177"/>
      <c r="F1340" s="1177"/>
      <c r="G1340" s="1177"/>
      <c r="H1340" s="1177"/>
      <c r="I1340" s="1177"/>
      <c r="J1340" s="1177"/>
      <c r="K1340" s="1177"/>
      <c r="L1340" s="1177"/>
      <c r="M1340" s="1177"/>
      <c r="N1340" s="1177"/>
      <c r="O1340" s="1177"/>
    </row>
    <row r="1341" spans="3:15">
      <c r="C1341" s="1177"/>
      <c r="D1341" s="1177"/>
      <c r="E1341" s="1177"/>
      <c r="F1341" s="1177"/>
      <c r="G1341" s="1177"/>
      <c r="H1341" s="1177"/>
      <c r="I1341" s="1177"/>
      <c r="J1341" s="1177"/>
      <c r="K1341" s="1177"/>
      <c r="L1341" s="1177"/>
      <c r="M1341" s="1177"/>
      <c r="N1341" s="1177"/>
      <c r="O1341" s="1177"/>
    </row>
    <row r="1342" spans="3:15">
      <c r="C1342" s="1177"/>
      <c r="D1342" s="1177"/>
      <c r="E1342" s="1177"/>
      <c r="F1342" s="1177"/>
      <c r="G1342" s="1177"/>
      <c r="H1342" s="1177"/>
      <c r="I1342" s="1177"/>
      <c r="J1342" s="1177"/>
      <c r="K1342" s="1177"/>
      <c r="L1342" s="1177"/>
      <c r="M1342" s="1177"/>
      <c r="N1342" s="1177"/>
      <c r="O1342" s="1177"/>
    </row>
    <row r="1343" spans="3:15">
      <c r="C1343" s="1177"/>
      <c r="D1343" s="1177"/>
      <c r="E1343" s="1177"/>
      <c r="F1343" s="1177"/>
      <c r="G1343" s="1177"/>
      <c r="H1343" s="1177"/>
      <c r="I1343" s="1177"/>
      <c r="J1343" s="1177"/>
      <c r="K1343" s="1177"/>
      <c r="L1343" s="1177"/>
      <c r="M1343" s="1177"/>
      <c r="N1343" s="1177"/>
      <c r="O1343" s="1177"/>
    </row>
    <row r="1344" spans="3:15">
      <c r="C1344" s="1177"/>
      <c r="D1344" s="1177"/>
      <c r="E1344" s="1177"/>
      <c r="F1344" s="1177"/>
      <c r="G1344" s="1177"/>
      <c r="H1344" s="1177"/>
      <c r="I1344" s="1177"/>
      <c r="J1344" s="1177"/>
      <c r="K1344" s="1177"/>
      <c r="L1344" s="1177"/>
      <c r="M1344" s="1177"/>
      <c r="N1344" s="1177"/>
      <c r="O1344" s="1177"/>
    </row>
    <row r="1345" spans="3:15">
      <c r="C1345" s="1177"/>
      <c r="D1345" s="1177"/>
      <c r="E1345" s="1177"/>
      <c r="F1345" s="1177"/>
      <c r="G1345" s="1177"/>
      <c r="H1345" s="1177"/>
      <c r="I1345" s="1177"/>
      <c r="J1345" s="1177"/>
      <c r="K1345" s="1177"/>
      <c r="L1345" s="1177"/>
      <c r="M1345" s="1177"/>
      <c r="N1345" s="1177"/>
      <c r="O1345" s="1177"/>
    </row>
    <row r="1346" spans="3:15">
      <c r="C1346" s="1177"/>
      <c r="D1346" s="1177"/>
      <c r="E1346" s="1177"/>
      <c r="F1346" s="1177"/>
      <c r="G1346" s="1177"/>
      <c r="H1346" s="1177"/>
      <c r="I1346" s="1177"/>
      <c r="J1346" s="1177"/>
      <c r="K1346" s="1177"/>
      <c r="L1346" s="1177"/>
      <c r="M1346" s="1177"/>
      <c r="N1346" s="1177"/>
      <c r="O1346" s="1177"/>
    </row>
    <row r="1347" spans="3:15">
      <c r="C1347" s="1177"/>
      <c r="D1347" s="1177"/>
      <c r="E1347" s="1177"/>
      <c r="F1347" s="1177"/>
      <c r="G1347" s="1177"/>
      <c r="H1347" s="1177"/>
      <c r="I1347" s="1177"/>
      <c r="J1347" s="1177"/>
      <c r="K1347" s="1177"/>
      <c r="L1347" s="1177"/>
      <c r="M1347" s="1177"/>
      <c r="N1347" s="1177"/>
      <c r="O1347" s="1177"/>
    </row>
    <row r="1348" spans="3:15">
      <c r="C1348" s="1177"/>
      <c r="D1348" s="1177"/>
      <c r="E1348" s="1177"/>
      <c r="F1348" s="1177"/>
      <c r="G1348" s="1177"/>
      <c r="H1348" s="1177"/>
      <c r="I1348" s="1177"/>
      <c r="J1348" s="1177"/>
      <c r="K1348" s="1177"/>
      <c r="L1348" s="1177"/>
      <c r="M1348" s="1177"/>
      <c r="N1348" s="1177"/>
      <c r="O1348" s="1177"/>
    </row>
    <row r="1349" spans="3:15">
      <c r="C1349" s="1177"/>
      <c r="D1349" s="1177"/>
      <c r="E1349" s="1177"/>
      <c r="F1349" s="1177"/>
      <c r="G1349" s="1177"/>
      <c r="H1349" s="1177"/>
      <c r="I1349" s="1177"/>
      <c r="J1349" s="1177"/>
      <c r="K1349" s="1177"/>
      <c r="L1349" s="1177"/>
      <c r="M1349" s="1177"/>
      <c r="N1349" s="1177"/>
      <c r="O1349" s="1177"/>
    </row>
    <row r="1350" spans="3:15">
      <c r="C1350" s="1177"/>
      <c r="D1350" s="1177"/>
      <c r="E1350" s="1177"/>
      <c r="F1350" s="1177"/>
      <c r="G1350" s="1177"/>
      <c r="H1350" s="1177"/>
      <c r="I1350" s="1177"/>
      <c r="J1350" s="1177"/>
      <c r="K1350" s="1177"/>
      <c r="L1350" s="1177"/>
      <c r="M1350" s="1177"/>
      <c r="N1350" s="1177"/>
      <c r="O1350" s="1177"/>
    </row>
    <row r="1351" spans="3:15">
      <c r="C1351" s="1177"/>
      <c r="D1351" s="1177"/>
      <c r="E1351" s="1177"/>
      <c r="F1351" s="1177"/>
      <c r="G1351" s="1177"/>
      <c r="H1351" s="1177"/>
      <c r="I1351" s="1177"/>
      <c r="J1351" s="1177"/>
      <c r="K1351" s="1177"/>
      <c r="L1351" s="1177"/>
      <c r="M1351" s="1177"/>
      <c r="N1351" s="1177"/>
      <c r="O1351" s="1177"/>
    </row>
    <row r="1352" spans="3:15">
      <c r="C1352" s="1177"/>
      <c r="D1352" s="1177"/>
      <c r="E1352" s="1177"/>
      <c r="F1352" s="1177"/>
      <c r="G1352" s="1177"/>
      <c r="H1352" s="1177"/>
      <c r="I1352" s="1177"/>
      <c r="J1352" s="1177"/>
      <c r="K1352" s="1177"/>
      <c r="L1352" s="1177"/>
      <c r="M1352" s="1177"/>
      <c r="N1352" s="1177"/>
      <c r="O1352" s="1177"/>
    </row>
    <row r="1353" spans="3:15">
      <c r="C1353" s="1177"/>
      <c r="D1353" s="1177"/>
      <c r="E1353" s="1177"/>
      <c r="F1353" s="1177"/>
      <c r="G1353" s="1177"/>
      <c r="H1353" s="1177"/>
      <c r="I1353" s="1177"/>
      <c r="J1353" s="1177"/>
      <c r="K1353" s="1177"/>
      <c r="L1353" s="1177"/>
      <c r="M1353" s="1177"/>
      <c r="N1353" s="1177"/>
      <c r="O1353" s="1177"/>
    </row>
    <row r="1354" spans="3:15">
      <c r="C1354" s="1177"/>
      <c r="D1354" s="1177"/>
      <c r="E1354" s="1177"/>
      <c r="F1354" s="1177"/>
      <c r="G1354" s="1177"/>
      <c r="H1354" s="1177"/>
      <c r="I1354" s="1177"/>
      <c r="J1354" s="1177"/>
      <c r="K1354" s="1177"/>
      <c r="L1354" s="1177"/>
      <c r="M1354" s="1177"/>
      <c r="N1354" s="1177"/>
      <c r="O1354" s="1177"/>
    </row>
    <row r="1355" spans="3:15">
      <c r="C1355" s="1177"/>
      <c r="D1355" s="1177"/>
      <c r="E1355" s="1177"/>
      <c r="F1355" s="1177"/>
      <c r="G1355" s="1177"/>
      <c r="H1355" s="1177"/>
      <c r="I1355" s="1177"/>
      <c r="J1355" s="1177"/>
      <c r="K1355" s="1177"/>
      <c r="L1355" s="1177"/>
      <c r="M1355" s="1177"/>
      <c r="N1355" s="1177"/>
      <c r="O1355" s="1177"/>
    </row>
    <row r="1356" spans="3:15">
      <c r="C1356" s="1177"/>
      <c r="D1356" s="1177"/>
      <c r="E1356" s="1177"/>
      <c r="F1356" s="1177"/>
      <c r="G1356" s="1177"/>
      <c r="H1356" s="1177"/>
      <c r="I1356" s="1177"/>
      <c r="J1356" s="1177"/>
      <c r="K1356" s="1177"/>
      <c r="L1356" s="1177"/>
      <c r="M1356" s="1177"/>
      <c r="N1356" s="1177"/>
      <c r="O1356" s="1177"/>
    </row>
    <row r="1357" spans="3:15">
      <c r="C1357" s="1177"/>
      <c r="D1357" s="1177"/>
      <c r="E1357" s="1177"/>
      <c r="F1357" s="1177"/>
      <c r="G1357" s="1177"/>
      <c r="H1357" s="1177"/>
      <c r="I1357" s="1177"/>
      <c r="J1357" s="1177"/>
      <c r="K1357" s="1177"/>
      <c r="L1357" s="1177"/>
      <c r="M1357" s="1177"/>
      <c r="N1357" s="1177"/>
      <c r="O1357" s="1177"/>
    </row>
    <row r="1358" spans="3:15">
      <c r="C1358" s="1177"/>
      <c r="D1358" s="1177"/>
      <c r="E1358" s="1177"/>
      <c r="F1358" s="1177"/>
      <c r="G1358" s="1177"/>
      <c r="H1358" s="1177"/>
      <c r="I1358" s="1177"/>
      <c r="J1358" s="1177"/>
      <c r="K1358" s="1177"/>
      <c r="L1358" s="1177"/>
      <c r="M1358" s="1177"/>
      <c r="N1358" s="1177"/>
      <c r="O1358" s="1177"/>
    </row>
    <row r="1359" spans="3:15">
      <c r="C1359" s="1177"/>
      <c r="D1359" s="1177"/>
      <c r="E1359" s="1177"/>
      <c r="F1359" s="1177"/>
      <c r="G1359" s="1177"/>
      <c r="H1359" s="1177"/>
      <c r="I1359" s="1177"/>
      <c r="J1359" s="1177"/>
      <c r="K1359" s="1177"/>
      <c r="L1359" s="1177"/>
      <c r="M1359" s="1177"/>
      <c r="N1359" s="1177"/>
      <c r="O1359" s="1177"/>
    </row>
    <row r="1360" spans="3:15">
      <c r="C1360" s="1177"/>
      <c r="D1360" s="1177"/>
      <c r="E1360" s="1177"/>
      <c r="F1360" s="1177"/>
      <c r="G1360" s="1177"/>
      <c r="H1360" s="1177"/>
      <c r="I1360" s="1177"/>
      <c r="J1360" s="1177"/>
      <c r="K1360" s="1177"/>
      <c r="L1360" s="1177"/>
      <c r="M1360" s="1177"/>
      <c r="N1360" s="1177"/>
      <c r="O1360" s="1177"/>
    </row>
    <row r="1361" spans="3:15">
      <c r="C1361" s="1177"/>
      <c r="D1361" s="1177"/>
      <c r="E1361" s="1177"/>
      <c r="F1361" s="1177"/>
      <c r="G1361" s="1177"/>
      <c r="H1361" s="1177"/>
      <c r="I1361" s="1177"/>
      <c r="J1361" s="1177"/>
      <c r="K1361" s="1177"/>
      <c r="L1361" s="1177"/>
      <c r="M1361" s="1177"/>
      <c r="N1361" s="1177"/>
      <c r="O1361" s="1177"/>
    </row>
    <row r="1362" spans="3:15">
      <c r="C1362" s="1177"/>
      <c r="D1362" s="1177"/>
      <c r="E1362" s="1177"/>
      <c r="F1362" s="1177"/>
      <c r="G1362" s="1177"/>
      <c r="H1362" s="1177"/>
      <c r="I1362" s="1177"/>
      <c r="J1362" s="1177"/>
      <c r="K1362" s="1177"/>
      <c r="L1362" s="1177"/>
      <c r="M1362" s="1177"/>
      <c r="N1362" s="1177"/>
      <c r="O1362" s="1177"/>
    </row>
    <row r="1363" spans="3:15">
      <c r="C1363" s="1177"/>
      <c r="D1363" s="1177"/>
      <c r="E1363" s="1177"/>
      <c r="F1363" s="1177"/>
      <c r="G1363" s="1177"/>
      <c r="H1363" s="1177"/>
      <c r="I1363" s="1177"/>
      <c r="J1363" s="1177"/>
      <c r="K1363" s="1177"/>
      <c r="L1363" s="1177"/>
      <c r="M1363" s="1177"/>
      <c r="N1363" s="1177"/>
      <c r="O1363" s="1177"/>
    </row>
    <row r="1364" spans="3:15">
      <c r="C1364" s="1177"/>
      <c r="D1364" s="1177"/>
      <c r="E1364" s="1177"/>
      <c r="F1364" s="1177"/>
      <c r="G1364" s="1177"/>
      <c r="H1364" s="1177"/>
      <c r="I1364" s="1177"/>
      <c r="J1364" s="1177"/>
      <c r="K1364" s="1177"/>
      <c r="L1364" s="1177"/>
      <c r="M1364" s="1177"/>
      <c r="N1364" s="1177"/>
      <c r="O1364" s="1177"/>
    </row>
    <row r="1365" spans="3:15">
      <c r="C1365" s="1177"/>
      <c r="D1365" s="1177"/>
      <c r="E1365" s="1177"/>
      <c r="F1365" s="1177"/>
      <c r="G1365" s="1177"/>
      <c r="H1365" s="1177"/>
      <c r="I1365" s="1177"/>
      <c r="J1365" s="1177"/>
      <c r="K1365" s="1177"/>
      <c r="L1365" s="1177"/>
      <c r="M1365" s="1177"/>
      <c r="N1365" s="1177"/>
      <c r="O1365" s="1177"/>
    </row>
    <row r="1366" spans="3:15">
      <c r="C1366" s="1177"/>
      <c r="D1366" s="1177"/>
      <c r="E1366" s="1177"/>
      <c r="F1366" s="1177"/>
      <c r="G1366" s="1177"/>
      <c r="H1366" s="1177"/>
      <c r="I1366" s="1177"/>
      <c r="J1366" s="1177"/>
      <c r="K1366" s="1177"/>
      <c r="L1366" s="1177"/>
      <c r="M1366" s="1177"/>
      <c r="N1366" s="1177"/>
      <c r="O1366" s="1177"/>
    </row>
    <row r="1367" spans="3:15">
      <c r="C1367" s="1177"/>
      <c r="D1367" s="1177"/>
      <c r="E1367" s="1177"/>
      <c r="F1367" s="1177"/>
      <c r="G1367" s="1177"/>
      <c r="H1367" s="1177"/>
      <c r="I1367" s="1177"/>
      <c r="J1367" s="1177"/>
      <c r="K1367" s="1177"/>
      <c r="L1367" s="1177"/>
      <c r="M1367" s="1177"/>
      <c r="N1367" s="1177"/>
      <c r="O1367" s="1177"/>
    </row>
    <row r="1368" spans="3:15">
      <c r="C1368" s="1177"/>
      <c r="D1368" s="1177"/>
      <c r="E1368" s="1177"/>
      <c r="F1368" s="1177"/>
      <c r="G1368" s="1177"/>
      <c r="H1368" s="1177"/>
      <c r="I1368" s="1177"/>
      <c r="J1368" s="1177"/>
      <c r="K1368" s="1177"/>
      <c r="L1368" s="1177"/>
      <c r="M1368" s="1177"/>
      <c r="N1368" s="1177"/>
      <c r="O1368" s="1177"/>
    </row>
    <row r="1369" spans="3:15">
      <c r="C1369" s="1177"/>
      <c r="D1369" s="1177"/>
      <c r="E1369" s="1177"/>
      <c r="F1369" s="1177"/>
      <c r="G1369" s="1177"/>
      <c r="H1369" s="1177"/>
      <c r="I1369" s="1177"/>
      <c r="J1369" s="1177"/>
      <c r="K1369" s="1177"/>
      <c r="L1369" s="1177"/>
      <c r="M1369" s="1177"/>
      <c r="N1369" s="1177"/>
      <c r="O1369" s="1177"/>
    </row>
    <row r="1370" spans="3:15">
      <c r="C1370" s="1177"/>
      <c r="D1370" s="1177"/>
      <c r="E1370" s="1177"/>
      <c r="F1370" s="1177"/>
      <c r="G1370" s="1177"/>
      <c r="H1370" s="1177"/>
      <c r="I1370" s="1177"/>
      <c r="J1370" s="1177"/>
      <c r="K1370" s="1177"/>
      <c r="L1370" s="1177"/>
      <c r="M1370" s="1177"/>
      <c r="N1370" s="1177"/>
      <c r="O1370" s="1177"/>
    </row>
    <row r="1371" spans="3:15">
      <c r="C1371" s="1177"/>
      <c r="D1371" s="1177"/>
      <c r="E1371" s="1177"/>
      <c r="F1371" s="1177"/>
      <c r="G1371" s="1177"/>
      <c r="H1371" s="1177"/>
      <c r="I1371" s="1177"/>
      <c r="J1371" s="1177"/>
      <c r="K1371" s="1177"/>
      <c r="L1371" s="1177"/>
      <c r="M1371" s="1177"/>
      <c r="N1371" s="1177"/>
      <c r="O1371" s="1177"/>
    </row>
    <row r="1372" spans="3:15">
      <c r="C1372" s="1177"/>
      <c r="D1372" s="1177"/>
      <c r="E1372" s="1177"/>
      <c r="F1372" s="1177"/>
      <c r="G1372" s="1177"/>
      <c r="H1372" s="1177"/>
      <c r="I1372" s="1177"/>
      <c r="J1372" s="1177"/>
      <c r="K1372" s="1177"/>
      <c r="L1372" s="1177"/>
      <c r="M1372" s="1177"/>
      <c r="N1372" s="1177"/>
      <c r="O1372" s="1177"/>
    </row>
    <row r="1373" spans="3:15">
      <c r="C1373" s="1177"/>
      <c r="D1373" s="1177"/>
      <c r="E1373" s="1177"/>
      <c r="F1373" s="1177"/>
      <c r="G1373" s="1177"/>
      <c r="H1373" s="1177"/>
      <c r="I1373" s="1177"/>
      <c r="J1373" s="1177"/>
      <c r="K1373" s="1177"/>
      <c r="L1373" s="1177"/>
      <c r="M1373" s="1177"/>
      <c r="N1373" s="1177"/>
      <c r="O1373" s="1177"/>
    </row>
    <row r="1374" spans="3:15">
      <c r="C1374" s="1177"/>
      <c r="D1374" s="1177"/>
      <c r="E1374" s="1177"/>
      <c r="F1374" s="1177"/>
      <c r="G1374" s="1177"/>
      <c r="H1374" s="1177"/>
      <c r="I1374" s="1177"/>
      <c r="J1374" s="1177"/>
      <c r="K1374" s="1177"/>
      <c r="L1374" s="1177"/>
      <c r="M1374" s="1177"/>
      <c r="N1374" s="1177"/>
      <c r="O1374" s="1177"/>
    </row>
    <row r="1375" spans="3:15">
      <c r="C1375" s="1177"/>
      <c r="D1375" s="1177"/>
      <c r="E1375" s="1177"/>
      <c r="F1375" s="1177"/>
      <c r="G1375" s="1177"/>
      <c r="H1375" s="1177"/>
      <c r="I1375" s="1177"/>
      <c r="J1375" s="1177"/>
      <c r="K1375" s="1177"/>
      <c r="L1375" s="1177"/>
      <c r="M1375" s="1177"/>
      <c r="N1375" s="1177"/>
      <c r="O1375" s="1177"/>
    </row>
    <row r="1376" spans="3:15">
      <c r="C1376" s="1177"/>
      <c r="D1376" s="1177"/>
      <c r="E1376" s="1177"/>
      <c r="F1376" s="1177"/>
      <c r="G1376" s="1177"/>
      <c r="H1376" s="1177"/>
      <c r="I1376" s="1177"/>
      <c r="J1376" s="1177"/>
      <c r="K1376" s="1177"/>
      <c r="L1376" s="1177"/>
      <c r="M1376" s="1177"/>
      <c r="N1376" s="1177"/>
      <c r="O1376" s="1177"/>
    </row>
    <row r="1377" spans="3:15">
      <c r="C1377" s="1177"/>
      <c r="D1377" s="1177"/>
      <c r="E1377" s="1177"/>
      <c r="F1377" s="1177"/>
      <c r="G1377" s="1177"/>
      <c r="H1377" s="1177"/>
      <c r="I1377" s="1177"/>
      <c r="J1377" s="1177"/>
      <c r="K1377" s="1177"/>
      <c r="L1377" s="1177"/>
      <c r="M1377" s="1177"/>
      <c r="N1377" s="1177"/>
      <c r="O1377" s="1177"/>
    </row>
    <row r="1378" spans="3:15">
      <c r="C1378" s="1177"/>
      <c r="D1378" s="1177"/>
      <c r="E1378" s="1177"/>
      <c r="F1378" s="1177"/>
      <c r="G1378" s="1177"/>
      <c r="H1378" s="1177"/>
      <c r="I1378" s="1177"/>
      <c r="J1378" s="1177"/>
      <c r="K1378" s="1177"/>
      <c r="L1378" s="1177"/>
      <c r="M1378" s="1177"/>
      <c r="N1378" s="1177"/>
      <c r="O1378" s="1177"/>
    </row>
    <row r="1379" spans="3:15">
      <c r="C1379" s="1177"/>
      <c r="D1379" s="1177"/>
      <c r="E1379" s="1177"/>
      <c r="F1379" s="1177"/>
      <c r="G1379" s="1177"/>
      <c r="H1379" s="1177"/>
      <c r="I1379" s="1177"/>
      <c r="J1379" s="1177"/>
      <c r="K1379" s="1177"/>
      <c r="L1379" s="1177"/>
      <c r="M1379" s="1177"/>
      <c r="N1379" s="1177"/>
      <c r="O1379" s="1177"/>
    </row>
    <row r="1380" spans="3:15">
      <c r="C1380" s="1177"/>
      <c r="D1380" s="1177"/>
      <c r="E1380" s="1177"/>
      <c r="F1380" s="1177"/>
      <c r="G1380" s="1177"/>
      <c r="H1380" s="1177"/>
      <c r="I1380" s="1177"/>
      <c r="J1380" s="1177"/>
      <c r="K1380" s="1177"/>
      <c r="L1380" s="1177"/>
      <c r="M1380" s="1177"/>
      <c r="N1380" s="1177"/>
      <c r="O1380" s="1177"/>
    </row>
    <row r="1381" spans="3:15">
      <c r="C1381" s="1177"/>
      <c r="D1381" s="1177"/>
      <c r="E1381" s="1177"/>
      <c r="F1381" s="1177"/>
      <c r="G1381" s="1177"/>
      <c r="H1381" s="1177"/>
      <c r="I1381" s="1177"/>
      <c r="J1381" s="1177"/>
      <c r="K1381" s="1177"/>
      <c r="L1381" s="1177"/>
      <c r="M1381" s="1177"/>
      <c r="N1381" s="1177"/>
      <c r="O1381" s="1177"/>
    </row>
    <row r="1382" spans="3:15">
      <c r="C1382" s="1177"/>
      <c r="D1382" s="1177"/>
      <c r="E1382" s="1177"/>
      <c r="F1382" s="1177"/>
      <c r="G1382" s="1177"/>
      <c r="H1382" s="1177"/>
      <c r="I1382" s="1177"/>
      <c r="J1382" s="1177"/>
      <c r="K1382" s="1177"/>
      <c r="L1382" s="1177"/>
      <c r="M1382" s="1177"/>
      <c r="N1382" s="1177"/>
      <c r="O1382" s="1177"/>
    </row>
    <row r="1383" spans="3:15">
      <c r="C1383" s="1177"/>
      <c r="D1383" s="1177"/>
      <c r="E1383" s="1177"/>
      <c r="F1383" s="1177"/>
      <c r="G1383" s="1177"/>
      <c r="H1383" s="1177"/>
      <c r="I1383" s="1177"/>
      <c r="J1383" s="1177"/>
      <c r="K1383" s="1177"/>
      <c r="L1383" s="1177"/>
      <c r="M1383" s="1177"/>
      <c r="N1383" s="1177"/>
      <c r="O1383" s="1177"/>
    </row>
    <row r="1384" spans="3:15">
      <c r="C1384" s="1177"/>
      <c r="D1384" s="1177"/>
      <c r="E1384" s="1177"/>
      <c r="F1384" s="1177"/>
      <c r="G1384" s="1177"/>
      <c r="H1384" s="1177"/>
      <c r="I1384" s="1177"/>
      <c r="J1384" s="1177"/>
      <c r="K1384" s="1177"/>
      <c r="L1384" s="1177"/>
      <c r="M1384" s="1177"/>
      <c r="N1384" s="1177"/>
      <c r="O1384" s="1177"/>
    </row>
    <row r="1385" spans="3:15">
      <c r="C1385" s="1177"/>
      <c r="D1385" s="1177"/>
      <c r="E1385" s="1177"/>
      <c r="F1385" s="1177"/>
      <c r="G1385" s="1177"/>
      <c r="H1385" s="1177"/>
      <c r="I1385" s="1177"/>
      <c r="J1385" s="1177"/>
      <c r="K1385" s="1177"/>
      <c r="L1385" s="1177"/>
      <c r="M1385" s="1177"/>
      <c r="N1385" s="1177"/>
      <c r="O1385" s="1177"/>
    </row>
    <row r="1386" spans="3:15">
      <c r="C1386" s="1177"/>
      <c r="D1386" s="1177"/>
      <c r="E1386" s="1177"/>
      <c r="F1386" s="1177"/>
      <c r="G1386" s="1177"/>
      <c r="H1386" s="1177"/>
      <c r="I1386" s="1177"/>
      <c r="J1386" s="1177"/>
      <c r="K1386" s="1177"/>
      <c r="L1386" s="1177"/>
      <c r="M1386" s="1177"/>
      <c r="N1386" s="1177"/>
      <c r="O1386" s="1177"/>
    </row>
    <row r="1387" spans="3:15">
      <c r="C1387" s="1177"/>
      <c r="D1387" s="1177"/>
      <c r="E1387" s="1177"/>
      <c r="F1387" s="1177"/>
      <c r="G1387" s="1177"/>
      <c r="H1387" s="1177"/>
      <c r="I1387" s="1177"/>
      <c r="J1387" s="1177"/>
      <c r="K1387" s="1177"/>
      <c r="L1387" s="1177"/>
      <c r="M1387" s="1177"/>
      <c r="N1387" s="1177"/>
      <c r="O1387" s="1177"/>
    </row>
    <row r="1388" spans="3:15">
      <c r="C1388" s="1177"/>
      <c r="D1388" s="1177"/>
      <c r="E1388" s="1177"/>
      <c r="F1388" s="1177"/>
      <c r="G1388" s="1177"/>
      <c r="H1388" s="1177"/>
      <c r="I1388" s="1177"/>
      <c r="J1388" s="1177"/>
      <c r="K1388" s="1177"/>
      <c r="L1388" s="1177"/>
      <c r="M1388" s="1177"/>
      <c r="N1388" s="1177"/>
      <c r="O1388" s="1177"/>
    </row>
    <row r="1389" spans="3:15">
      <c r="C1389" s="1177"/>
      <c r="D1389" s="1177"/>
      <c r="E1389" s="1177"/>
      <c r="F1389" s="1177"/>
      <c r="G1389" s="1177"/>
      <c r="H1389" s="1177"/>
      <c r="I1389" s="1177"/>
      <c r="J1389" s="1177"/>
      <c r="K1389" s="1177"/>
      <c r="L1389" s="1177"/>
      <c r="M1389" s="1177"/>
      <c r="N1389" s="1177"/>
      <c r="O1389" s="1177"/>
    </row>
    <row r="1390" spans="3:15">
      <c r="C1390" s="1177"/>
      <c r="D1390" s="1177"/>
      <c r="E1390" s="1177"/>
      <c r="F1390" s="1177"/>
      <c r="G1390" s="1177"/>
      <c r="H1390" s="1177"/>
      <c r="I1390" s="1177"/>
      <c r="J1390" s="1177"/>
      <c r="K1390" s="1177"/>
      <c r="L1390" s="1177"/>
      <c r="M1390" s="1177"/>
      <c r="N1390" s="1177"/>
      <c r="O1390" s="1177"/>
    </row>
    <row r="1391" spans="3:15">
      <c r="C1391" s="1177"/>
      <c r="D1391" s="1177"/>
      <c r="E1391" s="1177"/>
      <c r="F1391" s="1177"/>
      <c r="G1391" s="1177"/>
      <c r="H1391" s="1177"/>
      <c r="I1391" s="1177"/>
      <c r="J1391" s="1177"/>
      <c r="K1391" s="1177"/>
      <c r="L1391" s="1177"/>
      <c r="M1391" s="1177"/>
      <c r="N1391" s="1177"/>
      <c r="O1391" s="1177"/>
    </row>
    <row r="1392" spans="3:15">
      <c r="C1392" s="1177"/>
      <c r="D1392" s="1177"/>
      <c r="E1392" s="1177"/>
      <c r="F1392" s="1177"/>
      <c r="G1392" s="1177"/>
      <c r="H1392" s="1177"/>
      <c r="I1392" s="1177"/>
      <c r="J1392" s="1177"/>
      <c r="K1392" s="1177"/>
      <c r="L1392" s="1177"/>
      <c r="M1392" s="1177"/>
      <c r="N1392" s="1177"/>
      <c r="O1392" s="1177"/>
    </row>
    <row r="1393" spans="3:15">
      <c r="C1393" s="1177"/>
      <c r="D1393" s="1177"/>
      <c r="E1393" s="1177"/>
      <c r="F1393" s="1177"/>
      <c r="G1393" s="1177"/>
      <c r="H1393" s="1177"/>
      <c r="I1393" s="1177"/>
      <c r="J1393" s="1177"/>
      <c r="K1393" s="1177"/>
      <c r="L1393" s="1177"/>
      <c r="M1393" s="1177"/>
      <c r="N1393" s="1177"/>
      <c r="O1393" s="1177"/>
    </row>
    <row r="1394" spans="3:15">
      <c r="C1394" s="1177"/>
      <c r="D1394" s="1177"/>
      <c r="E1394" s="1177"/>
      <c r="F1394" s="1177"/>
      <c r="G1394" s="1177"/>
      <c r="H1394" s="1177"/>
      <c r="I1394" s="1177"/>
      <c r="J1394" s="1177"/>
      <c r="K1394" s="1177"/>
      <c r="L1394" s="1177"/>
      <c r="M1394" s="1177"/>
      <c r="N1394" s="1177"/>
      <c r="O1394" s="1177"/>
    </row>
    <row r="1395" spans="3:15">
      <c r="C1395" s="1177"/>
      <c r="D1395" s="1177"/>
      <c r="E1395" s="1177"/>
      <c r="F1395" s="1177"/>
      <c r="G1395" s="1177"/>
      <c r="H1395" s="1177"/>
      <c r="I1395" s="1177"/>
      <c r="J1395" s="1177"/>
      <c r="K1395" s="1177"/>
      <c r="L1395" s="1177"/>
      <c r="M1395" s="1177"/>
      <c r="N1395" s="1177"/>
      <c r="O1395" s="1177"/>
    </row>
    <row r="1396" spans="3:15">
      <c r="C1396" s="1177"/>
      <c r="D1396" s="1177"/>
      <c r="E1396" s="1177"/>
      <c r="F1396" s="1177"/>
      <c r="G1396" s="1177"/>
      <c r="H1396" s="1177"/>
      <c r="I1396" s="1177"/>
      <c r="J1396" s="1177"/>
      <c r="K1396" s="1177"/>
      <c r="L1396" s="1177"/>
      <c r="M1396" s="1177"/>
      <c r="N1396" s="1177"/>
      <c r="O1396" s="1177"/>
    </row>
    <row r="1397" spans="3:15">
      <c r="C1397" s="1177"/>
      <c r="D1397" s="1177"/>
      <c r="E1397" s="1177"/>
      <c r="F1397" s="1177"/>
      <c r="G1397" s="1177"/>
      <c r="H1397" s="1177"/>
      <c r="I1397" s="1177"/>
      <c r="J1397" s="1177"/>
      <c r="K1397" s="1177"/>
      <c r="L1397" s="1177"/>
      <c r="M1397" s="1177"/>
      <c r="N1397" s="1177"/>
      <c r="O1397" s="1177"/>
    </row>
    <row r="1398" spans="3:15">
      <c r="C1398" s="1177"/>
      <c r="D1398" s="1177"/>
      <c r="E1398" s="1177"/>
      <c r="F1398" s="1177"/>
      <c r="G1398" s="1177"/>
      <c r="H1398" s="1177"/>
      <c r="I1398" s="1177"/>
      <c r="J1398" s="1177"/>
      <c r="K1398" s="1177"/>
      <c r="L1398" s="1177"/>
      <c r="M1398" s="1177"/>
      <c r="N1398" s="1177"/>
      <c r="O1398" s="1177"/>
    </row>
    <row r="1399" spans="3:15">
      <c r="C1399" s="1177"/>
      <c r="D1399" s="1177"/>
      <c r="E1399" s="1177"/>
      <c r="F1399" s="1177"/>
      <c r="G1399" s="1177"/>
      <c r="H1399" s="1177"/>
      <c r="I1399" s="1177"/>
      <c r="J1399" s="1177"/>
      <c r="K1399" s="1177"/>
      <c r="L1399" s="1177"/>
      <c r="M1399" s="1177"/>
      <c r="N1399" s="1177"/>
      <c r="O1399" s="1177"/>
    </row>
    <row r="1400" spans="3:15">
      <c r="C1400" s="1177"/>
      <c r="D1400" s="1177"/>
      <c r="E1400" s="1177"/>
      <c r="F1400" s="1177"/>
      <c r="G1400" s="1177"/>
      <c r="H1400" s="1177"/>
      <c r="I1400" s="1177"/>
      <c r="J1400" s="1177"/>
      <c r="K1400" s="1177"/>
      <c r="L1400" s="1177"/>
      <c r="M1400" s="1177"/>
      <c r="N1400" s="1177"/>
      <c r="O1400" s="1177"/>
    </row>
    <row r="1401" spans="3:15">
      <c r="C1401" s="1177"/>
      <c r="D1401" s="1177"/>
      <c r="E1401" s="1177"/>
      <c r="F1401" s="1177"/>
      <c r="G1401" s="1177"/>
      <c r="H1401" s="1177"/>
      <c r="I1401" s="1177"/>
      <c r="J1401" s="1177"/>
      <c r="K1401" s="1177"/>
      <c r="L1401" s="1177"/>
      <c r="M1401" s="1177"/>
      <c r="N1401" s="1177"/>
      <c r="O1401" s="1177"/>
    </row>
    <row r="1402" spans="3:15">
      <c r="C1402" s="1177"/>
      <c r="D1402" s="1177"/>
      <c r="E1402" s="1177"/>
      <c r="F1402" s="1177"/>
      <c r="G1402" s="1177"/>
      <c r="H1402" s="1177"/>
      <c r="I1402" s="1177"/>
      <c r="J1402" s="1177"/>
      <c r="K1402" s="1177"/>
      <c r="L1402" s="1177"/>
      <c r="M1402" s="1177"/>
      <c r="N1402" s="1177"/>
      <c r="O1402" s="1177"/>
    </row>
    <row r="1403" spans="3:15">
      <c r="C1403" s="1177"/>
      <c r="D1403" s="1177"/>
      <c r="E1403" s="1177"/>
      <c r="F1403" s="1177"/>
      <c r="G1403" s="1177"/>
      <c r="H1403" s="1177"/>
      <c r="I1403" s="1177"/>
      <c r="J1403" s="1177"/>
      <c r="K1403" s="1177"/>
      <c r="L1403" s="1177"/>
      <c r="M1403" s="1177"/>
      <c r="N1403" s="1177"/>
      <c r="O1403" s="1177"/>
    </row>
    <row r="1404" spans="3:15">
      <c r="C1404" s="1177"/>
      <c r="D1404" s="1177"/>
      <c r="E1404" s="1177"/>
      <c r="F1404" s="1177"/>
      <c r="G1404" s="1177"/>
      <c r="H1404" s="1177"/>
      <c r="I1404" s="1177"/>
      <c r="J1404" s="1177"/>
      <c r="K1404" s="1177"/>
      <c r="L1404" s="1177"/>
      <c r="M1404" s="1177"/>
      <c r="N1404" s="1177"/>
      <c r="O1404" s="1177"/>
    </row>
    <row r="1405" spans="3:15">
      <c r="C1405" s="1177"/>
      <c r="D1405" s="1177"/>
      <c r="E1405" s="1177"/>
      <c r="F1405" s="1177"/>
      <c r="G1405" s="1177"/>
      <c r="H1405" s="1177"/>
      <c r="I1405" s="1177"/>
      <c r="J1405" s="1177"/>
      <c r="K1405" s="1177"/>
      <c r="L1405" s="1177"/>
      <c r="M1405" s="1177"/>
      <c r="N1405" s="1177"/>
      <c r="O1405" s="1177"/>
    </row>
    <row r="1406" spans="3:15">
      <c r="C1406" s="1177"/>
      <c r="D1406" s="1177"/>
      <c r="E1406" s="1177"/>
      <c r="F1406" s="1177"/>
      <c r="G1406" s="1177"/>
      <c r="H1406" s="1177"/>
      <c r="I1406" s="1177"/>
      <c r="J1406" s="1177"/>
      <c r="K1406" s="1177"/>
      <c r="L1406" s="1177"/>
      <c r="M1406" s="1177"/>
      <c r="N1406" s="1177"/>
      <c r="O1406" s="1177"/>
    </row>
    <row r="1407" spans="3:15">
      <c r="C1407" s="1177"/>
      <c r="D1407" s="1177"/>
      <c r="E1407" s="1177"/>
      <c r="F1407" s="1177"/>
      <c r="G1407" s="1177"/>
      <c r="H1407" s="1177"/>
      <c r="I1407" s="1177"/>
      <c r="J1407" s="1177"/>
      <c r="K1407" s="1177"/>
      <c r="L1407" s="1177"/>
      <c r="M1407" s="1177"/>
      <c r="N1407" s="1177"/>
      <c r="O1407" s="1177"/>
    </row>
    <row r="1408" spans="3:15">
      <c r="C1408" s="1177"/>
      <c r="D1408" s="1177"/>
      <c r="E1408" s="1177"/>
      <c r="F1408" s="1177"/>
      <c r="G1408" s="1177"/>
      <c r="H1408" s="1177"/>
      <c r="I1408" s="1177"/>
      <c r="J1408" s="1177"/>
      <c r="K1408" s="1177"/>
      <c r="L1408" s="1177"/>
      <c r="M1408" s="1177"/>
      <c r="N1408" s="1177"/>
      <c r="O1408" s="1177"/>
    </row>
    <row r="1409" spans="3:15">
      <c r="C1409" s="1177"/>
      <c r="D1409" s="1177"/>
      <c r="E1409" s="1177"/>
      <c r="F1409" s="1177"/>
      <c r="G1409" s="1177"/>
      <c r="H1409" s="1177"/>
      <c r="I1409" s="1177"/>
      <c r="J1409" s="1177"/>
      <c r="K1409" s="1177"/>
      <c r="L1409" s="1177"/>
      <c r="M1409" s="1177"/>
      <c r="N1409" s="1177"/>
      <c r="O1409" s="1177"/>
    </row>
    <row r="1410" spans="3:15">
      <c r="C1410" s="1177"/>
      <c r="D1410" s="1177"/>
      <c r="E1410" s="1177"/>
      <c r="F1410" s="1177"/>
      <c r="G1410" s="1177"/>
      <c r="H1410" s="1177"/>
      <c r="I1410" s="1177"/>
      <c r="J1410" s="1177"/>
      <c r="K1410" s="1177"/>
      <c r="L1410" s="1177"/>
      <c r="M1410" s="1177"/>
      <c r="N1410" s="1177"/>
      <c r="O1410" s="1177"/>
    </row>
    <row r="1411" spans="3:15">
      <c r="C1411" s="1177"/>
      <c r="D1411" s="1177"/>
      <c r="E1411" s="1177"/>
      <c r="F1411" s="1177"/>
      <c r="G1411" s="1177"/>
      <c r="H1411" s="1177"/>
      <c r="I1411" s="1177"/>
      <c r="J1411" s="1177"/>
      <c r="K1411" s="1177"/>
      <c r="L1411" s="1177"/>
      <c r="M1411" s="1177"/>
      <c r="N1411" s="1177"/>
      <c r="O1411" s="1177"/>
    </row>
    <row r="1412" spans="3:15">
      <c r="C1412" s="1177"/>
      <c r="D1412" s="1177"/>
      <c r="E1412" s="1177"/>
      <c r="F1412" s="1177"/>
      <c r="G1412" s="1177"/>
      <c r="H1412" s="1177"/>
      <c r="I1412" s="1177"/>
      <c r="J1412" s="1177"/>
      <c r="K1412" s="1177"/>
      <c r="L1412" s="1177"/>
      <c r="M1412" s="1177"/>
      <c r="N1412" s="1177"/>
      <c r="O1412" s="1177"/>
    </row>
    <row r="1413" spans="3:15">
      <c r="C1413" s="1177"/>
      <c r="D1413" s="1177"/>
      <c r="E1413" s="1177"/>
      <c r="F1413" s="1177"/>
      <c r="G1413" s="1177"/>
      <c r="H1413" s="1177"/>
      <c r="I1413" s="1177"/>
      <c r="J1413" s="1177"/>
      <c r="K1413" s="1177"/>
      <c r="L1413" s="1177"/>
      <c r="M1413" s="1177"/>
      <c r="N1413" s="1177"/>
      <c r="O1413" s="1177"/>
    </row>
    <row r="1414" spans="3:15">
      <c r="C1414" s="1177"/>
      <c r="D1414" s="1177"/>
      <c r="E1414" s="1177"/>
      <c r="F1414" s="1177"/>
      <c r="G1414" s="1177"/>
      <c r="H1414" s="1177"/>
      <c r="I1414" s="1177"/>
      <c r="J1414" s="1177"/>
      <c r="K1414" s="1177"/>
      <c r="L1414" s="1177"/>
      <c r="M1414" s="1177"/>
      <c r="N1414" s="1177"/>
      <c r="O1414" s="1177"/>
    </row>
    <row r="1415" spans="3:15">
      <c r="C1415" s="1177"/>
      <c r="D1415" s="1177"/>
      <c r="E1415" s="1177"/>
      <c r="F1415" s="1177"/>
      <c r="G1415" s="1177"/>
      <c r="H1415" s="1177"/>
      <c r="I1415" s="1177"/>
      <c r="J1415" s="1177"/>
      <c r="K1415" s="1177"/>
      <c r="L1415" s="1177"/>
      <c r="M1415" s="1177"/>
      <c r="N1415" s="1177"/>
      <c r="O1415" s="1177"/>
    </row>
    <row r="1416" spans="3:15">
      <c r="C1416" s="1177"/>
      <c r="D1416" s="1177"/>
      <c r="E1416" s="1177"/>
      <c r="F1416" s="1177"/>
      <c r="G1416" s="1177"/>
      <c r="H1416" s="1177"/>
      <c r="I1416" s="1177"/>
      <c r="J1416" s="1177"/>
      <c r="K1416" s="1177"/>
      <c r="L1416" s="1177"/>
      <c r="M1416" s="1177"/>
      <c r="N1416" s="1177"/>
      <c r="O1416" s="1177"/>
    </row>
    <row r="1417" spans="3:15">
      <c r="C1417" s="1177"/>
      <c r="D1417" s="1177"/>
      <c r="E1417" s="1177"/>
      <c r="F1417" s="1177"/>
      <c r="G1417" s="1177"/>
      <c r="H1417" s="1177"/>
      <c r="I1417" s="1177"/>
      <c r="J1417" s="1177"/>
      <c r="K1417" s="1177"/>
      <c r="L1417" s="1177"/>
      <c r="M1417" s="1177"/>
      <c r="N1417" s="1177"/>
      <c r="O1417" s="1177"/>
    </row>
    <row r="1418" spans="3:15">
      <c r="C1418" s="1177"/>
      <c r="D1418" s="1177"/>
      <c r="E1418" s="1177"/>
      <c r="F1418" s="1177"/>
      <c r="G1418" s="1177"/>
      <c r="H1418" s="1177"/>
      <c r="I1418" s="1177"/>
      <c r="J1418" s="1177"/>
      <c r="K1418" s="1177"/>
      <c r="L1418" s="1177"/>
      <c r="M1418" s="1177"/>
      <c r="N1418" s="1177"/>
      <c r="O1418" s="1177"/>
    </row>
    <row r="1419" spans="3:15">
      <c r="C1419" s="1177"/>
      <c r="D1419" s="1177"/>
      <c r="E1419" s="1177"/>
      <c r="F1419" s="1177"/>
      <c r="G1419" s="1177"/>
      <c r="H1419" s="1177"/>
      <c r="I1419" s="1177"/>
      <c r="J1419" s="1177"/>
      <c r="K1419" s="1177"/>
      <c r="L1419" s="1177"/>
      <c r="M1419" s="1177"/>
      <c r="N1419" s="1177"/>
      <c r="O1419" s="1177"/>
    </row>
    <row r="1420" spans="3:15">
      <c r="C1420" s="1177"/>
      <c r="D1420" s="1177"/>
      <c r="E1420" s="1177"/>
      <c r="F1420" s="1177"/>
      <c r="G1420" s="1177"/>
      <c r="H1420" s="1177"/>
      <c r="I1420" s="1177"/>
      <c r="J1420" s="1177"/>
      <c r="K1420" s="1177"/>
      <c r="L1420" s="1177"/>
      <c r="M1420" s="1177"/>
      <c r="N1420" s="1177"/>
      <c r="O1420" s="1177"/>
    </row>
    <row r="1421" spans="3:15">
      <c r="C1421" s="1177"/>
      <c r="D1421" s="1177"/>
      <c r="E1421" s="1177"/>
      <c r="F1421" s="1177"/>
      <c r="G1421" s="1177"/>
      <c r="H1421" s="1177"/>
      <c r="I1421" s="1177"/>
      <c r="J1421" s="1177"/>
      <c r="K1421" s="1177"/>
      <c r="L1421" s="1177"/>
      <c r="M1421" s="1177"/>
      <c r="N1421" s="1177"/>
      <c r="O1421" s="1177"/>
    </row>
    <row r="1422" spans="3:15">
      <c r="C1422" s="1177"/>
      <c r="D1422" s="1177"/>
      <c r="E1422" s="1177"/>
      <c r="F1422" s="1177"/>
      <c r="G1422" s="1177"/>
      <c r="H1422" s="1177"/>
      <c r="I1422" s="1177"/>
      <c r="J1422" s="1177"/>
      <c r="K1422" s="1177"/>
      <c r="L1422" s="1177"/>
      <c r="M1422" s="1177"/>
      <c r="N1422" s="1177"/>
      <c r="O1422" s="1177"/>
    </row>
    <row r="1423" spans="3:15">
      <c r="C1423" s="1177"/>
      <c r="D1423" s="1177"/>
      <c r="E1423" s="1177"/>
      <c r="F1423" s="1177"/>
      <c r="G1423" s="1177"/>
      <c r="H1423" s="1177"/>
      <c r="I1423" s="1177"/>
      <c r="J1423" s="1177"/>
      <c r="K1423" s="1177"/>
      <c r="L1423" s="1177"/>
      <c r="M1423" s="1177"/>
      <c r="N1423" s="1177"/>
      <c r="O1423" s="1177"/>
    </row>
    <row r="1424" spans="3:15">
      <c r="C1424" s="1177"/>
      <c r="D1424" s="1177"/>
      <c r="E1424" s="1177"/>
      <c r="F1424" s="1177"/>
      <c r="G1424" s="1177"/>
      <c r="H1424" s="1177"/>
      <c r="I1424" s="1177"/>
      <c r="J1424" s="1177"/>
      <c r="K1424" s="1177"/>
      <c r="L1424" s="1177"/>
      <c r="M1424" s="1177"/>
      <c r="N1424" s="1177"/>
      <c r="O1424" s="1177"/>
    </row>
    <row r="1425" spans="3:15">
      <c r="C1425" s="1177"/>
      <c r="D1425" s="1177"/>
      <c r="E1425" s="1177"/>
      <c r="F1425" s="1177"/>
      <c r="G1425" s="1177"/>
      <c r="H1425" s="1177"/>
      <c r="I1425" s="1177"/>
      <c r="J1425" s="1177"/>
      <c r="K1425" s="1177"/>
      <c r="L1425" s="1177"/>
      <c r="M1425" s="1177"/>
      <c r="N1425" s="1177"/>
      <c r="O1425" s="1177"/>
    </row>
    <row r="1426" spans="3:15">
      <c r="C1426" s="1177"/>
      <c r="D1426" s="1177"/>
      <c r="E1426" s="1177"/>
      <c r="F1426" s="1177"/>
      <c r="G1426" s="1177"/>
      <c r="H1426" s="1177"/>
      <c r="I1426" s="1177"/>
      <c r="J1426" s="1177"/>
      <c r="K1426" s="1177"/>
      <c r="L1426" s="1177"/>
      <c r="M1426" s="1177"/>
      <c r="N1426" s="1177"/>
      <c r="O1426" s="1177"/>
    </row>
    <row r="1427" spans="3:15">
      <c r="C1427" s="1177"/>
      <c r="D1427" s="1177"/>
      <c r="E1427" s="1177"/>
      <c r="F1427" s="1177"/>
      <c r="G1427" s="1177"/>
      <c r="H1427" s="1177"/>
      <c r="I1427" s="1177"/>
      <c r="J1427" s="1177"/>
      <c r="K1427" s="1177"/>
      <c r="L1427" s="1177"/>
      <c r="M1427" s="1177"/>
      <c r="N1427" s="1177"/>
      <c r="O1427" s="1177"/>
    </row>
    <row r="1428" spans="3:15">
      <c r="C1428" s="1177"/>
      <c r="D1428" s="1177"/>
      <c r="E1428" s="1177"/>
      <c r="F1428" s="1177"/>
      <c r="G1428" s="1177"/>
      <c r="H1428" s="1177"/>
      <c r="I1428" s="1177"/>
      <c r="J1428" s="1177"/>
      <c r="K1428" s="1177"/>
      <c r="L1428" s="1177"/>
      <c r="M1428" s="1177"/>
      <c r="N1428" s="1177"/>
      <c r="O1428" s="1177"/>
    </row>
    <row r="1429" spans="3:15">
      <c r="C1429" s="1177"/>
      <c r="D1429" s="1177"/>
      <c r="E1429" s="1177"/>
      <c r="F1429" s="1177"/>
      <c r="G1429" s="1177"/>
      <c r="H1429" s="1177"/>
      <c r="I1429" s="1177"/>
      <c r="J1429" s="1177"/>
      <c r="K1429" s="1177"/>
      <c r="L1429" s="1177"/>
      <c r="M1429" s="1177"/>
      <c r="N1429" s="1177"/>
      <c r="O1429" s="1177"/>
    </row>
    <row r="1430" spans="3:15">
      <c r="C1430" s="1177"/>
      <c r="D1430" s="1177"/>
      <c r="E1430" s="1177"/>
      <c r="F1430" s="1177"/>
      <c r="G1430" s="1177"/>
      <c r="H1430" s="1177"/>
      <c r="I1430" s="1177"/>
      <c r="J1430" s="1177"/>
      <c r="K1430" s="1177"/>
      <c r="L1430" s="1177"/>
      <c r="M1430" s="1177"/>
      <c r="N1430" s="1177"/>
      <c r="O1430" s="1177"/>
    </row>
    <row r="1431" spans="3:15">
      <c r="C1431" s="1177"/>
      <c r="D1431" s="1177"/>
      <c r="E1431" s="1177"/>
      <c r="F1431" s="1177"/>
      <c r="G1431" s="1177"/>
      <c r="H1431" s="1177"/>
      <c r="I1431" s="1177"/>
      <c r="J1431" s="1177"/>
      <c r="K1431" s="1177"/>
      <c r="L1431" s="1177"/>
      <c r="M1431" s="1177"/>
      <c r="N1431" s="1177"/>
      <c r="O1431" s="1177"/>
    </row>
    <row r="1432" spans="3:15">
      <c r="C1432" s="1177"/>
      <c r="D1432" s="1177"/>
      <c r="E1432" s="1177"/>
      <c r="F1432" s="1177"/>
      <c r="G1432" s="1177"/>
      <c r="H1432" s="1177"/>
      <c r="I1432" s="1177"/>
      <c r="J1432" s="1177"/>
      <c r="K1432" s="1177"/>
      <c r="L1432" s="1177"/>
      <c r="M1432" s="1177"/>
      <c r="N1432" s="1177"/>
      <c r="O1432" s="1177"/>
    </row>
    <row r="1433" spans="3:15">
      <c r="C1433" s="1177"/>
      <c r="D1433" s="1177"/>
      <c r="E1433" s="1177"/>
      <c r="F1433" s="1177"/>
      <c r="G1433" s="1177"/>
      <c r="H1433" s="1177"/>
      <c r="I1433" s="1177"/>
      <c r="J1433" s="1177"/>
      <c r="K1433" s="1177"/>
      <c r="L1433" s="1177"/>
      <c r="M1433" s="1177"/>
      <c r="N1433" s="1177"/>
      <c r="O1433" s="1177"/>
    </row>
    <row r="1434" spans="3:15">
      <c r="C1434" s="1177"/>
      <c r="D1434" s="1177"/>
      <c r="E1434" s="1177"/>
      <c r="F1434" s="1177"/>
      <c r="G1434" s="1177"/>
      <c r="H1434" s="1177"/>
      <c r="I1434" s="1177"/>
      <c r="J1434" s="1177"/>
      <c r="K1434" s="1177"/>
      <c r="L1434" s="1177"/>
      <c r="M1434" s="1177"/>
      <c r="N1434" s="1177"/>
      <c r="O1434" s="1177"/>
    </row>
    <row r="1435" spans="3:15">
      <c r="C1435" s="1177"/>
      <c r="D1435" s="1177"/>
      <c r="E1435" s="1177"/>
      <c r="F1435" s="1177"/>
      <c r="G1435" s="1177"/>
      <c r="H1435" s="1177"/>
      <c r="I1435" s="1177"/>
      <c r="J1435" s="1177"/>
      <c r="K1435" s="1177"/>
      <c r="L1435" s="1177"/>
      <c r="M1435" s="1177"/>
      <c r="N1435" s="1177"/>
      <c r="O1435" s="1177"/>
    </row>
    <row r="1436" spans="3:15">
      <c r="C1436" s="1177"/>
      <c r="D1436" s="1177"/>
      <c r="E1436" s="1177"/>
      <c r="F1436" s="1177"/>
      <c r="G1436" s="1177"/>
      <c r="H1436" s="1177"/>
      <c r="I1436" s="1177"/>
      <c r="J1436" s="1177"/>
      <c r="K1436" s="1177"/>
      <c r="L1436" s="1177"/>
      <c r="M1436" s="1177"/>
      <c r="N1436" s="1177"/>
      <c r="O1436" s="1177"/>
    </row>
    <row r="1437" spans="3:15">
      <c r="C1437" s="1177"/>
      <c r="D1437" s="1177"/>
      <c r="E1437" s="1177"/>
      <c r="F1437" s="1177"/>
      <c r="G1437" s="1177"/>
      <c r="H1437" s="1177"/>
      <c r="I1437" s="1177"/>
      <c r="J1437" s="1177"/>
      <c r="K1437" s="1177"/>
      <c r="L1437" s="1177"/>
      <c r="M1437" s="1177"/>
      <c r="N1437" s="1177"/>
      <c r="O1437" s="1177"/>
    </row>
    <row r="1438" spans="3:15">
      <c r="C1438" s="1177"/>
      <c r="D1438" s="1177"/>
      <c r="E1438" s="1177"/>
      <c r="F1438" s="1177"/>
      <c r="G1438" s="1177"/>
      <c r="H1438" s="1177"/>
      <c r="I1438" s="1177"/>
      <c r="J1438" s="1177"/>
      <c r="K1438" s="1177"/>
      <c r="L1438" s="1177"/>
      <c r="M1438" s="1177"/>
      <c r="N1438" s="1177"/>
      <c r="O1438" s="1177"/>
    </row>
    <row r="1439" spans="3:15">
      <c r="C1439" s="1177"/>
      <c r="D1439" s="1177"/>
      <c r="E1439" s="1177"/>
      <c r="F1439" s="1177"/>
      <c r="G1439" s="1177"/>
      <c r="H1439" s="1177"/>
      <c r="I1439" s="1177"/>
      <c r="J1439" s="1177"/>
      <c r="K1439" s="1177"/>
      <c r="L1439" s="1177"/>
      <c r="M1439" s="1177"/>
      <c r="N1439" s="1177"/>
      <c r="O1439" s="1177"/>
    </row>
    <row r="1440" spans="3:15">
      <c r="C1440" s="1177"/>
      <c r="D1440" s="1177"/>
      <c r="E1440" s="1177"/>
      <c r="F1440" s="1177"/>
      <c r="G1440" s="1177"/>
      <c r="H1440" s="1177"/>
      <c r="I1440" s="1177"/>
      <c r="J1440" s="1177"/>
      <c r="K1440" s="1177"/>
      <c r="L1440" s="1177"/>
      <c r="M1440" s="1177"/>
      <c r="N1440" s="1177"/>
      <c r="O1440" s="1177"/>
    </row>
    <row r="1441" spans="3:15">
      <c r="C1441" s="1177"/>
      <c r="D1441" s="1177"/>
      <c r="E1441" s="1177"/>
      <c r="F1441" s="1177"/>
      <c r="G1441" s="1177"/>
      <c r="H1441" s="1177"/>
      <c r="I1441" s="1177"/>
      <c r="J1441" s="1177"/>
      <c r="K1441" s="1177"/>
      <c r="L1441" s="1177"/>
      <c r="M1441" s="1177"/>
      <c r="N1441" s="1177"/>
      <c r="O1441" s="1177"/>
    </row>
    <row r="1442" spans="3:15">
      <c r="C1442" s="1177"/>
      <c r="D1442" s="1177"/>
      <c r="E1442" s="1177"/>
      <c r="F1442" s="1177"/>
      <c r="G1442" s="1177"/>
      <c r="H1442" s="1177"/>
      <c r="I1442" s="1177"/>
      <c r="J1442" s="1177"/>
      <c r="K1442" s="1177"/>
      <c r="L1442" s="1177"/>
      <c r="M1442" s="1177"/>
      <c r="N1442" s="1177"/>
      <c r="O1442" s="1177"/>
    </row>
    <row r="1443" spans="3:15">
      <c r="C1443" s="1177"/>
      <c r="D1443" s="1177"/>
      <c r="E1443" s="1177"/>
      <c r="F1443" s="1177"/>
      <c r="G1443" s="1177"/>
      <c r="H1443" s="1177"/>
      <c r="I1443" s="1177"/>
      <c r="J1443" s="1177"/>
      <c r="K1443" s="1177"/>
      <c r="L1443" s="1177"/>
      <c r="M1443" s="1177"/>
      <c r="N1443" s="1177"/>
      <c r="O1443" s="1177"/>
    </row>
    <row r="1444" spans="3:15">
      <c r="C1444" s="1177"/>
      <c r="D1444" s="1177"/>
      <c r="E1444" s="1177"/>
      <c r="F1444" s="1177"/>
      <c r="G1444" s="1177"/>
      <c r="H1444" s="1177"/>
      <c r="I1444" s="1177"/>
      <c r="J1444" s="1177"/>
      <c r="K1444" s="1177"/>
      <c r="L1444" s="1177"/>
      <c r="M1444" s="1177"/>
      <c r="N1444" s="1177"/>
      <c r="O1444" s="1177"/>
    </row>
    <row r="1445" spans="3:15">
      <c r="C1445" s="1177"/>
      <c r="D1445" s="1177"/>
      <c r="E1445" s="1177"/>
      <c r="F1445" s="1177"/>
      <c r="G1445" s="1177"/>
      <c r="H1445" s="1177"/>
      <c r="I1445" s="1177"/>
      <c r="J1445" s="1177"/>
      <c r="K1445" s="1177"/>
      <c r="L1445" s="1177"/>
      <c r="M1445" s="1177"/>
      <c r="N1445" s="1177"/>
      <c r="O1445" s="1177"/>
    </row>
    <row r="1446" spans="3:15">
      <c r="C1446" s="1177"/>
      <c r="D1446" s="1177"/>
      <c r="E1446" s="1177"/>
      <c r="F1446" s="1177"/>
      <c r="G1446" s="1177"/>
      <c r="H1446" s="1177"/>
      <c r="I1446" s="1177"/>
      <c r="J1446" s="1177"/>
      <c r="K1446" s="1177"/>
      <c r="L1446" s="1177"/>
      <c r="M1446" s="1177"/>
      <c r="N1446" s="1177"/>
      <c r="O1446" s="1177"/>
    </row>
    <row r="1447" spans="3:15">
      <c r="C1447" s="1177"/>
      <c r="D1447" s="1177"/>
      <c r="E1447" s="1177"/>
      <c r="F1447" s="1177"/>
      <c r="G1447" s="1177"/>
      <c r="H1447" s="1177"/>
      <c r="I1447" s="1177"/>
      <c r="J1447" s="1177"/>
      <c r="K1447" s="1177"/>
      <c r="L1447" s="1177"/>
      <c r="M1447" s="1177"/>
      <c r="N1447" s="1177"/>
      <c r="O1447" s="1177"/>
    </row>
    <row r="1448" spans="3:15">
      <c r="C1448" s="1177"/>
      <c r="D1448" s="1177"/>
      <c r="E1448" s="1177"/>
      <c r="F1448" s="1177"/>
      <c r="G1448" s="1177"/>
      <c r="H1448" s="1177"/>
      <c r="I1448" s="1177"/>
      <c r="J1448" s="1177"/>
      <c r="K1448" s="1177"/>
      <c r="L1448" s="1177"/>
      <c r="M1448" s="1177"/>
      <c r="N1448" s="1177"/>
      <c r="O1448" s="1177"/>
    </row>
    <row r="1449" spans="3:15">
      <c r="C1449" s="1177"/>
      <c r="D1449" s="1177"/>
      <c r="E1449" s="1177"/>
      <c r="F1449" s="1177"/>
      <c r="G1449" s="1177"/>
      <c r="H1449" s="1177"/>
      <c r="I1449" s="1177"/>
      <c r="J1449" s="1177"/>
      <c r="K1449" s="1177"/>
      <c r="L1449" s="1177"/>
      <c r="M1449" s="1177"/>
      <c r="N1449" s="1177"/>
      <c r="O1449" s="1177"/>
    </row>
    <row r="1450" spans="3:15">
      <c r="C1450" s="1177"/>
      <c r="D1450" s="1177"/>
      <c r="E1450" s="1177"/>
      <c r="F1450" s="1177"/>
      <c r="G1450" s="1177"/>
      <c r="H1450" s="1177"/>
      <c r="I1450" s="1177"/>
      <c r="J1450" s="1177"/>
      <c r="K1450" s="1177"/>
      <c r="L1450" s="1177"/>
      <c r="M1450" s="1177"/>
      <c r="N1450" s="1177"/>
      <c r="O1450" s="1177"/>
    </row>
    <row r="1451" spans="3:15">
      <c r="C1451" s="1177"/>
      <c r="D1451" s="1177"/>
      <c r="E1451" s="1177"/>
      <c r="F1451" s="1177"/>
      <c r="G1451" s="1177"/>
      <c r="H1451" s="1177"/>
      <c r="I1451" s="1177"/>
      <c r="J1451" s="1177"/>
      <c r="K1451" s="1177"/>
      <c r="L1451" s="1177"/>
      <c r="M1451" s="1177"/>
      <c r="N1451" s="1177"/>
      <c r="O1451" s="1177"/>
    </row>
    <row r="1452" spans="3:15">
      <c r="C1452" s="1177"/>
      <c r="D1452" s="1177"/>
      <c r="E1452" s="1177"/>
      <c r="F1452" s="1177"/>
      <c r="G1452" s="1177"/>
      <c r="H1452" s="1177"/>
      <c r="I1452" s="1177"/>
      <c r="J1452" s="1177"/>
      <c r="K1452" s="1177"/>
      <c r="L1452" s="1177"/>
      <c r="M1452" s="1177"/>
      <c r="N1452" s="1177"/>
      <c r="O1452" s="1177"/>
    </row>
    <row r="1453" spans="3:15">
      <c r="C1453" s="1177"/>
      <c r="D1453" s="1177"/>
      <c r="E1453" s="1177"/>
      <c r="F1453" s="1177"/>
      <c r="G1453" s="1177"/>
      <c r="H1453" s="1177"/>
      <c r="I1453" s="1177"/>
      <c r="J1453" s="1177"/>
      <c r="K1453" s="1177"/>
      <c r="L1453" s="1177"/>
      <c r="M1453" s="1177"/>
      <c r="N1453" s="1177"/>
      <c r="O1453" s="1177"/>
    </row>
    <row r="1454" spans="3:15">
      <c r="C1454" s="1177"/>
      <c r="D1454" s="1177"/>
      <c r="E1454" s="1177"/>
      <c r="F1454" s="1177"/>
      <c r="G1454" s="1177"/>
      <c r="H1454" s="1177"/>
      <c r="I1454" s="1177"/>
      <c r="J1454" s="1177"/>
      <c r="K1454" s="1177"/>
      <c r="L1454" s="1177"/>
      <c r="M1454" s="1177"/>
      <c r="N1454" s="1177"/>
      <c r="O1454" s="1177"/>
    </row>
    <row r="1455" spans="3:15">
      <c r="C1455" s="1177"/>
      <c r="D1455" s="1177"/>
      <c r="E1455" s="1177"/>
      <c r="F1455" s="1177"/>
      <c r="G1455" s="1177"/>
      <c r="H1455" s="1177"/>
      <c r="I1455" s="1177"/>
      <c r="J1455" s="1177"/>
      <c r="K1455" s="1177"/>
      <c r="L1455" s="1177"/>
      <c r="M1455" s="1177"/>
      <c r="N1455" s="1177"/>
      <c r="O1455" s="1177"/>
    </row>
    <row r="1456" spans="3:15">
      <c r="C1456" s="1177"/>
      <c r="D1456" s="1177"/>
      <c r="E1456" s="1177"/>
      <c r="F1456" s="1177"/>
      <c r="G1456" s="1177"/>
      <c r="H1456" s="1177"/>
      <c r="I1456" s="1177"/>
      <c r="J1456" s="1177"/>
      <c r="K1456" s="1177"/>
      <c r="L1456" s="1177"/>
      <c r="M1456" s="1177"/>
      <c r="N1456" s="1177"/>
      <c r="O1456" s="1177"/>
    </row>
    <row r="1457" spans="3:15">
      <c r="C1457" s="1177"/>
      <c r="D1457" s="1177"/>
      <c r="E1457" s="1177"/>
      <c r="F1457" s="1177"/>
      <c r="G1457" s="1177"/>
      <c r="H1457" s="1177"/>
      <c r="I1457" s="1177"/>
      <c r="J1457" s="1177"/>
      <c r="K1457" s="1177"/>
      <c r="L1457" s="1177"/>
      <c r="M1457" s="1177"/>
      <c r="N1457" s="1177"/>
      <c r="O1457" s="1177"/>
    </row>
    <row r="1458" spans="3:15">
      <c r="C1458" s="1177"/>
      <c r="D1458" s="1177"/>
      <c r="E1458" s="1177"/>
      <c r="F1458" s="1177"/>
      <c r="G1458" s="1177"/>
      <c r="H1458" s="1177"/>
      <c r="I1458" s="1177"/>
      <c r="J1458" s="1177"/>
      <c r="K1458" s="1177"/>
      <c r="L1458" s="1177"/>
      <c r="M1458" s="1177"/>
      <c r="N1458" s="1177"/>
      <c r="O1458" s="1177"/>
    </row>
    <row r="1459" spans="3:15">
      <c r="C1459" s="1177"/>
      <c r="D1459" s="1177"/>
      <c r="E1459" s="1177"/>
      <c r="F1459" s="1177"/>
      <c r="G1459" s="1177"/>
      <c r="H1459" s="1177"/>
      <c r="I1459" s="1177"/>
      <c r="J1459" s="1177"/>
      <c r="K1459" s="1177"/>
      <c r="L1459" s="1177"/>
      <c r="M1459" s="1177"/>
      <c r="N1459" s="1177"/>
      <c r="O1459" s="1177"/>
    </row>
    <row r="1460" spans="3:15">
      <c r="C1460" s="1177"/>
      <c r="D1460" s="1177"/>
      <c r="E1460" s="1177"/>
      <c r="F1460" s="1177"/>
      <c r="G1460" s="1177"/>
      <c r="H1460" s="1177"/>
      <c r="I1460" s="1177"/>
      <c r="J1460" s="1177"/>
      <c r="K1460" s="1177"/>
      <c r="L1460" s="1177"/>
      <c r="M1460" s="1177"/>
      <c r="N1460" s="1177"/>
      <c r="O1460" s="1177"/>
    </row>
    <row r="1461" spans="3:15">
      <c r="C1461" s="1177"/>
      <c r="D1461" s="1177"/>
      <c r="E1461" s="1177"/>
      <c r="F1461" s="1177"/>
      <c r="G1461" s="1177"/>
      <c r="H1461" s="1177"/>
      <c r="I1461" s="1177"/>
      <c r="J1461" s="1177"/>
      <c r="K1461" s="1177"/>
      <c r="L1461" s="1177"/>
      <c r="M1461" s="1177"/>
      <c r="N1461" s="1177"/>
      <c r="O1461" s="1177"/>
    </row>
    <row r="1462" spans="3:15">
      <c r="C1462" s="1177"/>
      <c r="D1462" s="1177"/>
      <c r="E1462" s="1177"/>
      <c r="F1462" s="1177"/>
      <c r="G1462" s="1177"/>
      <c r="H1462" s="1177"/>
      <c r="I1462" s="1177"/>
      <c r="J1462" s="1177"/>
      <c r="K1462" s="1177"/>
      <c r="L1462" s="1177"/>
      <c r="M1462" s="1177"/>
      <c r="N1462" s="1177"/>
      <c r="O1462" s="1177"/>
    </row>
    <row r="1463" spans="3:15">
      <c r="C1463" s="1177"/>
      <c r="D1463" s="1177"/>
      <c r="E1463" s="1177"/>
      <c r="F1463" s="1177"/>
      <c r="G1463" s="1177"/>
      <c r="H1463" s="1177"/>
      <c r="I1463" s="1177"/>
      <c r="J1463" s="1177"/>
      <c r="K1463" s="1177"/>
      <c r="L1463" s="1177"/>
      <c r="M1463" s="1177"/>
      <c r="N1463" s="1177"/>
      <c r="O1463" s="1177"/>
    </row>
    <row r="1464" spans="3:15">
      <c r="C1464" s="1177"/>
      <c r="D1464" s="1177"/>
      <c r="E1464" s="1177"/>
      <c r="F1464" s="1177"/>
      <c r="G1464" s="1177"/>
      <c r="H1464" s="1177"/>
      <c r="I1464" s="1177"/>
      <c r="J1464" s="1177"/>
      <c r="K1464" s="1177"/>
      <c r="L1464" s="1177"/>
      <c r="M1464" s="1177"/>
      <c r="N1464" s="1177"/>
      <c r="O1464" s="1177"/>
    </row>
    <row r="1465" spans="3:15">
      <c r="C1465" s="1177"/>
      <c r="D1465" s="1177"/>
      <c r="E1465" s="1177"/>
      <c r="F1465" s="1177"/>
      <c r="G1465" s="1177"/>
      <c r="H1465" s="1177"/>
      <c r="I1465" s="1177"/>
      <c r="J1465" s="1177"/>
      <c r="K1465" s="1177"/>
      <c r="L1465" s="1177"/>
      <c r="M1465" s="1177"/>
      <c r="N1465" s="1177"/>
      <c r="O1465" s="1177"/>
    </row>
    <row r="1466" spans="3:15">
      <c r="C1466" s="1177"/>
      <c r="D1466" s="1177"/>
      <c r="E1466" s="1177"/>
      <c r="F1466" s="1177"/>
      <c r="G1466" s="1177"/>
      <c r="H1466" s="1177"/>
      <c r="I1466" s="1177"/>
      <c r="J1466" s="1177"/>
      <c r="K1466" s="1177"/>
      <c r="L1466" s="1177"/>
      <c r="M1466" s="1177"/>
      <c r="N1466" s="1177"/>
      <c r="O1466" s="1177"/>
    </row>
    <row r="1467" spans="3:15">
      <c r="C1467" s="1177"/>
      <c r="D1467" s="1177"/>
      <c r="E1467" s="1177"/>
      <c r="F1467" s="1177"/>
      <c r="G1467" s="1177"/>
      <c r="H1467" s="1177"/>
      <c r="I1467" s="1177"/>
      <c r="J1467" s="1177"/>
      <c r="K1467" s="1177"/>
      <c r="L1467" s="1177"/>
      <c r="M1467" s="1177"/>
      <c r="N1467" s="1177"/>
      <c r="O1467" s="1177"/>
    </row>
    <row r="1468" spans="3:15">
      <c r="C1468" s="1177"/>
      <c r="D1468" s="1177"/>
      <c r="E1468" s="1177"/>
      <c r="F1468" s="1177"/>
      <c r="G1468" s="1177"/>
      <c r="H1468" s="1177"/>
      <c r="I1468" s="1177"/>
      <c r="J1468" s="1177"/>
      <c r="K1468" s="1177"/>
      <c r="L1468" s="1177"/>
      <c r="M1468" s="1177"/>
      <c r="N1468" s="1177"/>
      <c r="O1468" s="1177"/>
    </row>
    <row r="1469" spans="3:15">
      <c r="C1469" s="1177"/>
      <c r="D1469" s="1177"/>
      <c r="E1469" s="1177"/>
      <c r="F1469" s="1177"/>
      <c r="G1469" s="1177"/>
      <c r="H1469" s="1177"/>
      <c r="I1469" s="1177"/>
      <c r="J1469" s="1177"/>
      <c r="K1469" s="1177"/>
      <c r="L1469" s="1177"/>
      <c r="M1469" s="1177"/>
      <c r="N1469" s="1177"/>
      <c r="O1469" s="1177"/>
    </row>
    <row r="1470" spans="3:15">
      <c r="C1470" s="1177"/>
      <c r="D1470" s="1177"/>
      <c r="E1470" s="1177"/>
      <c r="F1470" s="1177"/>
      <c r="G1470" s="1177"/>
      <c r="H1470" s="1177"/>
      <c r="I1470" s="1177"/>
      <c r="J1470" s="1177"/>
      <c r="K1470" s="1177"/>
      <c r="L1470" s="1177"/>
      <c r="M1470" s="1177"/>
      <c r="N1470" s="1177"/>
      <c r="O1470" s="1177"/>
    </row>
    <row r="1471" spans="3:15">
      <c r="C1471" s="1177"/>
      <c r="D1471" s="1177"/>
      <c r="E1471" s="1177"/>
      <c r="F1471" s="1177"/>
      <c r="G1471" s="1177"/>
      <c r="H1471" s="1177"/>
      <c r="I1471" s="1177"/>
      <c r="J1471" s="1177"/>
      <c r="K1471" s="1177"/>
      <c r="L1471" s="1177"/>
      <c r="M1471" s="1177"/>
      <c r="N1471" s="1177"/>
      <c r="O1471" s="1177"/>
    </row>
    <row r="1472" spans="3:15">
      <c r="C1472" s="1177"/>
      <c r="D1472" s="1177"/>
      <c r="E1472" s="1177"/>
      <c r="F1472" s="1177"/>
      <c r="G1472" s="1177"/>
      <c r="H1472" s="1177"/>
      <c r="I1472" s="1177"/>
      <c r="J1472" s="1177"/>
      <c r="K1472" s="1177"/>
      <c r="L1472" s="1177"/>
      <c r="M1472" s="1177"/>
      <c r="N1472" s="1177"/>
      <c r="O1472" s="1177"/>
    </row>
    <row r="1473" spans="3:15">
      <c r="C1473" s="1177"/>
      <c r="D1473" s="1177"/>
      <c r="E1473" s="1177"/>
      <c r="F1473" s="1177"/>
      <c r="G1473" s="1177"/>
      <c r="H1473" s="1177"/>
      <c r="I1473" s="1177"/>
      <c r="J1473" s="1177"/>
      <c r="K1473" s="1177"/>
      <c r="L1473" s="1177"/>
      <c r="M1473" s="1177"/>
      <c r="N1473" s="1177"/>
      <c r="O1473" s="1177"/>
    </row>
    <row r="1474" spans="3:15">
      <c r="C1474" s="1177"/>
      <c r="D1474" s="1177"/>
      <c r="E1474" s="1177"/>
      <c r="F1474" s="1177"/>
      <c r="G1474" s="1177"/>
      <c r="H1474" s="1177"/>
      <c r="I1474" s="1177"/>
      <c r="J1474" s="1177"/>
      <c r="K1474" s="1177"/>
      <c r="L1474" s="1177"/>
      <c r="M1474" s="1177"/>
      <c r="N1474" s="1177"/>
      <c r="O1474" s="1177"/>
    </row>
    <row r="1475" spans="3:15">
      <c r="C1475" s="1177"/>
      <c r="D1475" s="1177"/>
      <c r="E1475" s="1177"/>
      <c r="F1475" s="1177"/>
      <c r="G1475" s="1177"/>
      <c r="H1475" s="1177"/>
      <c r="I1475" s="1177"/>
      <c r="J1475" s="1177"/>
      <c r="K1475" s="1177"/>
      <c r="L1475" s="1177"/>
      <c r="M1475" s="1177"/>
      <c r="N1475" s="1177"/>
      <c r="O1475" s="1177"/>
    </row>
    <row r="1476" spans="3:15">
      <c r="C1476" s="1177"/>
      <c r="D1476" s="1177"/>
      <c r="E1476" s="1177"/>
      <c r="F1476" s="1177"/>
      <c r="G1476" s="1177"/>
      <c r="H1476" s="1177"/>
      <c r="I1476" s="1177"/>
      <c r="J1476" s="1177"/>
      <c r="K1476" s="1177"/>
      <c r="L1476" s="1177"/>
      <c r="M1476" s="1177"/>
      <c r="N1476" s="1177"/>
      <c r="O1476" s="1177"/>
    </row>
    <row r="1477" spans="3:15">
      <c r="C1477" s="1177"/>
      <c r="D1477" s="1177"/>
      <c r="E1477" s="1177"/>
      <c r="F1477" s="1177"/>
      <c r="G1477" s="1177"/>
      <c r="H1477" s="1177"/>
      <c r="I1477" s="1177"/>
      <c r="J1477" s="1177"/>
      <c r="K1477" s="1177"/>
      <c r="L1477" s="1177"/>
      <c r="M1477" s="1177"/>
      <c r="N1477" s="1177"/>
      <c r="O1477" s="1177"/>
    </row>
    <row r="1478" spans="3:15">
      <c r="C1478" s="1177"/>
      <c r="D1478" s="1177"/>
      <c r="E1478" s="1177"/>
      <c r="F1478" s="1177"/>
      <c r="G1478" s="1177"/>
      <c r="H1478" s="1177"/>
      <c r="I1478" s="1177"/>
      <c r="J1478" s="1177"/>
      <c r="K1478" s="1177"/>
      <c r="L1478" s="1177"/>
      <c r="M1478" s="1177"/>
      <c r="N1478" s="1177"/>
      <c r="O1478" s="1177"/>
    </row>
    <row r="1479" spans="3:15">
      <c r="C1479" s="1177"/>
      <c r="D1479" s="1177"/>
      <c r="E1479" s="1177"/>
      <c r="F1479" s="1177"/>
      <c r="G1479" s="1177"/>
      <c r="H1479" s="1177"/>
      <c r="I1479" s="1177"/>
      <c r="J1479" s="1177"/>
      <c r="K1479" s="1177"/>
      <c r="L1479" s="1177"/>
      <c r="M1479" s="1177"/>
      <c r="N1479" s="1177"/>
      <c r="O1479" s="1177"/>
    </row>
    <row r="1480" spans="3:15">
      <c r="C1480" s="1177"/>
      <c r="D1480" s="1177"/>
      <c r="E1480" s="1177"/>
      <c r="F1480" s="1177"/>
      <c r="G1480" s="1177"/>
      <c r="H1480" s="1177"/>
      <c r="I1480" s="1177"/>
      <c r="J1480" s="1177"/>
      <c r="K1480" s="1177"/>
      <c r="L1480" s="1177"/>
      <c r="M1480" s="1177"/>
      <c r="N1480" s="1177"/>
      <c r="O1480" s="1177"/>
    </row>
    <row r="1481" spans="3:15">
      <c r="C1481" s="1177"/>
      <c r="D1481" s="1177"/>
      <c r="E1481" s="1177"/>
      <c r="F1481" s="1177"/>
      <c r="G1481" s="1177"/>
      <c r="H1481" s="1177"/>
      <c r="I1481" s="1177"/>
      <c r="J1481" s="1177"/>
      <c r="K1481" s="1177"/>
      <c r="L1481" s="1177"/>
      <c r="M1481" s="1177"/>
      <c r="N1481" s="1177"/>
      <c r="O1481" s="1177"/>
    </row>
    <row r="1482" spans="3:15">
      <c r="C1482" s="1177"/>
      <c r="D1482" s="1177"/>
      <c r="E1482" s="1177"/>
      <c r="F1482" s="1177"/>
      <c r="G1482" s="1177"/>
      <c r="H1482" s="1177"/>
      <c r="I1482" s="1177"/>
      <c r="J1482" s="1177"/>
      <c r="K1482" s="1177"/>
      <c r="L1482" s="1177"/>
      <c r="M1482" s="1177"/>
      <c r="N1482" s="1177"/>
      <c r="O1482" s="1177"/>
    </row>
    <row r="1483" spans="3:15">
      <c r="C1483" s="1177"/>
      <c r="D1483" s="1177"/>
      <c r="E1483" s="1177"/>
      <c r="F1483" s="1177"/>
      <c r="G1483" s="1177"/>
      <c r="H1483" s="1177"/>
      <c r="I1483" s="1177"/>
      <c r="J1483" s="1177"/>
      <c r="K1483" s="1177"/>
      <c r="L1483" s="1177"/>
      <c r="M1483" s="1177"/>
      <c r="N1483" s="1177"/>
      <c r="O1483" s="1177"/>
    </row>
    <row r="1484" spans="3:15">
      <c r="C1484" s="1177"/>
      <c r="D1484" s="1177"/>
      <c r="E1484" s="1177"/>
      <c r="F1484" s="1177"/>
      <c r="G1484" s="1177"/>
      <c r="H1484" s="1177"/>
      <c r="I1484" s="1177"/>
      <c r="J1484" s="1177"/>
      <c r="K1484" s="1177"/>
      <c r="L1484" s="1177"/>
      <c r="M1484" s="1177"/>
      <c r="N1484" s="1177"/>
      <c r="O1484" s="1177"/>
    </row>
    <row r="1485" spans="3:15">
      <c r="C1485" s="1177"/>
      <c r="D1485" s="1177"/>
      <c r="E1485" s="1177"/>
      <c r="F1485" s="1177"/>
      <c r="G1485" s="1177"/>
      <c r="H1485" s="1177"/>
      <c r="I1485" s="1177"/>
      <c r="J1485" s="1177"/>
      <c r="K1485" s="1177"/>
      <c r="L1485" s="1177"/>
      <c r="M1485" s="1177"/>
      <c r="N1485" s="1177"/>
      <c r="O1485" s="1177"/>
    </row>
    <row r="1486" spans="3:15">
      <c r="C1486" s="1177"/>
      <c r="D1486" s="1177"/>
      <c r="E1486" s="1177"/>
      <c r="F1486" s="1177"/>
      <c r="G1486" s="1177"/>
      <c r="H1486" s="1177"/>
      <c r="I1486" s="1177"/>
      <c r="J1486" s="1177"/>
      <c r="K1486" s="1177"/>
      <c r="L1486" s="1177"/>
      <c r="M1486" s="1177"/>
      <c r="N1486" s="1177"/>
      <c r="O1486" s="1177"/>
    </row>
    <row r="1487" spans="3:15">
      <c r="C1487" s="1177"/>
      <c r="D1487" s="1177"/>
      <c r="E1487" s="1177"/>
      <c r="F1487" s="1177"/>
      <c r="G1487" s="1177"/>
      <c r="H1487" s="1177"/>
      <c r="I1487" s="1177"/>
      <c r="J1487" s="1177"/>
      <c r="K1487" s="1177"/>
      <c r="L1487" s="1177"/>
      <c r="M1487" s="1177"/>
      <c r="N1487" s="1177"/>
      <c r="O1487" s="1177"/>
    </row>
    <row r="1488" spans="3:15">
      <c r="C1488" s="1177"/>
      <c r="D1488" s="1177"/>
      <c r="E1488" s="1177"/>
      <c r="F1488" s="1177"/>
      <c r="G1488" s="1177"/>
      <c r="H1488" s="1177"/>
      <c r="I1488" s="1177"/>
      <c r="J1488" s="1177"/>
      <c r="K1488" s="1177"/>
      <c r="L1488" s="1177"/>
      <c r="M1488" s="1177"/>
      <c r="N1488" s="1177"/>
      <c r="O1488" s="1177"/>
    </row>
    <row r="1489" spans="3:15">
      <c r="C1489" s="1177"/>
      <c r="D1489" s="1177"/>
      <c r="E1489" s="1177"/>
      <c r="F1489" s="1177"/>
      <c r="G1489" s="1177"/>
      <c r="H1489" s="1177"/>
      <c r="I1489" s="1177"/>
      <c r="J1489" s="1177"/>
      <c r="K1489" s="1177"/>
      <c r="L1489" s="1177"/>
      <c r="M1489" s="1177"/>
      <c r="N1489" s="1177"/>
      <c r="O1489" s="1177"/>
    </row>
    <row r="1490" spans="3:15">
      <c r="C1490" s="1177"/>
      <c r="D1490" s="1177"/>
      <c r="E1490" s="1177"/>
      <c r="F1490" s="1177"/>
      <c r="G1490" s="1177"/>
      <c r="H1490" s="1177"/>
      <c r="I1490" s="1177"/>
      <c r="J1490" s="1177"/>
      <c r="K1490" s="1177"/>
      <c r="L1490" s="1177"/>
      <c r="M1490" s="1177"/>
      <c r="N1490" s="1177"/>
      <c r="O1490" s="1177"/>
    </row>
    <row r="1491" spans="3:15">
      <c r="C1491" s="1177"/>
      <c r="D1491" s="1177"/>
      <c r="E1491" s="1177"/>
      <c r="F1491" s="1177"/>
      <c r="G1491" s="1177"/>
      <c r="H1491" s="1177"/>
      <c r="I1491" s="1177"/>
      <c r="J1491" s="1177"/>
      <c r="K1491" s="1177"/>
      <c r="L1491" s="1177"/>
      <c r="M1491" s="1177"/>
      <c r="N1491" s="1177"/>
      <c r="O1491" s="1177"/>
    </row>
    <row r="1492" spans="3:15">
      <c r="C1492" s="1177"/>
      <c r="D1492" s="1177"/>
      <c r="E1492" s="1177"/>
      <c r="F1492" s="1177"/>
      <c r="G1492" s="1177"/>
      <c r="H1492" s="1177"/>
      <c r="I1492" s="1177"/>
      <c r="J1492" s="1177"/>
      <c r="K1492" s="1177"/>
      <c r="L1492" s="1177"/>
      <c r="M1492" s="1177"/>
      <c r="N1492" s="1177"/>
      <c r="O1492" s="1177"/>
    </row>
    <row r="1493" spans="3:15">
      <c r="C1493" s="1177"/>
      <c r="D1493" s="1177"/>
      <c r="E1493" s="1177"/>
      <c r="F1493" s="1177"/>
      <c r="G1493" s="1177"/>
      <c r="H1493" s="1177"/>
      <c r="I1493" s="1177"/>
      <c r="J1493" s="1177"/>
      <c r="K1493" s="1177"/>
      <c r="L1493" s="1177"/>
      <c r="M1493" s="1177"/>
      <c r="N1493" s="1177"/>
      <c r="O1493" s="1177"/>
    </row>
    <row r="1494" spans="3:15">
      <c r="C1494" s="1177"/>
      <c r="D1494" s="1177"/>
      <c r="E1494" s="1177"/>
      <c r="F1494" s="1177"/>
      <c r="G1494" s="1177"/>
      <c r="H1494" s="1177"/>
      <c r="I1494" s="1177"/>
      <c r="J1494" s="1177"/>
      <c r="K1494" s="1177"/>
      <c r="L1494" s="1177"/>
      <c r="M1494" s="1177"/>
      <c r="N1494" s="1177"/>
      <c r="O1494" s="1177"/>
    </row>
    <row r="1495" spans="3:15">
      <c r="C1495" s="1177"/>
      <c r="D1495" s="1177"/>
      <c r="E1495" s="1177"/>
      <c r="F1495" s="1177"/>
      <c r="G1495" s="1177"/>
      <c r="H1495" s="1177"/>
      <c r="I1495" s="1177"/>
      <c r="J1495" s="1177"/>
      <c r="K1495" s="1177"/>
      <c r="L1495" s="1177"/>
      <c r="M1495" s="1177"/>
      <c r="N1495" s="1177"/>
      <c r="O1495" s="1177"/>
    </row>
    <row r="1496" spans="3:15">
      <c r="C1496" s="1177"/>
      <c r="D1496" s="1177"/>
      <c r="E1496" s="1177"/>
      <c r="F1496" s="1177"/>
      <c r="G1496" s="1177"/>
      <c r="H1496" s="1177"/>
      <c r="I1496" s="1177"/>
      <c r="J1496" s="1177"/>
      <c r="K1496" s="1177"/>
      <c r="L1496" s="1177"/>
      <c r="M1496" s="1177"/>
      <c r="N1496" s="1177"/>
      <c r="O1496" s="1177"/>
    </row>
    <row r="1497" spans="3:15">
      <c r="C1497" s="1177"/>
      <c r="D1497" s="1177"/>
      <c r="E1497" s="1177"/>
      <c r="F1497" s="1177"/>
      <c r="G1497" s="1177"/>
      <c r="H1497" s="1177"/>
      <c r="I1497" s="1177"/>
      <c r="J1497" s="1177"/>
      <c r="K1497" s="1177"/>
      <c r="L1497" s="1177"/>
      <c r="M1497" s="1177"/>
      <c r="N1497" s="1177"/>
      <c r="O1497" s="1177"/>
    </row>
    <row r="1498" spans="3:15">
      <c r="C1498" s="1177"/>
      <c r="D1498" s="1177"/>
      <c r="E1498" s="1177"/>
      <c r="F1498" s="1177"/>
      <c r="G1498" s="1177"/>
      <c r="H1498" s="1177"/>
      <c r="I1498" s="1177"/>
      <c r="J1498" s="1177"/>
      <c r="K1498" s="1177"/>
      <c r="L1498" s="1177"/>
      <c r="M1498" s="1177"/>
      <c r="N1498" s="1177"/>
      <c r="O1498" s="1177"/>
    </row>
    <row r="1499" spans="3:15">
      <c r="C1499" s="1177"/>
      <c r="D1499" s="1177"/>
      <c r="E1499" s="1177"/>
      <c r="F1499" s="1177"/>
      <c r="G1499" s="1177"/>
      <c r="H1499" s="1177"/>
      <c r="I1499" s="1177"/>
      <c r="J1499" s="1177"/>
      <c r="K1499" s="1177"/>
      <c r="L1499" s="1177"/>
      <c r="M1499" s="1177"/>
      <c r="N1499" s="1177"/>
      <c r="O1499" s="1177"/>
    </row>
    <row r="1500" spans="3:15">
      <c r="C1500" s="1177"/>
      <c r="D1500" s="1177"/>
      <c r="E1500" s="1177"/>
      <c r="F1500" s="1177"/>
      <c r="G1500" s="1177"/>
      <c r="H1500" s="1177"/>
      <c r="I1500" s="1177"/>
      <c r="J1500" s="1177"/>
      <c r="K1500" s="1177"/>
      <c r="L1500" s="1177"/>
      <c r="M1500" s="1177"/>
      <c r="N1500" s="1177"/>
      <c r="O1500" s="1177"/>
    </row>
    <row r="1501" spans="3:15">
      <c r="C1501" s="1177"/>
      <c r="D1501" s="1177"/>
      <c r="E1501" s="1177"/>
      <c r="F1501" s="1177"/>
      <c r="G1501" s="1177"/>
      <c r="H1501" s="1177"/>
      <c r="I1501" s="1177"/>
      <c r="J1501" s="1177"/>
      <c r="K1501" s="1177"/>
      <c r="L1501" s="1177"/>
      <c r="M1501" s="1177"/>
      <c r="N1501" s="1177"/>
      <c r="O1501" s="1177"/>
    </row>
    <row r="1502" spans="3:15">
      <c r="C1502" s="1177"/>
      <c r="D1502" s="1177"/>
      <c r="E1502" s="1177"/>
      <c r="F1502" s="1177"/>
      <c r="G1502" s="1177"/>
      <c r="H1502" s="1177"/>
      <c r="I1502" s="1177"/>
      <c r="J1502" s="1177"/>
      <c r="K1502" s="1177"/>
      <c r="L1502" s="1177"/>
      <c r="M1502" s="1177"/>
      <c r="N1502" s="1177"/>
      <c r="O1502" s="1177"/>
    </row>
    <row r="1503" spans="3:15">
      <c r="C1503" s="1177"/>
      <c r="D1503" s="1177"/>
      <c r="E1503" s="1177"/>
      <c r="F1503" s="1177"/>
      <c r="G1503" s="1177"/>
      <c r="H1503" s="1177"/>
      <c r="I1503" s="1177"/>
      <c r="J1503" s="1177"/>
      <c r="K1503" s="1177"/>
      <c r="L1503" s="1177"/>
      <c r="M1503" s="1177"/>
      <c r="N1503" s="1177"/>
      <c r="O1503" s="1177"/>
    </row>
    <row r="1504" spans="3:15">
      <c r="C1504" s="1177"/>
      <c r="D1504" s="1177"/>
      <c r="E1504" s="1177"/>
      <c r="F1504" s="1177"/>
      <c r="G1504" s="1177"/>
      <c r="H1504" s="1177"/>
      <c r="I1504" s="1177"/>
      <c r="J1504" s="1177"/>
      <c r="K1504" s="1177"/>
      <c r="L1504" s="1177"/>
      <c r="M1504" s="1177"/>
      <c r="N1504" s="1177"/>
      <c r="O1504" s="1177"/>
    </row>
    <row r="1505" spans="3:15">
      <c r="C1505" s="1177"/>
      <c r="D1505" s="1177"/>
      <c r="E1505" s="1177"/>
      <c r="F1505" s="1177"/>
      <c r="G1505" s="1177"/>
      <c r="H1505" s="1177"/>
      <c r="I1505" s="1177"/>
      <c r="J1505" s="1177"/>
      <c r="K1505" s="1177"/>
      <c r="L1505" s="1177"/>
      <c r="M1505" s="1177"/>
      <c r="N1505" s="1177"/>
      <c r="O1505" s="1177"/>
    </row>
    <row r="1506" spans="3:15">
      <c r="C1506" s="1177"/>
      <c r="D1506" s="1177"/>
      <c r="E1506" s="1177"/>
      <c r="F1506" s="1177"/>
      <c r="G1506" s="1177"/>
      <c r="H1506" s="1177"/>
      <c r="I1506" s="1177"/>
      <c r="J1506" s="1177"/>
      <c r="K1506" s="1177"/>
      <c r="L1506" s="1177"/>
      <c r="M1506" s="1177"/>
      <c r="N1506" s="1177"/>
      <c r="O1506" s="1177"/>
    </row>
    <row r="1507" spans="3:15">
      <c r="C1507" s="1177"/>
      <c r="D1507" s="1177"/>
      <c r="E1507" s="1177"/>
      <c r="F1507" s="1177"/>
      <c r="G1507" s="1177"/>
      <c r="H1507" s="1177"/>
      <c r="I1507" s="1177"/>
      <c r="J1507" s="1177"/>
      <c r="K1507" s="1177"/>
      <c r="L1507" s="1177"/>
      <c r="M1507" s="1177"/>
      <c r="N1507" s="1177"/>
      <c r="O1507" s="1177"/>
    </row>
    <row r="1508" spans="3:15">
      <c r="C1508" s="1177"/>
      <c r="D1508" s="1177"/>
      <c r="E1508" s="1177"/>
      <c r="F1508" s="1177"/>
      <c r="G1508" s="1177"/>
      <c r="H1508" s="1177"/>
      <c r="I1508" s="1177"/>
      <c r="J1508" s="1177"/>
      <c r="K1508" s="1177"/>
      <c r="L1508" s="1177"/>
      <c r="M1508" s="1177"/>
      <c r="N1508" s="1177"/>
      <c r="O1508" s="1177"/>
    </row>
    <row r="1509" spans="3:15">
      <c r="C1509" s="1177"/>
      <c r="D1509" s="1177"/>
      <c r="E1509" s="1177"/>
      <c r="F1509" s="1177"/>
      <c r="G1509" s="1177"/>
      <c r="H1509" s="1177"/>
      <c r="I1509" s="1177"/>
      <c r="J1509" s="1177"/>
      <c r="K1509" s="1177"/>
      <c r="L1509" s="1177"/>
      <c r="M1509" s="1177"/>
      <c r="N1509" s="1177"/>
      <c r="O1509" s="1177"/>
    </row>
    <row r="1510" spans="3:15">
      <c r="C1510" s="1177"/>
      <c r="D1510" s="1177"/>
      <c r="E1510" s="1177"/>
      <c r="F1510" s="1177"/>
      <c r="G1510" s="1177"/>
      <c r="H1510" s="1177"/>
      <c r="I1510" s="1177"/>
      <c r="J1510" s="1177"/>
      <c r="K1510" s="1177"/>
      <c r="L1510" s="1177"/>
      <c r="M1510" s="1177"/>
      <c r="N1510" s="1177"/>
      <c r="O1510" s="1177"/>
    </row>
    <row r="1511" spans="3:15">
      <c r="C1511" s="1177"/>
      <c r="D1511" s="1177"/>
      <c r="E1511" s="1177"/>
      <c r="F1511" s="1177"/>
      <c r="G1511" s="1177"/>
      <c r="H1511" s="1177"/>
      <c r="I1511" s="1177"/>
      <c r="J1511" s="1177"/>
      <c r="K1511" s="1177"/>
      <c r="L1511" s="1177"/>
      <c r="M1511" s="1177"/>
      <c r="N1511" s="1177"/>
      <c r="O1511" s="1177"/>
    </row>
    <row r="1512" spans="3:15">
      <c r="C1512" s="1177"/>
      <c r="D1512" s="1177"/>
      <c r="E1512" s="1177"/>
      <c r="F1512" s="1177"/>
      <c r="G1512" s="1177"/>
      <c r="H1512" s="1177"/>
      <c r="I1512" s="1177"/>
      <c r="J1512" s="1177"/>
      <c r="K1512" s="1177"/>
      <c r="L1512" s="1177"/>
      <c r="M1512" s="1177"/>
      <c r="N1512" s="1177"/>
      <c r="O1512" s="1177"/>
    </row>
    <row r="1513" spans="3:15">
      <c r="C1513" s="1177"/>
      <c r="D1513" s="1177"/>
      <c r="E1513" s="1177"/>
      <c r="F1513" s="1177"/>
      <c r="G1513" s="1177"/>
      <c r="H1513" s="1177"/>
      <c r="I1513" s="1177"/>
      <c r="J1513" s="1177"/>
      <c r="K1513" s="1177"/>
      <c r="L1513" s="1177"/>
      <c r="M1513" s="1177"/>
      <c r="N1513" s="1177"/>
      <c r="O1513" s="1177"/>
    </row>
    <row r="1514" spans="3:15">
      <c r="C1514" s="1177"/>
      <c r="D1514" s="1177"/>
      <c r="E1514" s="1177"/>
      <c r="F1514" s="1177"/>
      <c r="G1514" s="1177"/>
      <c r="H1514" s="1177"/>
      <c r="I1514" s="1177"/>
      <c r="J1514" s="1177"/>
      <c r="K1514" s="1177"/>
      <c r="L1514" s="1177"/>
      <c r="M1514" s="1177"/>
      <c r="N1514" s="1177"/>
      <c r="O1514" s="1177"/>
    </row>
    <row r="1515" spans="3:15">
      <c r="C1515" s="1177"/>
      <c r="D1515" s="1177"/>
      <c r="E1515" s="1177"/>
      <c r="F1515" s="1177"/>
      <c r="G1515" s="1177"/>
      <c r="H1515" s="1177"/>
      <c r="I1515" s="1177"/>
      <c r="J1515" s="1177"/>
      <c r="K1515" s="1177"/>
      <c r="L1515" s="1177"/>
      <c r="M1515" s="1177"/>
      <c r="N1515" s="1177"/>
      <c r="O1515" s="1177"/>
    </row>
    <row r="1516" spans="3:15">
      <c r="C1516" s="1177"/>
      <c r="D1516" s="1177"/>
      <c r="E1516" s="1177"/>
      <c r="F1516" s="1177"/>
      <c r="G1516" s="1177"/>
      <c r="H1516" s="1177"/>
      <c r="I1516" s="1177"/>
      <c r="J1516" s="1177"/>
      <c r="K1516" s="1177"/>
      <c r="L1516" s="1177"/>
      <c r="M1516" s="1177"/>
      <c r="N1516" s="1177"/>
      <c r="O1516" s="1177"/>
    </row>
    <row r="1517" spans="3:15">
      <c r="C1517" s="1177"/>
      <c r="D1517" s="1177"/>
      <c r="E1517" s="1177"/>
      <c r="F1517" s="1177"/>
      <c r="G1517" s="1177"/>
      <c r="H1517" s="1177"/>
      <c r="I1517" s="1177"/>
      <c r="J1517" s="1177"/>
      <c r="K1517" s="1177"/>
      <c r="L1517" s="1177"/>
      <c r="M1517" s="1177"/>
      <c r="N1517" s="1177"/>
      <c r="O1517" s="1177"/>
    </row>
    <row r="1518" spans="3:15">
      <c r="C1518" s="1177"/>
      <c r="D1518" s="1177"/>
      <c r="E1518" s="1177"/>
      <c r="F1518" s="1177"/>
      <c r="G1518" s="1177"/>
      <c r="H1518" s="1177"/>
      <c r="I1518" s="1177"/>
      <c r="J1518" s="1177"/>
      <c r="K1518" s="1177"/>
      <c r="L1518" s="1177"/>
      <c r="M1518" s="1177"/>
      <c r="N1518" s="1177"/>
      <c r="O1518" s="1177"/>
    </row>
    <row r="1519" spans="3:15">
      <c r="C1519" s="1177"/>
      <c r="D1519" s="1177"/>
      <c r="E1519" s="1177"/>
      <c r="F1519" s="1177"/>
      <c r="G1519" s="1177"/>
      <c r="H1519" s="1177"/>
      <c r="I1519" s="1177"/>
      <c r="J1519" s="1177"/>
      <c r="K1519" s="1177"/>
      <c r="L1519" s="1177"/>
      <c r="M1519" s="1177"/>
      <c r="N1519" s="1177"/>
      <c r="O1519" s="1177"/>
    </row>
    <row r="1520" spans="3:15">
      <c r="C1520" s="1177"/>
      <c r="D1520" s="1177"/>
      <c r="E1520" s="1177"/>
      <c r="F1520" s="1177"/>
      <c r="G1520" s="1177"/>
      <c r="H1520" s="1177"/>
      <c r="I1520" s="1177"/>
      <c r="J1520" s="1177"/>
      <c r="K1520" s="1177"/>
      <c r="L1520" s="1177"/>
      <c r="M1520" s="1177"/>
      <c r="N1520" s="1177"/>
      <c r="O1520" s="1177"/>
    </row>
    <row r="1521" spans="3:15">
      <c r="C1521" s="1177"/>
      <c r="D1521" s="1177"/>
      <c r="E1521" s="1177"/>
      <c r="F1521" s="1177"/>
      <c r="G1521" s="1177"/>
      <c r="H1521" s="1177"/>
      <c r="I1521" s="1177"/>
      <c r="J1521" s="1177"/>
      <c r="K1521" s="1177"/>
      <c r="L1521" s="1177"/>
      <c r="M1521" s="1177"/>
      <c r="N1521" s="1177"/>
      <c r="O1521" s="1177"/>
    </row>
    <row r="1522" spans="3:15">
      <c r="C1522" s="1177"/>
      <c r="D1522" s="1177"/>
      <c r="E1522" s="1177"/>
      <c r="F1522" s="1177"/>
      <c r="G1522" s="1177"/>
      <c r="H1522" s="1177"/>
      <c r="I1522" s="1177"/>
      <c r="J1522" s="1177"/>
      <c r="K1522" s="1177"/>
      <c r="L1522" s="1177"/>
      <c r="M1522" s="1177"/>
      <c r="N1522" s="1177"/>
      <c r="O1522" s="1177"/>
    </row>
    <row r="1523" spans="3:15">
      <c r="C1523" s="1177"/>
      <c r="D1523" s="1177"/>
      <c r="E1523" s="1177"/>
      <c r="F1523" s="1177"/>
      <c r="G1523" s="1177"/>
      <c r="H1523" s="1177"/>
      <c r="I1523" s="1177"/>
      <c r="J1523" s="1177"/>
      <c r="K1523" s="1177"/>
      <c r="L1523" s="1177"/>
      <c r="M1523" s="1177"/>
      <c r="N1523" s="1177"/>
      <c r="O1523" s="1177"/>
    </row>
    <row r="1524" spans="3:15">
      <c r="C1524" s="1177"/>
      <c r="D1524" s="1177"/>
      <c r="E1524" s="1177"/>
      <c r="F1524" s="1177"/>
      <c r="G1524" s="1177"/>
      <c r="H1524" s="1177"/>
      <c r="I1524" s="1177"/>
      <c r="J1524" s="1177"/>
      <c r="K1524" s="1177"/>
      <c r="L1524" s="1177"/>
      <c r="M1524" s="1177"/>
      <c r="N1524" s="1177"/>
      <c r="O1524" s="1177"/>
    </row>
    <row r="1525" spans="3:15">
      <c r="C1525" s="1177"/>
      <c r="D1525" s="1177"/>
      <c r="E1525" s="1177"/>
      <c r="F1525" s="1177"/>
      <c r="G1525" s="1177"/>
      <c r="H1525" s="1177"/>
      <c r="I1525" s="1177"/>
      <c r="J1525" s="1177"/>
      <c r="K1525" s="1177"/>
      <c r="L1525" s="1177"/>
      <c r="M1525" s="1177"/>
      <c r="N1525" s="1177"/>
      <c r="O1525" s="1177"/>
    </row>
    <row r="1526" spans="3:15">
      <c r="C1526" s="1177"/>
      <c r="D1526" s="1177"/>
      <c r="E1526" s="1177"/>
      <c r="F1526" s="1177"/>
      <c r="G1526" s="1177"/>
      <c r="H1526" s="1177"/>
      <c r="I1526" s="1177"/>
      <c r="J1526" s="1177"/>
      <c r="K1526" s="1177"/>
      <c r="L1526" s="1177"/>
      <c r="M1526" s="1177"/>
      <c r="N1526" s="1177"/>
      <c r="O1526" s="1177"/>
    </row>
    <row r="1527" spans="3:15">
      <c r="C1527" s="1177"/>
      <c r="D1527" s="1177"/>
      <c r="E1527" s="1177"/>
      <c r="F1527" s="1177"/>
      <c r="G1527" s="1177"/>
      <c r="H1527" s="1177"/>
      <c r="I1527" s="1177"/>
      <c r="J1527" s="1177"/>
      <c r="K1527" s="1177"/>
      <c r="L1527" s="1177"/>
      <c r="M1527" s="1177"/>
      <c r="N1527" s="1177"/>
      <c r="O1527" s="1177"/>
    </row>
    <row r="1528" spans="3:15">
      <c r="C1528" s="1177"/>
      <c r="D1528" s="1177"/>
      <c r="E1528" s="1177"/>
      <c r="F1528" s="1177"/>
      <c r="G1528" s="1177"/>
      <c r="H1528" s="1177"/>
      <c r="I1528" s="1177"/>
      <c r="J1528" s="1177"/>
      <c r="K1528" s="1177"/>
      <c r="L1528" s="1177"/>
      <c r="M1528" s="1177"/>
      <c r="N1528" s="1177"/>
      <c r="O1528" s="1177"/>
    </row>
    <row r="1529" spans="3:15">
      <c r="C1529" s="1177"/>
      <c r="D1529" s="1177"/>
      <c r="E1529" s="1177"/>
      <c r="F1529" s="1177"/>
      <c r="G1529" s="1177"/>
      <c r="H1529" s="1177"/>
      <c r="I1529" s="1177"/>
      <c r="J1529" s="1177"/>
      <c r="K1529" s="1177"/>
      <c r="L1529" s="1177"/>
      <c r="M1529" s="1177"/>
      <c r="N1529" s="1177"/>
      <c r="O1529" s="1177"/>
    </row>
    <row r="1530" spans="3:15">
      <c r="C1530" s="1177"/>
      <c r="D1530" s="1177"/>
      <c r="E1530" s="1177"/>
      <c r="F1530" s="1177"/>
      <c r="G1530" s="1177"/>
      <c r="H1530" s="1177"/>
      <c r="I1530" s="1177"/>
      <c r="J1530" s="1177"/>
      <c r="K1530" s="1177"/>
      <c r="L1530" s="1177"/>
      <c r="M1530" s="1177"/>
      <c r="N1530" s="1177"/>
      <c r="O1530" s="1177"/>
    </row>
    <row r="1531" spans="3:15">
      <c r="C1531" s="1177"/>
      <c r="D1531" s="1177"/>
      <c r="E1531" s="1177"/>
      <c r="F1531" s="1177"/>
      <c r="G1531" s="1177"/>
      <c r="H1531" s="1177"/>
      <c r="I1531" s="1177"/>
      <c r="J1531" s="1177"/>
      <c r="K1531" s="1177"/>
      <c r="L1531" s="1177"/>
      <c r="M1531" s="1177"/>
      <c r="N1531" s="1177"/>
      <c r="O1531" s="1177"/>
    </row>
    <row r="1532" spans="3:15">
      <c r="C1532" s="1177"/>
      <c r="D1532" s="1177"/>
      <c r="E1532" s="1177"/>
      <c r="F1532" s="1177"/>
      <c r="G1532" s="1177"/>
      <c r="H1532" s="1177"/>
      <c r="I1532" s="1177"/>
      <c r="J1532" s="1177"/>
      <c r="K1532" s="1177"/>
      <c r="L1532" s="1177"/>
      <c r="M1532" s="1177"/>
      <c r="N1532" s="1177"/>
      <c r="O1532" s="1177"/>
    </row>
    <row r="1533" spans="3:15">
      <c r="C1533" s="1177"/>
      <c r="D1533" s="1177"/>
      <c r="E1533" s="1177"/>
      <c r="F1533" s="1177"/>
      <c r="G1533" s="1177"/>
      <c r="H1533" s="1177"/>
      <c r="I1533" s="1177"/>
      <c r="J1533" s="1177"/>
      <c r="K1533" s="1177"/>
      <c r="L1533" s="1177"/>
      <c r="M1533" s="1177"/>
      <c r="N1533" s="1177"/>
      <c r="O1533" s="1177"/>
    </row>
    <row r="1534" spans="3:15">
      <c r="C1534" s="1177"/>
      <c r="D1534" s="1177"/>
      <c r="E1534" s="1177"/>
      <c r="F1534" s="1177"/>
      <c r="G1534" s="1177"/>
      <c r="H1534" s="1177"/>
      <c r="I1534" s="1177"/>
      <c r="J1534" s="1177"/>
      <c r="K1534" s="1177"/>
      <c r="L1534" s="1177"/>
      <c r="M1534" s="1177"/>
      <c r="N1534" s="1177"/>
      <c r="O1534" s="1177"/>
    </row>
    <row r="1535" spans="3:15">
      <c r="C1535" s="1177"/>
      <c r="D1535" s="1177"/>
      <c r="E1535" s="1177"/>
      <c r="F1535" s="1177"/>
      <c r="G1535" s="1177"/>
      <c r="H1535" s="1177"/>
      <c r="I1535" s="1177"/>
      <c r="J1535" s="1177"/>
      <c r="K1535" s="1177"/>
      <c r="L1535" s="1177"/>
      <c r="M1535" s="1177"/>
      <c r="N1535" s="1177"/>
      <c r="O1535" s="1177"/>
    </row>
    <row r="1536" spans="3:15">
      <c r="C1536" s="1177"/>
      <c r="D1536" s="1177"/>
      <c r="E1536" s="1177"/>
      <c r="F1536" s="1177"/>
      <c r="G1536" s="1177"/>
      <c r="H1536" s="1177"/>
      <c r="I1536" s="1177"/>
      <c r="J1536" s="1177"/>
      <c r="K1536" s="1177"/>
      <c r="L1536" s="1177"/>
      <c r="M1536" s="1177"/>
      <c r="N1536" s="1177"/>
      <c r="O1536" s="1177"/>
    </row>
    <row r="1537" spans="3:15">
      <c r="C1537" s="1177"/>
      <c r="D1537" s="1177"/>
      <c r="E1537" s="1177"/>
      <c r="F1537" s="1177"/>
      <c r="G1537" s="1177"/>
      <c r="H1537" s="1177"/>
      <c r="I1537" s="1177"/>
      <c r="J1537" s="1177"/>
      <c r="K1537" s="1177"/>
      <c r="L1537" s="1177"/>
      <c r="M1537" s="1177"/>
      <c r="N1537" s="1177"/>
      <c r="O1537" s="1177"/>
    </row>
    <row r="1538" spans="3:15">
      <c r="C1538" s="1177"/>
      <c r="D1538" s="1177"/>
      <c r="E1538" s="1177"/>
      <c r="F1538" s="1177"/>
      <c r="G1538" s="1177"/>
      <c r="H1538" s="1177"/>
      <c r="I1538" s="1177"/>
      <c r="J1538" s="1177"/>
      <c r="K1538" s="1177"/>
      <c r="L1538" s="1177"/>
      <c r="M1538" s="1177"/>
      <c r="N1538" s="1177"/>
      <c r="O1538" s="1177"/>
    </row>
    <row r="1539" spans="3:15">
      <c r="C1539" s="1177"/>
      <c r="D1539" s="1177"/>
      <c r="E1539" s="1177"/>
      <c r="F1539" s="1177"/>
      <c r="G1539" s="1177"/>
      <c r="H1539" s="1177"/>
      <c r="I1539" s="1177"/>
      <c r="J1539" s="1177"/>
      <c r="K1539" s="1177"/>
      <c r="L1539" s="1177"/>
      <c r="M1539" s="1177"/>
      <c r="N1539" s="1177"/>
      <c r="O1539" s="1177"/>
    </row>
    <row r="1540" spans="3:15">
      <c r="C1540" s="1177"/>
      <c r="D1540" s="1177"/>
      <c r="E1540" s="1177"/>
      <c r="F1540" s="1177"/>
      <c r="G1540" s="1177"/>
      <c r="H1540" s="1177"/>
      <c r="I1540" s="1177"/>
      <c r="J1540" s="1177"/>
      <c r="K1540" s="1177"/>
      <c r="L1540" s="1177"/>
      <c r="M1540" s="1177"/>
      <c r="N1540" s="1177"/>
      <c r="O1540" s="1177"/>
    </row>
    <row r="1541" spans="3:15">
      <c r="C1541" s="1177"/>
      <c r="D1541" s="1177"/>
      <c r="E1541" s="1177"/>
      <c r="F1541" s="1177"/>
      <c r="G1541" s="1177"/>
      <c r="H1541" s="1177"/>
      <c r="I1541" s="1177"/>
      <c r="J1541" s="1177"/>
      <c r="K1541" s="1177"/>
      <c r="L1541" s="1177"/>
      <c r="M1541" s="1177"/>
      <c r="N1541" s="1177"/>
      <c r="O1541" s="1177"/>
    </row>
    <row r="1542" spans="3:15">
      <c r="C1542" s="1177"/>
      <c r="D1542" s="1177"/>
      <c r="E1542" s="1177"/>
      <c r="F1542" s="1177"/>
      <c r="G1542" s="1177"/>
      <c r="H1542" s="1177"/>
      <c r="I1542" s="1177"/>
      <c r="J1542" s="1177"/>
      <c r="K1542" s="1177"/>
      <c r="L1542" s="1177"/>
      <c r="M1542" s="1177"/>
      <c r="N1542" s="1177"/>
      <c r="O1542" s="1177"/>
    </row>
    <row r="1543" spans="3:15">
      <c r="C1543" s="1177"/>
      <c r="D1543" s="1177"/>
      <c r="E1543" s="1177"/>
      <c r="F1543" s="1177"/>
      <c r="G1543" s="1177"/>
      <c r="H1543" s="1177"/>
      <c r="I1543" s="1177"/>
      <c r="J1543" s="1177"/>
      <c r="K1543" s="1177"/>
      <c r="L1543" s="1177"/>
      <c r="M1543" s="1177"/>
      <c r="N1543" s="1177"/>
      <c r="O1543" s="1177"/>
    </row>
    <row r="1544" spans="3:15">
      <c r="C1544" s="1177"/>
      <c r="D1544" s="1177"/>
      <c r="E1544" s="1177"/>
      <c r="F1544" s="1177"/>
      <c r="G1544" s="1177"/>
      <c r="H1544" s="1177"/>
      <c r="I1544" s="1177"/>
      <c r="J1544" s="1177"/>
      <c r="K1544" s="1177"/>
      <c r="L1544" s="1177"/>
      <c r="M1544" s="1177"/>
      <c r="N1544" s="1177"/>
      <c r="O1544" s="1177"/>
    </row>
    <row r="1545" spans="3:15">
      <c r="C1545" s="1177"/>
      <c r="D1545" s="1177"/>
      <c r="E1545" s="1177"/>
      <c r="F1545" s="1177"/>
      <c r="G1545" s="1177"/>
      <c r="H1545" s="1177"/>
      <c r="I1545" s="1177"/>
      <c r="J1545" s="1177"/>
      <c r="K1545" s="1177"/>
      <c r="L1545" s="1177"/>
      <c r="M1545" s="1177"/>
      <c r="N1545" s="1177"/>
      <c r="O1545" s="1177"/>
    </row>
    <row r="1546" spans="3:15">
      <c r="C1546" s="1177"/>
      <c r="D1546" s="1177"/>
      <c r="E1546" s="1177"/>
      <c r="F1546" s="1177"/>
      <c r="G1546" s="1177"/>
      <c r="H1546" s="1177"/>
      <c r="I1546" s="1177"/>
      <c r="J1546" s="1177"/>
      <c r="K1546" s="1177"/>
      <c r="L1546" s="1177"/>
      <c r="M1546" s="1177"/>
      <c r="N1546" s="1177"/>
      <c r="O1546" s="1177"/>
    </row>
    <row r="1547" spans="3:15">
      <c r="C1547" s="1177"/>
      <c r="D1547" s="1177"/>
      <c r="E1547" s="1177"/>
      <c r="F1547" s="1177"/>
      <c r="G1547" s="1177"/>
      <c r="H1547" s="1177"/>
      <c r="I1547" s="1177"/>
      <c r="J1547" s="1177"/>
      <c r="K1547" s="1177"/>
      <c r="L1547" s="1177"/>
      <c r="M1547" s="1177"/>
      <c r="N1547" s="1177"/>
      <c r="O1547" s="1177"/>
    </row>
    <row r="1548" spans="3:15">
      <c r="C1548" s="1177"/>
      <c r="D1548" s="1177"/>
      <c r="E1548" s="1177"/>
      <c r="F1548" s="1177"/>
      <c r="G1548" s="1177"/>
      <c r="H1548" s="1177"/>
      <c r="I1548" s="1177"/>
      <c r="J1548" s="1177"/>
      <c r="K1548" s="1177"/>
      <c r="L1548" s="1177"/>
      <c r="M1548" s="1177"/>
      <c r="N1548" s="1177"/>
      <c r="O1548" s="1177"/>
    </row>
    <row r="1549" spans="3:15">
      <c r="C1549" s="1177"/>
      <c r="D1549" s="1177"/>
      <c r="E1549" s="1177"/>
      <c r="F1549" s="1177"/>
      <c r="G1549" s="1177"/>
      <c r="H1549" s="1177"/>
      <c r="I1549" s="1177"/>
      <c r="J1549" s="1177"/>
      <c r="K1549" s="1177"/>
      <c r="L1549" s="1177"/>
      <c r="M1549" s="1177"/>
      <c r="N1549" s="1177"/>
      <c r="O1549" s="1177"/>
    </row>
    <row r="1550" spans="3:15">
      <c r="C1550" s="1177"/>
      <c r="D1550" s="1177"/>
      <c r="E1550" s="1177"/>
      <c r="F1550" s="1177"/>
      <c r="G1550" s="1177"/>
      <c r="H1550" s="1177"/>
      <c r="I1550" s="1177"/>
      <c r="J1550" s="1177"/>
      <c r="K1550" s="1177"/>
      <c r="L1550" s="1177"/>
      <c r="M1550" s="1177"/>
      <c r="N1550" s="1177"/>
      <c r="O1550" s="1177"/>
    </row>
    <row r="1551" spans="3:15">
      <c r="C1551" s="1177"/>
      <c r="D1551" s="1177"/>
      <c r="E1551" s="1177"/>
      <c r="F1551" s="1177"/>
      <c r="G1551" s="1177"/>
      <c r="H1551" s="1177"/>
      <c r="I1551" s="1177"/>
      <c r="J1551" s="1177"/>
      <c r="K1551" s="1177"/>
      <c r="L1551" s="1177"/>
      <c r="M1551" s="1177"/>
      <c r="N1551" s="1177"/>
      <c r="O1551" s="1177"/>
    </row>
    <row r="1552" spans="3:15">
      <c r="C1552" s="1177"/>
      <c r="D1552" s="1177"/>
      <c r="E1552" s="1177"/>
      <c r="F1552" s="1177"/>
      <c r="G1552" s="1177"/>
      <c r="H1552" s="1177"/>
      <c r="I1552" s="1177"/>
      <c r="J1552" s="1177"/>
      <c r="K1552" s="1177"/>
      <c r="L1552" s="1177"/>
      <c r="M1552" s="1177"/>
      <c r="N1552" s="1177"/>
      <c r="O1552" s="1177"/>
    </row>
    <row r="1553" spans="3:15">
      <c r="C1553" s="1177"/>
      <c r="D1553" s="1177"/>
      <c r="E1553" s="1177"/>
      <c r="F1553" s="1177"/>
      <c r="G1553" s="1177"/>
      <c r="H1553" s="1177"/>
      <c r="I1553" s="1177"/>
      <c r="J1553" s="1177"/>
      <c r="K1553" s="1177"/>
      <c r="L1553" s="1177"/>
      <c r="M1553" s="1177"/>
      <c r="N1553" s="1177"/>
      <c r="O1553" s="1177"/>
    </row>
    <row r="1554" spans="3:15">
      <c r="C1554" s="1177"/>
      <c r="D1554" s="1177"/>
      <c r="E1554" s="1177"/>
      <c r="F1554" s="1177"/>
      <c r="G1554" s="1177"/>
      <c r="H1554" s="1177"/>
      <c r="I1554" s="1177"/>
      <c r="J1554" s="1177"/>
      <c r="K1554" s="1177"/>
      <c r="L1554" s="1177"/>
      <c r="M1554" s="1177"/>
      <c r="N1554" s="1177"/>
      <c r="O1554" s="1177"/>
    </row>
    <row r="1555" spans="3:15">
      <c r="C1555" s="1177"/>
      <c r="D1555" s="1177"/>
      <c r="E1555" s="1177"/>
      <c r="F1555" s="1177"/>
      <c r="G1555" s="1177"/>
      <c r="H1555" s="1177"/>
      <c r="I1555" s="1177"/>
      <c r="J1555" s="1177"/>
      <c r="K1555" s="1177"/>
      <c r="L1555" s="1177"/>
      <c r="M1555" s="1177"/>
      <c r="N1555" s="1177"/>
      <c r="O1555" s="1177"/>
    </row>
    <row r="1556" spans="3:15">
      <c r="C1556" s="1177"/>
      <c r="D1556" s="1177"/>
      <c r="E1556" s="1177"/>
      <c r="F1556" s="1177"/>
      <c r="G1556" s="1177"/>
      <c r="H1556" s="1177"/>
      <c r="I1556" s="1177"/>
      <c r="J1556" s="1177"/>
      <c r="K1556" s="1177"/>
      <c r="L1556" s="1177"/>
      <c r="M1556" s="1177"/>
      <c r="N1556" s="1177"/>
      <c r="O1556" s="1177"/>
    </row>
    <row r="1557" spans="3:15">
      <c r="C1557" s="1177"/>
      <c r="D1557" s="1177"/>
      <c r="E1557" s="1177"/>
      <c r="F1557" s="1177"/>
      <c r="G1557" s="1177"/>
      <c r="H1557" s="1177"/>
      <c r="I1557" s="1177"/>
      <c r="J1557" s="1177"/>
      <c r="K1557" s="1177"/>
      <c r="L1557" s="1177"/>
      <c r="M1557" s="1177"/>
      <c r="N1557" s="1177"/>
      <c r="O1557" s="1177"/>
    </row>
    <row r="1558" spans="3:15">
      <c r="C1558" s="1177"/>
      <c r="D1558" s="1177"/>
      <c r="E1558" s="1177"/>
      <c r="F1558" s="1177"/>
      <c r="G1558" s="1177"/>
      <c r="H1558" s="1177"/>
      <c r="I1558" s="1177"/>
      <c r="J1558" s="1177"/>
      <c r="K1558" s="1177"/>
      <c r="L1558" s="1177"/>
      <c r="M1558" s="1177"/>
      <c r="N1558" s="1177"/>
      <c r="O1558" s="1177"/>
    </row>
    <row r="1559" spans="3:15">
      <c r="C1559" s="1177"/>
      <c r="D1559" s="1177"/>
      <c r="E1559" s="1177"/>
      <c r="F1559" s="1177"/>
      <c r="G1559" s="1177"/>
      <c r="H1559" s="1177"/>
      <c r="I1559" s="1177"/>
      <c r="J1559" s="1177"/>
      <c r="K1559" s="1177"/>
      <c r="L1559" s="1177"/>
      <c r="M1559" s="1177"/>
      <c r="N1559" s="1177"/>
      <c r="O1559" s="1177"/>
    </row>
    <row r="1560" spans="3:15">
      <c r="C1560" s="1177"/>
      <c r="D1560" s="1177"/>
      <c r="E1560" s="1177"/>
      <c r="F1560" s="1177"/>
      <c r="G1560" s="1177"/>
      <c r="H1560" s="1177"/>
      <c r="I1560" s="1177"/>
      <c r="J1560" s="1177"/>
      <c r="K1560" s="1177"/>
      <c r="L1560" s="1177"/>
      <c r="M1560" s="1177"/>
      <c r="N1560" s="1177"/>
      <c r="O1560" s="1177"/>
    </row>
    <row r="1561" spans="3:15">
      <c r="C1561" s="1177"/>
      <c r="D1561" s="1177"/>
      <c r="E1561" s="1177"/>
      <c r="F1561" s="1177"/>
      <c r="G1561" s="1177"/>
      <c r="H1561" s="1177"/>
      <c r="I1561" s="1177"/>
      <c r="J1561" s="1177"/>
      <c r="K1561" s="1177"/>
      <c r="L1561" s="1177"/>
      <c r="M1561" s="1177"/>
      <c r="N1561" s="1177"/>
      <c r="O1561" s="1177"/>
    </row>
    <row r="1562" spans="3:15">
      <c r="C1562" s="1177"/>
      <c r="D1562" s="1177"/>
      <c r="E1562" s="1177"/>
      <c r="F1562" s="1177"/>
      <c r="G1562" s="1177"/>
      <c r="H1562" s="1177"/>
      <c r="I1562" s="1177"/>
      <c r="J1562" s="1177"/>
      <c r="K1562" s="1177"/>
      <c r="L1562" s="1177"/>
      <c r="M1562" s="1177"/>
      <c r="N1562" s="1177"/>
      <c r="O1562" s="1177"/>
    </row>
    <row r="1563" spans="3:15">
      <c r="C1563" s="1177"/>
      <c r="D1563" s="1177"/>
      <c r="E1563" s="1177"/>
      <c r="F1563" s="1177"/>
      <c r="G1563" s="1177"/>
      <c r="H1563" s="1177"/>
      <c r="I1563" s="1177"/>
      <c r="J1563" s="1177"/>
      <c r="K1563" s="1177"/>
      <c r="L1563" s="1177"/>
      <c r="M1563" s="1177"/>
      <c r="N1563" s="1177"/>
      <c r="O1563" s="1177"/>
    </row>
    <row r="1564" spans="3:15">
      <c r="C1564" s="1177"/>
      <c r="D1564" s="1177"/>
      <c r="E1564" s="1177"/>
      <c r="F1564" s="1177"/>
      <c r="G1564" s="1177"/>
      <c r="H1564" s="1177"/>
      <c r="I1564" s="1177"/>
      <c r="J1564" s="1177"/>
      <c r="K1564" s="1177"/>
      <c r="L1564" s="1177"/>
      <c r="M1564" s="1177"/>
      <c r="N1564" s="1177"/>
      <c r="O1564" s="1177"/>
    </row>
    <row r="1565" spans="3:15">
      <c r="C1565" s="1177"/>
      <c r="D1565" s="1177"/>
      <c r="E1565" s="1177"/>
      <c r="F1565" s="1177"/>
      <c r="G1565" s="1177"/>
      <c r="H1565" s="1177"/>
      <c r="I1565" s="1177"/>
      <c r="J1565" s="1177"/>
      <c r="K1565" s="1177"/>
      <c r="L1565" s="1177"/>
      <c r="M1565" s="1177"/>
      <c r="N1565" s="1177"/>
      <c r="O1565" s="1177"/>
    </row>
    <row r="1566" spans="3:15">
      <c r="C1566" s="1177"/>
      <c r="D1566" s="1177"/>
      <c r="E1566" s="1177"/>
      <c r="F1566" s="1177"/>
      <c r="G1566" s="1177"/>
      <c r="H1566" s="1177"/>
      <c r="I1566" s="1177"/>
      <c r="J1566" s="1177"/>
      <c r="K1566" s="1177"/>
      <c r="L1566" s="1177"/>
      <c r="M1566" s="1177"/>
      <c r="N1566" s="1177"/>
      <c r="O1566" s="1177"/>
    </row>
    <row r="1567" spans="3:15">
      <c r="C1567" s="1177"/>
      <c r="D1567" s="1177"/>
      <c r="E1567" s="1177"/>
      <c r="F1567" s="1177"/>
      <c r="G1567" s="1177"/>
      <c r="H1567" s="1177"/>
      <c r="I1567" s="1177"/>
      <c r="J1567" s="1177"/>
      <c r="K1567" s="1177"/>
      <c r="L1567" s="1177"/>
      <c r="M1567" s="1177"/>
      <c r="N1567" s="1177"/>
      <c r="O1567" s="1177"/>
    </row>
    <row r="1568" spans="3:15">
      <c r="C1568" s="1177"/>
      <c r="D1568" s="1177"/>
      <c r="E1568" s="1177"/>
      <c r="F1568" s="1177"/>
      <c r="G1568" s="1177"/>
      <c r="H1568" s="1177"/>
      <c r="I1568" s="1177"/>
      <c r="J1568" s="1177"/>
      <c r="K1568" s="1177"/>
      <c r="L1568" s="1177"/>
      <c r="M1568" s="1177"/>
      <c r="N1568" s="1177"/>
      <c r="O1568" s="1177"/>
    </row>
    <row r="1569" spans="3:15">
      <c r="C1569" s="1177"/>
      <c r="D1569" s="1177"/>
      <c r="E1569" s="1177"/>
      <c r="F1569" s="1177"/>
      <c r="G1569" s="1177"/>
      <c r="H1569" s="1177"/>
      <c r="I1569" s="1177"/>
      <c r="J1569" s="1177"/>
      <c r="K1569" s="1177"/>
      <c r="L1569" s="1177"/>
      <c r="M1569" s="1177"/>
      <c r="N1569" s="1177"/>
      <c r="O1569" s="1177"/>
    </row>
    <row r="1570" spans="3:15">
      <c r="C1570" s="1177"/>
      <c r="D1570" s="1177"/>
      <c r="E1570" s="1177"/>
      <c r="F1570" s="1177"/>
      <c r="G1570" s="1177"/>
      <c r="H1570" s="1177"/>
      <c r="I1570" s="1177"/>
      <c r="J1570" s="1177"/>
      <c r="K1570" s="1177"/>
      <c r="L1570" s="1177"/>
      <c r="M1570" s="1177"/>
      <c r="N1570" s="1177"/>
      <c r="O1570" s="1177"/>
    </row>
    <row r="1571" spans="3:15">
      <c r="C1571" s="1177"/>
      <c r="D1571" s="1177"/>
      <c r="E1571" s="1177"/>
      <c r="F1571" s="1177"/>
      <c r="G1571" s="1177"/>
      <c r="H1571" s="1177"/>
      <c r="I1571" s="1177"/>
      <c r="J1571" s="1177"/>
      <c r="K1571" s="1177"/>
      <c r="L1571" s="1177"/>
      <c r="M1571" s="1177"/>
      <c r="N1571" s="1177"/>
      <c r="O1571" s="1177"/>
    </row>
    <row r="1572" spans="3:15">
      <c r="C1572" s="1177"/>
      <c r="D1572" s="1177"/>
      <c r="E1572" s="1177"/>
      <c r="F1572" s="1177"/>
      <c r="G1572" s="1177"/>
      <c r="H1572" s="1177"/>
      <c r="I1572" s="1177"/>
      <c r="J1572" s="1177"/>
      <c r="K1572" s="1177"/>
      <c r="L1572" s="1177"/>
      <c r="M1572" s="1177"/>
      <c r="N1572" s="1177"/>
      <c r="O1572" s="1177"/>
    </row>
    <row r="1573" spans="3:15">
      <c r="C1573" s="1177"/>
      <c r="D1573" s="1177"/>
      <c r="E1573" s="1177"/>
      <c r="F1573" s="1177"/>
      <c r="G1573" s="1177"/>
      <c r="H1573" s="1177"/>
      <c r="I1573" s="1177"/>
      <c r="J1573" s="1177"/>
      <c r="K1573" s="1177"/>
      <c r="L1573" s="1177"/>
      <c r="M1573" s="1177"/>
      <c r="N1573" s="1177"/>
      <c r="O1573" s="1177"/>
    </row>
    <row r="1574" spans="3:15">
      <c r="C1574" s="1177"/>
      <c r="D1574" s="1177"/>
      <c r="E1574" s="1177"/>
      <c r="F1574" s="1177"/>
      <c r="G1574" s="1177"/>
      <c r="H1574" s="1177"/>
      <c r="I1574" s="1177"/>
      <c r="J1574" s="1177"/>
      <c r="K1574" s="1177"/>
      <c r="L1574" s="1177"/>
      <c r="M1574" s="1177"/>
      <c r="N1574" s="1177"/>
      <c r="O1574" s="1177"/>
    </row>
    <row r="1575" spans="3:15">
      <c r="C1575" s="1177"/>
      <c r="D1575" s="1177"/>
      <c r="E1575" s="1177"/>
      <c r="F1575" s="1177"/>
      <c r="G1575" s="1177"/>
      <c r="H1575" s="1177"/>
      <c r="I1575" s="1177"/>
      <c r="J1575" s="1177"/>
      <c r="K1575" s="1177"/>
      <c r="L1575" s="1177"/>
      <c r="M1575" s="1177"/>
      <c r="N1575" s="1177"/>
      <c r="O1575" s="1177"/>
    </row>
    <row r="1576" spans="3:15">
      <c r="C1576" s="1177"/>
      <c r="D1576" s="1177"/>
      <c r="E1576" s="1177"/>
      <c r="F1576" s="1177"/>
      <c r="G1576" s="1177"/>
      <c r="H1576" s="1177"/>
      <c r="I1576" s="1177"/>
      <c r="J1576" s="1177"/>
      <c r="K1576" s="1177"/>
      <c r="L1576" s="1177"/>
      <c r="M1576" s="1177"/>
      <c r="N1576" s="1177"/>
      <c r="O1576" s="1177"/>
    </row>
    <row r="1577" spans="3:15">
      <c r="C1577" s="1177"/>
      <c r="D1577" s="1177"/>
      <c r="E1577" s="1177"/>
      <c r="F1577" s="1177"/>
      <c r="G1577" s="1177"/>
      <c r="H1577" s="1177"/>
      <c r="I1577" s="1177"/>
      <c r="J1577" s="1177"/>
      <c r="K1577" s="1177"/>
      <c r="L1577" s="1177"/>
      <c r="M1577" s="1177"/>
      <c r="N1577" s="1177"/>
      <c r="O1577" s="1177"/>
    </row>
    <row r="1578" spans="3:15">
      <c r="C1578" s="1177"/>
      <c r="D1578" s="1177"/>
      <c r="E1578" s="1177"/>
      <c r="F1578" s="1177"/>
      <c r="G1578" s="1177"/>
      <c r="H1578" s="1177"/>
      <c r="I1578" s="1177"/>
      <c r="J1578" s="1177"/>
      <c r="K1578" s="1177"/>
      <c r="L1578" s="1177"/>
      <c r="M1578" s="1177"/>
      <c r="N1578" s="1177"/>
      <c r="O1578" s="1177"/>
    </row>
    <row r="1579" spans="3:15">
      <c r="C1579" s="1177"/>
      <c r="D1579" s="1177"/>
      <c r="E1579" s="1177"/>
      <c r="F1579" s="1177"/>
      <c r="G1579" s="1177"/>
      <c r="H1579" s="1177"/>
      <c r="I1579" s="1177"/>
      <c r="J1579" s="1177"/>
      <c r="K1579" s="1177"/>
      <c r="L1579" s="1177"/>
      <c r="M1579" s="1177"/>
      <c r="N1579" s="1177"/>
      <c r="O1579" s="1177"/>
    </row>
    <row r="1580" spans="3:15">
      <c r="C1580" s="1177"/>
      <c r="D1580" s="1177"/>
      <c r="E1580" s="1177"/>
      <c r="F1580" s="1177"/>
      <c r="G1580" s="1177"/>
      <c r="H1580" s="1177"/>
      <c r="I1580" s="1177"/>
      <c r="J1580" s="1177"/>
      <c r="K1580" s="1177"/>
      <c r="L1580" s="1177"/>
      <c r="M1580" s="1177"/>
      <c r="N1580" s="1177"/>
      <c r="O1580" s="1177"/>
    </row>
    <row r="1581" spans="3:15">
      <c r="C1581" s="1177"/>
      <c r="D1581" s="1177"/>
      <c r="E1581" s="1177"/>
      <c r="F1581" s="1177"/>
      <c r="G1581" s="1177"/>
      <c r="H1581" s="1177"/>
      <c r="I1581" s="1177"/>
      <c r="J1581" s="1177"/>
      <c r="K1581" s="1177"/>
      <c r="L1581" s="1177"/>
      <c r="M1581" s="1177"/>
      <c r="N1581" s="1177"/>
      <c r="O1581" s="1177"/>
    </row>
    <row r="1582" spans="3:15">
      <c r="C1582" s="1177"/>
      <c r="D1582" s="1177"/>
      <c r="E1582" s="1177"/>
      <c r="F1582" s="1177"/>
      <c r="G1582" s="1177"/>
      <c r="H1582" s="1177"/>
      <c r="I1582" s="1177"/>
      <c r="J1582" s="1177"/>
      <c r="K1582" s="1177"/>
      <c r="L1582" s="1177"/>
      <c r="M1582" s="1177"/>
      <c r="N1582" s="1177"/>
      <c r="O1582" s="1177"/>
    </row>
    <row r="1583" spans="3:15">
      <c r="C1583" s="1177"/>
      <c r="D1583" s="1177"/>
      <c r="E1583" s="1177"/>
      <c r="F1583" s="1177"/>
      <c r="G1583" s="1177"/>
      <c r="H1583" s="1177"/>
      <c r="I1583" s="1177"/>
      <c r="J1583" s="1177"/>
      <c r="K1583" s="1177"/>
      <c r="L1583" s="1177"/>
      <c r="M1583" s="1177"/>
      <c r="N1583" s="1177"/>
      <c r="O1583" s="1177"/>
    </row>
    <row r="1584" spans="3:15">
      <c r="C1584" s="1177"/>
      <c r="D1584" s="1177"/>
      <c r="E1584" s="1177"/>
      <c r="F1584" s="1177"/>
      <c r="G1584" s="1177"/>
      <c r="H1584" s="1177"/>
      <c r="I1584" s="1177"/>
      <c r="J1584" s="1177"/>
      <c r="K1584" s="1177"/>
      <c r="L1584" s="1177"/>
      <c r="M1584" s="1177"/>
      <c r="N1584" s="1177"/>
      <c r="O1584" s="1177"/>
    </row>
    <row r="1585" spans="3:15">
      <c r="C1585" s="1177"/>
      <c r="D1585" s="1177"/>
      <c r="E1585" s="1177"/>
      <c r="F1585" s="1177"/>
      <c r="G1585" s="1177"/>
      <c r="H1585" s="1177"/>
      <c r="I1585" s="1177"/>
      <c r="J1585" s="1177"/>
      <c r="K1585" s="1177"/>
      <c r="L1585" s="1177"/>
      <c r="M1585" s="1177"/>
      <c r="N1585" s="1177"/>
      <c r="O1585" s="1177"/>
    </row>
    <row r="1586" spans="3:15">
      <c r="C1586" s="1177"/>
      <c r="D1586" s="1177"/>
      <c r="E1586" s="1177"/>
      <c r="F1586" s="1177"/>
      <c r="G1586" s="1177"/>
      <c r="H1586" s="1177"/>
      <c r="I1586" s="1177"/>
      <c r="J1586" s="1177"/>
      <c r="K1586" s="1177"/>
      <c r="L1586" s="1177"/>
      <c r="M1586" s="1177"/>
      <c r="N1586" s="1177"/>
      <c r="O1586" s="1177"/>
    </row>
    <row r="1587" spans="3:15">
      <c r="C1587" s="1177"/>
      <c r="D1587" s="1177"/>
      <c r="E1587" s="1177"/>
      <c r="F1587" s="1177"/>
      <c r="G1587" s="1177"/>
      <c r="H1587" s="1177"/>
      <c r="I1587" s="1177"/>
      <c r="J1587" s="1177"/>
      <c r="K1587" s="1177"/>
      <c r="L1587" s="1177"/>
      <c r="M1587" s="1177"/>
      <c r="N1587" s="1177"/>
      <c r="O1587" s="1177"/>
    </row>
    <row r="1588" spans="3:15">
      <c r="C1588" s="1177"/>
      <c r="D1588" s="1177"/>
      <c r="E1588" s="1177"/>
      <c r="F1588" s="1177"/>
      <c r="G1588" s="1177"/>
      <c r="H1588" s="1177"/>
      <c r="I1588" s="1177"/>
      <c r="J1588" s="1177"/>
      <c r="K1588" s="1177"/>
      <c r="L1588" s="1177"/>
      <c r="M1588" s="1177"/>
      <c r="N1588" s="1177"/>
      <c r="O1588" s="1177"/>
    </row>
    <row r="1589" spans="3:15">
      <c r="C1589" s="1177"/>
      <c r="D1589" s="1177"/>
      <c r="E1589" s="1177"/>
      <c r="F1589" s="1177"/>
      <c r="G1589" s="1177"/>
      <c r="H1589" s="1177"/>
      <c r="I1589" s="1177"/>
      <c r="J1589" s="1177"/>
      <c r="K1589" s="1177"/>
      <c r="L1589" s="1177"/>
      <c r="M1589" s="1177"/>
      <c r="N1589" s="1177"/>
      <c r="O1589" s="1177"/>
    </row>
    <row r="1590" spans="3:15">
      <c r="C1590" s="1177"/>
      <c r="D1590" s="1177"/>
      <c r="E1590" s="1177"/>
      <c r="F1590" s="1177"/>
      <c r="G1590" s="1177"/>
      <c r="H1590" s="1177"/>
      <c r="I1590" s="1177"/>
      <c r="J1590" s="1177"/>
      <c r="K1590" s="1177"/>
      <c r="L1590" s="1177"/>
      <c r="M1590" s="1177"/>
      <c r="N1590" s="1177"/>
      <c r="O1590" s="1177"/>
    </row>
    <row r="1591" spans="3:15">
      <c r="C1591" s="1177"/>
      <c r="D1591" s="1177"/>
      <c r="E1591" s="1177"/>
      <c r="F1591" s="1177"/>
      <c r="G1591" s="1177"/>
      <c r="H1591" s="1177"/>
      <c r="I1591" s="1177"/>
      <c r="J1591" s="1177"/>
      <c r="K1591" s="1177"/>
      <c r="L1591" s="1177"/>
      <c r="M1591" s="1177"/>
      <c r="N1591" s="1177"/>
      <c r="O1591" s="1177"/>
    </row>
    <row r="1592" spans="3:15">
      <c r="C1592" s="1177"/>
      <c r="D1592" s="1177"/>
      <c r="E1592" s="1177"/>
      <c r="F1592" s="1177"/>
      <c r="G1592" s="1177"/>
      <c r="H1592" s="1177"/>
      <c r="I1592" s="1177"/>
      <c r="J1592" s="1177"/>
      <c r="K1592" s="1177"/>
      <c r="L1592" s="1177"/>
      <c r="M1592" s="1177"/>
      <c r="N1592" s="1177"/>
      <c r="O1592" s="1177"/>
    </row>
    <row r="1593" spans="3:15">
      <c r="C1593" s="1177"/>
      <c r="D1593" s="1177"/>
      <c r="E1593" s="1177"/>
      <c r="F1593" s="1177"/>
      <c r="G1593" s="1177"/>
      <c r="H1593" s="1177"/>
      <c r="I1593" s="1177"/>
      <c r="J1593" s="1177"/>
      <c r="K1593" s="1177"/>
      <c r="L1593" s="1177"/>
      <c r="M1593" s="1177"/>
      <c r="N1593" s="1177"/>
      <c r="O1593" s="1177"/>
    </row>
    <row r="1594" spans="3:15">
      <c r="C1594" s="1177"/>
      <c r="D1594" s="1177"/>
      <c r="E1594" s="1177"/>
      <c r="F1594" s="1177"/>
      <c r="G1594" s="1177"/>
      <c r="H1594" s="1177"/>
      <c r="I1594" s="1177"/>
      <c r="J1594" s="1177"/>
      <c r="K1594" s="1177"/>
      <c r="L1594" s="1177"/>
      <c r="M1594" s="1177"/>
      <c r="N1594" s="1177"/>
      <c r="O1594" s="1177"/>
    </row>
    <row r="1595" spans="3:15">
      <c r="C1595" s="1177"/>
      <c r="D1595" s="1177"/>
      <c r="E1595" s="1177"/>
      <c r="F1595" s="1177"/>
      <c r="G1595" s="1177"/>
      <c r="H1595" s="1177"/>
      <c r="I1595" s="1177"/>
      <c r="J1595" s="1177"/>
      <c r="K1595" s="1177"/>
      <c r="L1595" s="1177"/>
      <c r="M1595" s="1177"/>
      <c r="N1595" s="1177"/>
      <c r="O1595" s="1177"/>
    </row>
    <row r="1596" spans="3:15">
      <c r="C1596" s="1177"/>
      <c r="D1596" s="1177"/>
      <c r="E1596" s="1177"/>
      <c r="F1596" s="1177"/>
      <c r="G1596" s="1177"/>
      <c r="H1596" s="1177"/>
      <c r="I1596" s="1177"/>
      <c r="J1596" s="1177"/>
      <c r="K1596" s="1177"/>
      <c r="L1596" s="1177"/>
      <c r="M1596" s="1177"/>
      <c r="N1596" s="1177"/>
      <c r="O1596" s="1177"/>
    </row>
    <row r="1597" spans="3:15">
      <c r="C1597" s="1177"/>
      <c r="D1597" s="1177"/>
      <c r="E1597" s="1177"/>
      <c r="F1597" s="1177"/>
      <c r="G1597" s="1177"/>
      <c r="H1597" s="1177"/>
      <c r="I1597" s="1177"/>
      <c r="J1597" s="1177"/>
      <c r="K1597" s="1177"/>
      <c r="L1597" s="1177"/>
      <c r="M1597" s="1177"/>
      <c r="N1597" s="1177"/>
      <c r="O1597" s="1177"/>
    </row>
    <row r="1598" spans="3:15">
      <c r="C1598" s="1177"/>
      <c r="D1598" s="1177"/>
      <c r="E1598" s="1177"/>
      <c r="F1598" s="1177"/>
      <c r="G1598" s="1177"/>
      <c r="H1598" s="1177"/>
      <c r="I1598" s="1177"/>
      <c r="J1598" s="1177"/>
      <c r="K1598" s="1177"/>
      <c r="L1598" s="1177"/>
      <c r="M1598" s="1177"/>
      <c r="N1598" s="1177"/>
      <c r="O1598" s="1177"/>
    </row>
    <row r="1599" spans="3:15">
      <c r="C1599" s="1177"/>
      <c r="D1599" s="1177"/>
      <c r="E1599" s="1177"/>
      <c r="F1599" s="1177"/>
      <c r="G1599" s="1177"/>
      <c r="H1599" s="1177"/>
      <c r="I1599" s="1177"/>
      <c r="J1599" s="1177"/>
      <c r="K1599" s="1177"/>
      <c r="L1599" s="1177"/>
      <c r="M1599" s="1177"/>
      <c r="N1599" s="1177"/>
      <c r="O1599" s="1177"/>
    </row>
    <row r="1600" spans="3:15">
      <c r="C1600" s="1177"/>
      <c r="D1600" s="1177"/>
      <c r="E1600" s="1177"/>
      <c r="F1600" s="1177"/>
      <c r="G1600" s="1177"/>
      <c r="H1600" s="1177"/>
      <c r="I1600" s="1177"/>
      <c r="J1600" s="1177"/>
      <c r="K1600" s="1177"/>
      <c r="L1600" s="1177"/>
      <c r="M1600" s="1177"/>
      <c r="N1600" s="1177"/>
      <c r="O1600" s="1177"/>
    </row>
    <row r="1601" spans="3:15">
      <c r="C1601" s="1177"/>
      <c r="D1601" s="1177"/>
      <c r="E1601" s="1177"/>
      <c r="F1601" s="1177"/>
      <c r="G1601" s="1177"/>
      <c r="H1601" s="1177"/>
      <c r="I1601" s="1177"/>
      <c r="J1601" s="1177"/>
      <c r="K1601" s="1177"/>
      <c r="L1601" s="1177"/>
      <c r="M1601" s="1177"/>
      <c r="N1601" s="1177"/>
      <c r="O1601" s="1177"/>
    </row>
    <row r="1602" spans="3:15">
      <c r="C1602" s="1177"/>
      <c r="D1602" s="1177"/>
      <c r="E1602" s="1177"/>
      <c r="F1602" s="1177"/>
      <c r="G1602" s="1177"/>
      <c r="H1602" s="1177"/>
      <c r="I1602" s="1177"/>
      <c r="J1602" s="1177"/>
      <c r="K1602" s="1177"/>
      <c r="L1602" s="1177"/>
      <c r="M1602" s="1177"/>
      <c r="N1602" s="1177"/>
      <c r="O1602" s="1177"/>
    </row>
    <row r="1603" spans="3:15">
      <c r="C1603" s="1177"/>
      <c r="D1603" s="1177"/>
      <c r="E1603" s="1177"/>
      <c r="F1603" s="1177"/>
      <c r="G1603" s="1177"/>
      <c r="H1603" s="1177"/>
      <c r="I1603" s="1177"/>
      <c r="J1603" s="1177"/>
      <c r="K1603" s="1177"/>
      <c r="L1603" s="1177"/>
      <c r="M1603" s="1177"/>
      <c r="N1603" s="1177"/>
      <c r="O1603" s="1177"/>
    </row>
    <row r="1604" spans="3:15">
      <c r="C1604" s="1177"/>
      <c r="D1604" s="1177"/>
      <c r="E1604" s="1177"/>
      <c r="F1604" s="1177"/>
      <c r="G1604" s="1177"/>
      <c r="H1604" s="1177"/>
      <c r="I1604" s="1177"/>
      <c r="J1604" s="1177"/>
      <c r="K1604" s="1177"/>
      <c r="L1604" s="1177"/>
      <c r="M1604" s="1177"/>
      <c r="N1604" s="1177"/>
      <c r="O1604" s="1177"/>
    </row>
    <row r="1605" spans="3:15">
      <c r="C1605" s="1177"/>
      <c r="D1605" s="1177"/>
      <c r="E1605" s="1177"/>
      <c r="F1605" s="1177"/>
      <c r="G1605" s="1177"/>
      <c r="H1605" s="1177"/>
      <c r="I1605" s="1177"/>
      <c r="J1605" s="1177"/>
      <c r="K1605" s="1177"/>
      <c r="L1605" s="1177"/>
      <c r="M1605" s="1177"/>
      <c r="N1605" s="1177"/>
      <c r="O1605" s="1177"/>
    </row>
    <row r="1606" spans="3:15">
      <c r="C1606" s="1177"/>
      <c r="D1606" s="1177"/>
      <c r="E1606" s="1177"/>
      <c r="F1606" s="1177"/>
      <c r="G1606" s="1177"/>
      <c r="H1606" s="1177"/>
      <c r="I1606" s="1177"/>
      <c r="J1606" s="1177"/>
      <c r="K1606" s="1177"/>
      <c r="L1606" s="1177"/>
      <c r="M1606" s="1177"/>
      <c r="N1606" s="1177"/>
      <c r="O1606" s="1177"/>
    </row>
    <row r="1607" spans="3:15">
      <c r="C1607" s="1177"/>
      <c r="D1607" s="1177"/>
      <c r="E1607" s="1177"/>
      <c r="F1607" s="1177"/>
      <c r="G1607" s="1177"/>
      <c r="H1607" s="1177"/>
      <c r="I1607" s="1177"/>
      <c r="J1607" s="1177"/>
      <c r="K1607" s="1177"/>
      <c r="L1607" s="1177"/>
      <c r="M1607" s="1177"/>
      <c r="N1607" s="1177"/>
      <c r="O1607" s="1177"/>
    </row>
    <row r="1608" spans="3:15">
      <c r="C1608" s="1177"/>
      <c r="D1608" s="1177"/>
      <c r="E1608" s="1177"/>
      <c r="F1608" s="1177"/>
      <c r="G1608" s="1177"/>
      <c r="H1608" s="1177"/>
      <c r="I1608" s="1177"/>
      <c r="J1608" s="1177"/>
      <c r="K1608" s="1177"/>
      <c r="L1608" s="1177"/>
      <c r="M1608" s="1177"/>
      <c r="N1608" s="1177"/>
      <c r="O1608" s="1177"/>
    </row>
    <row r="1609" spans="3:15">
      <c r="C1609" s="1177"/>
      <c r="D1609" s="1177"/>
      <c r="E1609" s="1177"/>
      <c r="F1609" s="1177"/>
      <c r="G1609" s="1177"/>
      <c r="H1609" s="1177"/>
      <c r="I1609" s="1177"/>
      <c r="J1609" s="1177"/>
      <c r="K1609" s="1177"/>
      <c r="L1609" s="1177"/>
      <c r="M1609" s="1177"/>
      <c r="N1609" s="1177"/>
      <c r="O1609" s="1177"/>
    </row>
    <row r="1610" spans="3:15">
      <c r="C1610" s="1177"/>
      <c r="D1610" s="1177"/>
      <c r="E1610" s="1177"/>
      <c r="F1610" s="1177"/>
      <c r="G1610" s="1177"/>
      <c r="H1610" s="1177"/>
      <c r="I1610" s="1177"/>
      <c r="J1610" s="1177"/>
      <c r="K1610" s="1177"/>
      <c r="L1610" s="1177"/>
      <c r="M1610" s="1177"/>
      <c r="N1610" s="1177"/>
      <c r="O1610" s="1177"/>
    </row>
    <row r="1611" spans="3:15">
      <c r="C1611" s="1177"/>
      <c r="D1611" s="1177"/>
      <c r="E1611" s="1177"/>
      <c r="F1611" s="1177"/>
      <c r="G1611" s="1177"/>
      <c r="H1611" s="1177"/>
      <c r="I1611" s="1177"/>
      <c r="J1611" s="1177"/>
      <c r="K1611" s="1177"/>
      <c r="L1611" s="1177"/>
      <c r="M1611" s="1177"/>
      <c r="N1611" s="1177"/>
      <c r="O1611" s="1177"/>
    </row>
    <row r="1612" spans="3:15">
      <c r="C1612" s="1177"/>
      <c r="D1612" s="1177"/>
      <c r="E1612" s="1177"/>
      <c r="F1612" s="1177"/>
      <c r="G1612" s="1177"/>
      <c r="H1612" s="1177"/>
      <c r="I1612" s="1177"/>
      <c r="J1612" s="1177"/>
      <c r="K1612" s="1177"/>
      <c r="L1612" s="1177"/>
      <c r="M1612" s="1177"/>
      <c r="N1612" s="1177"/>
      <c r="O1612" s="1177"/>
    </row>
    <row r="1613" spans="3:15">
      <c r="C1613" s="1177"/>
      <c r="D1613" s="1177"/>
      <c r="E1613" s="1177"/>
      <c r="F1613" s="1177"/>
      <c r="G1613" s="1177"/>
      <c r="H1613" s="1177"/>
      <c r="I1613" s="1177"/>
      <c r="J1613" s="1177"/>
      <c r="K1613" s="1177"/>
      <c r="L1613" s="1177"/>
      <c r="M1613" s="1177"/>
      <c r="N1613" s="1177"/>
      <c r="O1613" s="1177"/>
    </row>
    <row r="1614" spans="3:15">
      <c r="C1614" s="1177"/>
      <c r="D1614" s="1177"/>
      <c r="E1614" s="1177"/>
      <c r="F1614" s="1177"/>
      <c r="G1614" s="1177"/>
      <c r="H1614" s="1177"/>
      <c r="I1614" s="1177"/>
      <c r="J1614" s="1177"/>
      <c r="K1614" s="1177"/>
      <c r="L1614" s="1177"/>
      <c r="M1614" s="1177"/>
      <c r="N1614" s="1177"/>
      <c r="O1614" s="1177"/>
    </row>
    <row r="1615" spans="3:15">
      <c r="C1615" s="1177"/>
      <c r="D1615" s="1177"/>
      <c r="E1615" s="1177"/>
      <c r="F1615" s="1177"/>
      <c r="G1615" s="1177"/>
      <c r="H1615" s="1177"/>
      <c r="I1615" s="1177"/>
      <c r="J1615" s="1177"/>
      <c r="K1615" s="1177"/>
      <c r="L1615" s="1177"/>
      <c r="M1615" s="1177"/>
      <c r="N1615" s="1177"/>
      <c r="O1615" s="1177"/>
    </row>
    <row r="1616" spans="3:15">
      <c r="C1616" s="1177"/>
      <c r="D1616" s="1177"/>
      <c r="E1616" s="1177"/>
      <c r="F1616" s="1177"/>
      <c r="G1616" s="1177"/>
      <c r="H1616" s="1177"/>
      <c r="I1616" s="1177"/>
      <c r="J1616" s="1177"/>
      <c r="K1616" s="1177"/>
      <c r="L1616" s="1177"/>
      <c r="M1616" s="1177"/>
      <c r="N1616" s="1177"/>
      <c r="O1616" s="1177"/>
    </row>
    <row r="1617" spans="3:15">
      <c r="C1617" s="1177"/>
      <c r="D1617" s="1177"/>
      <c r="E1617" s="1177"/>
      <c r="F1617" s="1177"/>
      <c r="G1617" s="1177"/>
      <c r="H1617" s="1177"/>
      <c r="I1617" s="1177"/>
      <c r="J1617" s="1177"/>
      <c r="K1617" s="1177"/>
      <c r="L1617" s="1177"/>
      <c r="M1617" s="1177"/>
      <c r="N1617" s="1177"/>
      <c r="O1617" s="1177"/>
    </row>
    <row r="1618" spans="3:15">
      <c r="C1618" s="1177"/>
      <c r="D1618" s="1177"/>
      <c r="E1618" s="1177"/>
      <c r="F1618" s="1177"/>
      <c r="G1618" s="1177"/>
      <c r="H1618" s="1177"/>
      <c r="I1618" s="1177"/>
      <c r="J1618" s="1177"/>
      <c r="K1618" s="1177"/>
      <c r="L1618" s="1177"/>
      <c r="M1618" s="1177"/>
      <c r="N1618" s="1177"/>
      <c r="O1618" s="1177"/>
    </row>
    <row r="1619" spans="3:15">
      <c r="C1619" s="1177"/>
      <c r="D1619" s="1177"/>
      <c r="E1619" s="1177"/>
      <c r="F1619" s="1177"/>
      <c r="G1619" s="1177"/>
      <c r="H1619" s="1177"/>
      <c r="I1619" s="1177"/>
      <c r="J1619" s="1177"/>
      <c r="K1619" s="1177"/>
      <c r="L1619" s="1177"/>
      <c r="M1619" s="1177"/>
      <c r="N1619" s="1177"/>
      <c r="O1619" s="1177"/>
    </row>
    <row r="1620" spans="3:15">
      <c r="C1620" s="1177"/>
      <c r="D1620" s="1177"/>
      <c r="E1620" s="1177"/>
      <c r="F1620" s="1177"/>
      <c r="G1620" s="1177"/>
      <c r="H1620" s="1177"/>
      <c r="I1620" s="1177"/>
      <c r="J1620" s="1177"/>
      <c r="K1620" s="1177"/>
      <c r="L1620" s="1177"/>
      <c r="M1620" s="1177"/>
      <c r="N1620" s="1177"/>
      <c r="O1620" s="1177"/>
    </row>
    <row r="1621" spans="3:15">
      <c r="C1621" s="1177"/>
      <c r="D1621" s="1177"/>
      <c r="E1621" s="1177"/>
      <c r="F1621" s="1177"/>
      <c r="G1621" s="1177"/>
      <c r="H1621" s="1177"/>
      <c r="I1621" s="1177"/>
      <c r="J1621" s="1177"/>
      <c r="K1621" s="1177"/>
      <c r="L1621" s="1177"/>
      <c r="M1621" s="1177"/>
      <c r="N1621" s="1177"/>
      <c r="O1621" s="1177"/>
    </row>
    <row r="1622" spans="3:15">
      <c r="C1622" s="1177"/>
      <c r="D1622" s="1177"/>
      <c r="E1622" s="1177"/>
      <c r="F1622" s="1177"/>
      <c r="G1622" s="1177"/>
      <c r="H1622" s="1177"/>
      <c r="I1622" s="1177"/>
      <c r="J1622" s="1177"/>
      <c r="K1622" s="1177"/>
      <c r="L1622" s="1177"/>
      <c r="M1622" s="1177"/>
      <c r="N1622" s="1177"/>
      <c r="O1622" s="1177"/>
    </row>
    <row r="1623" spans="3:15">
      <c r="C1623" s="1177"/>
      <c r="D1623" s="1177"/>
      <c r="E1623" s="1177"/>
      <c r="F1623" s="1177"/>
      <c r="G1623" s="1177"/>
      <c r="H1623" s="1177"/>
      <c r="I1623" s="1177"/>
      <c r="J1623" s="1177"/>
      <c r="K1623" s="1177"/>
      <c r="L1623" s="1177"/>
      <c r="M1623" s="1177"/>
      <c r="N1623" s="1177"/>
      <c r="O1623" s="1177"/>
    </row>
    <row r="1624" spans="3:15">
      <c r="C1624" s="1177"/>
      <c r="D1624" s="1177"/>
      <c r="E1624" s="1177"/>
      <c r="F1624" s="1177"/>
      <c r="G1624" s="1177"/>
      <c r="H1624" s="1177"/>
      <c r="I1624" s="1177"/>
      <c r="J1624" s="1177"/>
      <c r="K1624" s="1177"/>
      <c r="L1624" s="1177"/>
      <c r="M1624" s="1177"/>
      <c r="N1624" s="1177"/>
      <c r="O1624" s="1177"/>
    </row>
    <row r="1625" spans="3:15">
      <c r="C1625" s="1177"/>
      <c r="D1625" s="1177"/>
      <c r="E1625" s="1177"/>
      <c r="F1625" s="1177"/>
      <c r="G1625" s="1177"/>
      <c r="H1625" s="1177"/>
      <c r="I1625" s="1177"/>
      <c r="J1625" s="1177"/>
      <c r="K1625" s="1177"/>
      <c r="L1625" s="1177"/>
      <c r="M1625" s="1177"/>
      <c r="N1625" s="1177"/>
      <c r="O1625" s="1177"/>
    </row>
    <row r="1626" spans="3:15">
      <c r="C1626" s="1177"/>
      <c r="D1626" s="1177"/>
      <c r="E1626" s="1177"/>
      <c r="F1626" s="1177"/>
      <c r="G1626" s="1177"/>
      <c r="H1626" s="1177"/>
      <c r="I1626" s="1177"/>
      <c r="J1626" s="1177"/>
      <c r="K1626" s="1177"/>
      <c r="L1626" s="1177"/>
      <c r="M1626" s="1177"/>
      <c r="N1626" s="1177"/>
      <c r="O1626" s="1177"/>
    </row>
    <row r="1627" spans="3:15">
      <c r="C1627" s="1177"/>
      <c r="D1627" s="1177"/>
      <c r="E1627" s="1177"/>
      <c r="F1627" s="1177"/>
      <c r="G1627" s="1177"/>
      <c r="H1627" s="1177"/>
      <c r="I1627" s="1177"/>
      <c r="J1627" s="1177"/>
      <c r="K1627" s="1177"/>
      <c r="L1627" s="1177"/>
      <c r="M1627" s="1177"/>
      <c r="N1627" s="1177"/>
      <c r="O1627" s="1177"/>
    </row>
    <row r="1628" spans="3:15">
      <c r="C1628" s="1177"/>
      <c r="D1628" s="1177"/>
      <c r="E1628" s="1177"/>
      <c r="F1628" s="1177"/>
      <c r="G1628" s="1177"/>
      <c r="H1628" s="1177"/>
      <c r="I1628" s="1177"/>
      <c r="J1628" s="1177"/>
      <c r="K1628" s="1177"/>
      <c r="L1628" s="1177"/>
      <c r="M1628" s="1177"/>
      <c r="N1628" s="1177"/>
      <c r="O1628" s="1177"/>
    </row>
    <row r="1629" spans="3:15">
      <c r="C1629" s="1177"/>
      <c r="D1629" s="1177"/>
      <c r="E1629" s="1177"/>
      <c r="F1629" s="1177"/>
      <c r="G1629" s="1177"/>
      <c r="H1629" s="1177"/>
      <c r="I1629" s="1177"/>
      <c r="J1629" s="1177"/>
      <c r="K1629" s="1177"/>
      <c r="L1629" s="1177"/>
      <c r="M1629" s="1177"/>
      <c r="N1629" s="1177"/>
      <c r="O1629" s="1177"/>
    </row>
    <row r="1630" spans="3:15">
      <c r="C1630" s="1177"/>
      <c r="D1630" s="1177"/>
      <c r="E1630" s="1177"/>
      <c r="F1630" s="1177"/>
      <c r="G1630" s="1177"/>
      <c r="H1630" s="1177"/>
      <c r="I1630" s="1177"/>
      <c r="J1630" s="1177"/>
      <c r="K1630" s="1177"/>
      <c r="L1630" s="1177"/>
      <c r="M1630" s="1177"/>
      <c r="N1630" s="1177"/>
      <c r="O1630" s="1177"/>
    </row>
    <row r="1631" spans="3:15">
      <c r="C1631" s="1177"/>
      <c r="D1631" s="1177"/>
      <c r="E1631" s="1177"/>
      <c r="F1631" s="1177"/>
      <c r="G1631" s="1177"/>
      <c r="H1631" s="1177"/>
      <c r="I1631" s="1177"/>
      <c r="J1631" s="1177"/>
      <c r="K1631" s="1177"/>
      <c r="L1631" s="1177"/>
      <c r="M1631" s="1177"/>
      <c r="N1631" s="1177"/>
      <c r="O1631" s="1177"/>
    </row>
    <row r="1632" spans="3:15">
      <c r="C1632" s="1177"/>
      <c r="D1632" s="1177"/>
      <c r="E1632" s="1177"/>
      <c r="F1632" s="1177"/>
      <c r="G1632" s="1177"/>
      <c r="H1632" s="1177"/>
      <c r="I1632" s="1177"/>
      <c r="J1632" s="1177"/>
      <c r="K1632" s="1177"/>
      <c r="L1632" s="1177"/>
      <c r="M1632" s="1177"/>
      <c r="N1632" s="1177"/>
      <c r="O1632" s="1177"/>
    </row>
    <row r="1633" spans="3:15">
      <c r="C1633" s="1177"/>
      <c r="D1633" s="1177"/>
      <c r="E1633" s="1177"/>
      <c r="F1633" s="1177"/>
      <c r="G1633" s="1177"/>
      <c r="H1633" s="1177"/>
      <c r="I1633" s="1177"/>
      <c r="J1633" s="1177"/>
      <c r="K1633" s="1177"/>
      <c r="L1633" s="1177"/>
      <c r="M1633" s="1177"/>
      <c r="N1633" s="1177"/>
      <c r="O1633" s="1177"/>
    </row>
    <row r="1634" spans="3:15">
      <c r="C1634" s="1177"/>
      <c r="D1634" s="1177"/>
      <c r="E1634" s="1177"/>
      <c r="F1634" s="1177"/>
      <c r="G1634" s="1177"/>
      <c r="H1634" s="1177"/>
      <c r="I1634" s="1177"/>
      <c r="J1634" s="1177"/>
      <c r="K1634" s="1177"/>
      <c r="L1634" s="1177"/>
      <c r="M1634" s="1177"/>
      <c r="N1634" s="1177"/>
      <c r="O1634" s="1177"/>
    </row>
    <row r="1635" spans="3:15">
      <c r="C1635" s="1177"/>
      <c r="D1635" s="1177"/>
      <c r="E1635" s="1177"/>
      <c r="F1635" s="1177"/>
      <c r="G1635" s="1177"/>
      <c r="H1635" s="1177"/>
      <c r="I1635" s="1177"/>
      <c r="J1635" s="1177"/>
      <c r="K1635" s="1177"/>
      <c r="L1635" s="1177"/>
      <c r="M1635" s="1177"/>
      <c r="N1635" s="1177"/>
      <c r="O1635" s="1177"/>
    </row>
    <row r="1636" spans="3:15">
      <c r="C1636" s="1177"/>
      <c r="D1636" s="1177"/>
      <c r="E1636" s="1177"/>
      <c r="F1636" s="1177"/>
      <c r="G1636" s="1177"/>
      <c r="H1636" s="1177"/>
      <c r="I1636" s="1177"/>
      <c r="J1636" s="1177"/>
      <c r="K1636" s="1177"/>
      <c r="L1636" s="1177"/>
      <c r="M1636" s="1177"/>
      <c r="N1636" s="1177"/>
      <c r="O1636" s="1177"/>
    </row>
    <row r="1637" spans="3:15">
      <c r="C1637" s="1177"/>
      <c r="D1637" s="1177"/>
      <c r="E1637" s="1177"/>
      <c r="F1637" s="1177"/>
      <c r="G1637" s="1177"/>
      <c r="H1637" s="1177"/>
      <c r="I1637" s="1177"/>
      <c r="J1637" s="1177"/>
      <c r="K1637" s="1177"/>
      <c r="L1637" s="1177"/>
      <c r="M1637" s="1177"/>
      <c r="N1637" s="1177"/>
      <c r="O1637" s="1177"/>
    </row>
    <row r="1638" spans="3:15">
      <c r="C1638" s="1177"/>
      <c r="D1638" s="1177"/>
      <c r="E1638" s="1177"/>
      <c r="F1638" s="1177"/>
      <c r="G1638" s="1177"/>
      <c r="H1638" s="1177"/>
      <c r="I1638" s="1177"/>
      <c r="J1638" s="1177"/>
      <c r="K1638" s="1177"/>
      <c r="L1638" s="1177"/>
      <c r="M1638" s="1177"/>
      <c r="N1638" s="1177"/>
      <c r="O1638" s="1177"/>
    </row>
    <row r="1639" spans="3:15">
      <c r="C1639" s="1177"/>
      <c r="D1639" s="1177"/>
      <c r="E1639" s="1177"/>
      <c r="F1639" s="1177"/>
      <c r="G1639" s="1177"/>
      <c r="H1639" s="1177"/>
      <c r="I1639" s="1177"/>
      <c r="J1639" s="1177"/>
      <c r="K1639" s="1177"/>
      <c r="L1639" s="1177"/>
      <c r="M1639" s="1177"/>
      <c r="N1639" s="1177"/>
      <c r="O1639" s="1177"/>
    </row>
    <row r="1640" spans="3:15">
      <c r="C1640" s="1177"/>
      <c r="D1640" s="1177"/>
      <c r="E1640" s="1177"/>
      <c r="F1640" s="1177"/>
      <c r="G1640" s="1177"/>
      <c r="H1640" s="1177"/>
      <c r="I1640" s="1177"/>
      <c r="J1640" s="1177"/>
      <c r="K1640" s="1177"/>
      <c r="L1640" s="1177"/>
      <c r="M1640" s="1177"/>
      <c r="N1640" s="1177"/>
      <c r="O1640" s="1177"/>
    </row>
    <row r="1641" spans="3:15">
      <c r="C1641" s="1177"/>
      <c r="D1641" s="1177"/>
      <c r="E1641" s="1177"/>
      <c r="F1641" s="1177"/>
      <c r="G1641" s="1177"/>
      <c r="H1641" s="1177"/>
      <c r="I1641" s="1177"/>
      <c r="J1641" s="1177"/>
      <c r="K1641" s="1177"/>
      <c r="L1641" s="1177"/>
      <c r="M1641" s="1177"/>
      <c r="N1641" s="1177"/>
      <c r="O1641" s="1177"/>
    </row>
    <row r="1642" spans="3:15">
      <c r="C1642" s="1177"/>
      <c r="D1642" s="1177"/>
      <c r="E1642" s="1177"/>
      <c r="F1642" s="1177"/>
      <c r="G1642" s="1177"/>
      <c r="H1642" s="1177"/>
      <c r="I1642" s="1177"/>
      <c r="J1642" s="1177"/>
      <c r="K1642" s="1177"/>
      <c r="L1642" s="1177"/>
      <c r="M1642" s="1177"/>
      <c r="N1642" s="1177"/>
      <c r="O1642" s="1177"/>
    </row>
    <row r="1643" spans="3:15">
      <c r="C1643" s="1177"/>
      <c r="D1643" s="1177"/>
      <c r="E1643" s="1177"/>
      <c r="F1643" s="1177"/>
      <c r="G1643" s="1177"/>
      <c r="H1643" s="1177"/>
      <c r="I1643" s="1177"/>
      <c r="J1643" s="1177"/>
      <c r="K1643" s="1177"/>
      <c r="L1643" s="1177"/>
      <c r="M1643" s="1177"/>
      <c r="N1643" s="1177"/>
      <c r="O1643" s="1177"/>
    </row>
    <row r="1644" spans="3:15">
      <c r="C1644" s="1177"/>
      <c r="D1644" s="1177"/>
      <c r="E1644" s="1177"/>
      <c r="F1644" s="1177"/>
      <c r="G1644" s="1177"/>
      <c r="H1644" s="1177"/>
      <c r="I1644" s="1177"/>
      <c r="J1644" s="1177"/>
      <c r="K1644" s="1177"/>
      <c r="L1644" s="1177"/>
      <c r="M1644" s="1177"/>
      <c r="N1644" s="1177"/>
      <c r="O1644" s="1177"/>
    </row>
    <row r="1645" spans="3:15">
      <c r="C1645" s="1177"/>
      <c r="D1645" s="1177"/>
      <c r="E1645" s="1177"/>
      <c r="F1645" s="1177"/>
      <c r="G1645" s="1177"/>
      <c r="H1645" s="1177"/>
      <c r="I1645" s="1177"/>
      <c r="J1645" s="1177"/>
      <c r="K1645" s="1177"/>
      <c r="L1645" s="1177"/>
      <c r="M1645" s="1177"/>
      <c r="N1645" s="1177"/>
      <c r="O1645" s="1177"/>
    </row>
    <row r="1646" spans="3:15">
      <c r="C1646" s="1177"/>
      <c r="D1646" s="1177"/>
      <c r="E1646" s="1177"/>
      <c r="F1646" s="1177"/>
      <c r="G1646" s="1177"/>
      <c r="H1646" s="1177"/>
      <c r="I1646" s="1177"/>
      <c r="J1646" s="1177"/>
      <c r="K1646" s="1177"/>
      <c r="L1646" s="1177"/>
      <c r="M1646" s="1177"/>
      <c r="N1646" s="1177"/>
      <c r="O1646" s="1177"/>
    </row>
    <row r="1647" spans="3:15">
      <c r="C1647" s="1177"/>
      <c r="D1647" s="1177"/>
      <c r="E1647" s="1177"/>
      <c r="F1647" s="1177"/>
      <c r="G1647" s="1177"/>
      <c r="H1647" s="1177"/>
      <c r="I1647" s="1177"/>
      <c r="J1647" s="1177"/>
      <c r="K1647" s="1177"/>
      <c r="L1647" s="1177"/>
      <c r="M1647" s="1177"/>
      <c r="N1647" s="1177"/>
      <c r="O1647" s="1177"/>
    </row>
    <row r="1648" spans="3:15">
      <c r="C1648" s="1177"/>
      <c r="D1648" s="1177"/>
      <c r="E1648" s="1177"/>
      <c r="F1648" s="1177"/>
      <c r="G1648" s="1177"/>
      <c r="H1648" s="1177"/>
      <c r="I1648" s="1177"/>
      <c r="J1648" s="1177"/>
      <c r="K1648" s="1177"/>
      <c r="L1648" s="1177"/>
      <c r="M1648" s="1177"/>
      <c r="N1648" s="1177"/>
      <c r="O1648" s="1177"/>
    </row>
    <row r="1649" spans="3:15">
      <c r="C1649" s="1177"/>
      <c r="D1649" s="1177"/>
      <c r="E1649" s="1177"/>
      <c r="F1649" s="1177"/>
      <c r="G1649" s="1177"/>
      <c r="H1649" s="1177"/>
      <c r="I1649" s="1177"/>
      <c r="J1649" s="1177"/>
      <c r="K1649" s="1177"/>
      <c r="L1649" s="1177"/>
      <c r="M1649" s="1177"/>
      <c r="N1649" s="1177"/>
      <c r="O1649" s="1177"/>
    </row>
    <row r="1650" spans="3:15">
      <c r="C1650" s="1177"/>
      <c r="D1650" s="1177"/>
      <c r="E1650" s="1177"/>
      <c r="F1650" s="1177"/>
      <c r="G1650" s="1177"/>
      <c r="H1650" s="1177"/>
      <c r="I1650" s="1177"/>
      <c r="J1650" s="1177"/>
      <c r="K1650" s="1177"/>
      <c r="L1650" s="1177"/>
      <c r="M1650" s="1177"/>
      <c r="N1650" s="1177"/>
      <c r="O1650" s="1177"/>
    </row>
    <row r="1651" spans="3:15">
      <c r="C1651" s="1177"/>
      <c r="D1651" s="1177"/>
      <c r="E1651" s="1177"/>
      <c r="F1651" s="1177"/>
      <c r="G1651" s="1177"/>
      <c r="H1651" s="1177"/>
      <c r="I1651" s="1177"/>
      <c r="J1651" s="1177"/>
      <c r="K1651" s="1177"/>
      <c r="L1651" s="1177"/>
      <c r="M1651" s="1177"/>
      <c r="N1651" s="1177"/>
      <c r="O1651" s="1177"/>
    </row>
    <row r="1652" spans="3:15">
      <c r="C1652" s="1177"/>
      <c r="D1652" s="1177"/>
      <c r="E1652" s="1177"/>
      <c r="F1652" s="1177"/>
      <c r="G1652" s="1177"/>
      <c r="H1652" s="1177"/>
      <c r="I1652" s="1177"/>
      <c r="J1652" s="1177"/>
      <c r="K1652" s="1177"/>
      <c r="L1652" s="1177"/>
      <c r="M1652" s="1177"/>
      <c r="N1652" s="1177"/>
      <c r="O1652" s="1177"/>
    </row>
    <row r="1653" spans="3:15">
      <c r="C1653" s="1177"/>
      <c r="D1653" s="1177"/>
      <c r="E1653" s="1177"/>
      <c r="F1653" s="1177"/>
      <c r="G1653" s="1177"/>
      <c r="H1653" s="1177"/>
      <c r="I1653" s="1177"/>
      <c r="J1653" s="1177"/>
      <c r="K1653" s="1177"/>
      <c r="L1653" s="1177"/>
      <c r="M1653" s="1177"/>
      <c r="N1653" s="1177"/>
      <c r="O1653" s="1177"/>
    </row>
    <row r="1654" spans="3:15">
      <c r="C1654" s="1177"/>
      <c r="D1654" s="1177"/>
      <c r="E1654" s="1177"/>
      <c r="F1654" s="1177"/>
      <c r="G1654" s="1177"/>
      <c r="H1654" s="1177"/>
      <c r="I1654" s="1177"/>
      <c r="J1654" s="1177"/>
      <c r="K1654" s="1177"/>
      <c r="L1654" s="1177"/>
      <c r="M1654" s="1177"/>
      <c r="N1654" s="1177"/>
      <c r="O1654" s="1177"/>
    </row>
    <row r="1655" spans="3:15">
      <c r="C1655" s="1177"/>
      <c r="D1655" s="1177"/>
      <c r="E1655" s="1177"/>
      <c r="F1655" s="1177"/>
      <c r="G1655" s="1177"/>
      <c r="H1655" s="1177"/>
      <c r="I1655" s="1177"/>
      <c r="J1655" s="1177"/>
      <c r="K1655" s="1177"/>
      <c r="L1655" s="1177"/>
      <c r="M1655" s="1177"/>
      <c r="N1655" s="1177"/>
      <c r="O1655" s="1177"/>
    </row>
    <row r="1656" spans="3:15">
      <c r="C1656" s="1177"/>
      <c r="D1656" s="1177"/>
      <c r="E1656" s="1177"/>
      <c r="F1656" s="1177"/>
      <c r="G1656" s="1177"/>
      <c r="H1656" s="1177"/>
      <c r="I1656" s="1177"/>
      <c r="J1656" s="1177"/>
      <c r="K1656" s="1177"/>
      <c r="L1656" s="1177"/>
      <c r="M1656" s="1177"/>
      <c r="N1656" s="1177"/>
      <c r="O1656" s="1177"/>
    </row>
    <row r="1657" spans="3:15">
      <c r="C1657" s="1177"/>
      <c r="D1657" s="1177"/>
      <c r="E1657" s="1177"/>
      <c r="F1657" s="1177"/>
      <c r="G1657" s="1177"/>
      <c r="H1657" s="1177"/>
      <c r="I1657" s="1177"/>
      <c r="J1657" s="1177"/>
      <c r="K1657" s="1177"/>
      <c r="L1657" s="1177"/>
      <c r="M1657" s="1177"/>
      <c r="N1657" s="1177"/>
      <c r="O1657" s="1177"/>
    </row>
    <row r="1658" spans="3:15">
      <c r="C1658" s="1177"/>
      <c r="D1658" s="1177"/>
      <c r="E1658" s="1177"/>
      <c r="F1658" s="1177"/>
      <c r="G1658" s="1177"/>
      <c r="H1658" s="1177"/>
      <c r="I1658" s="1177"/>
      <c r="J1658" s="1177"/>
      <c r="K1658" s="1177"/>
      <c r="L1658" s="1177"/>
      <c r="M1658" s="1177"/>
      <c r="N1658" s="1177"/>
      <c r="O1658" s="1177"/>
    </row>
    <row r="1659" spans="3:15">
      <c r="C1659" s="1177"/>
      <c r="D1659" s="1177"/>
      <c r="E1659" s="1177"/>
      <c r="F1659" s="1177"/>
      <c r="G1659" s="1177"/>
      <c r="H1659" s="1177"/>
      <c r="I1659" s="1177"/>
      <c r="J1659" s="1177"/>
      <c r="K1659" s="1177"/>
      <c r="L1659" s="1177"/>
      <c r="M1659" s="1177"/>
      <c r="N1659" s="1177"/>
      <c r="O1659" s="1177"/>
    </row>
    <row r="1660" spans="3:15">
      <c r="C1660" s="1177"/>
      <c r="D1660" s="1177"/>
      <c r="E1660" s="1177"/>
      <c r="F1660" s="1177"/>
      <c r="G1660" s="1177"/>
      <c r="H1660" s="1177"/>
      <c r="I1660" s="1177"/>
      <c r="J1660" s="1177"/>
      <c r="K1660" s="1177"/>
      <c r="L1660" s="1177"/>
      <c r="M1660" s="1177"/>
      <c r="N1660" s="1177"/>
      <c r="O1660" s="1177"/>
    </row>
    <row r="1661" spans="3:15">
      <c r="C1661" s="1177"/>
      <c r="D1661" s="1177"/>
      <c r="E1661" s="1177"/>
      <c r="F1661" s="1177"/>
      <c r="G1661" s="1177"/>
      <c r="H1661" s="1177"/>
      <c r="I1661" s="1177"/>
      <c r="J1661" s="1177"/>
      <c r="K1661" s="1177"/>
      <c r="L1661" s="1177"/>
      <c r="M1661" s="1177"/>
      <c r="N1661" s="1177"/>
      <c r="O1661" s="1177"/>
    </row>
    <row r="1662" spans="3:15">
      <c r="C1662" s="1177"/>
      <c r="D1662" s="1177"/>
      <c r="E1662" s="1177"/>
      <c r="F1662" s="1177"/>
      <c r="G1662" s="1177"/>
      <c r="H1662" s="1177"/>
      <c r="I1662" s="1177"/>
      <c r="J1662" s="1177"/>
      <c r="K1662" s="1177"/>
      <c r="L1662" s="1177"/>
      <c r="M1662" s="1177"/>
      <c r="N1662" s="1177"/>
      <c r="O1662" s="1177"/>
    </row>
    <row r="1663" spans="3:15">
      <c r="C1663" s="1177"/>
      <c r="D1663" s="1177"/>
      <c r="E1663" s="1177"/>
      <c r="F1663" s="1177"/>
      <c r="G1663" s="1177"/>
      <c r="H1663" s="1177"/>
      <c r="I1663" s="1177"/>
      <c r="J1663" s="1177"/>
      <c r="K1663" s="1177"/>
      <c r="L1663" s="1177"/>
      <c r="M1663" s="1177"/>
      <c r="N1663" s="1177"/>
      <c r="O1663" s="1177"/>
    </row>
    <row r="1664" spans="3:15">
      <c r="C1664" s="1177"/>
      <c r="D1664" s="1177"/>
      <c r="E1664" s="1177"/>
      <c r="F1664" s="1177"/>
      <c r="G1664" s="1177"/>
      <c r="H1664" s="1177"/>
      <c r="I1664" s="1177"/>
      <c r="J1664" s="1177"/>
      <c r="K1664" s="1177"/>
      <c r="L1664" s="1177"/>
      <c r="M1664" s="1177"/>
      <c r="N1664" s="1177"/>
      <c r="O1664" s="1177"/>
    </row>
    <row r="1665" spans="3:15">
      <c r="C1665" s="1177"/>
      <c r="D1665" s="1177"/>
      <c r="E1665" s="1177"/>
      <c r="F1665" s="1177"/>
      <c r="G1665" s="1177"/>
      <c r="H1665" s="1177"/>
      <c r="I1665" s="1177"/>
      <c r="J1665" s="1177"/>
      <c r="K1665" s="1177"/>
      <c r="L1665" s="1177"/>
      <c r="M1665" s="1177"/>
      <c r="N1665" s="1177"/>
      <c r="O1665" s="1177"/>
    </row>
    <row r="1666" spans="3:15">
      <c r="C1666" s="1177"/>
      <c r="D1666" s="1177"/>
      <c r="E1666" s="1177"/>
      <c r="F1666" s="1177"/>
      <c r="G1666" s="1177"/>
      <c r="H1666" s="1177"/>
      <c r="I1666" s="1177"/>
      <c r="J1666" s="1177"/>
      <c r="K1666" s="1177"/>
      <c r="L1666" s="1177"/>
      <c r="M1666" s="1177"/>
      <c r="N1666" s="1177"/>
      <c r="O1666" s="1177"/>
    </row>
    <row r="1667" spans="3:15">
      <c r="C1667" s="1177"/>
      <c r="D1667" s="1177"/>
      <c r="E1667" s="1177"/>
      <c r="F1667" s="1177"/>
      <c r="G1667" s="1177"/>
      <c r="H1667" s="1177"/>
      <c r="I1667" s="1177"/>
      <c r="J1667" s="1177"/>
      <c r="K1667" s="1177"/>
      <c r="L1667" s="1177"/>
      <c r="M1667" s="1177"/>
      <c r="N1667" s="1177"/>
      <c r="O1667" s="1177"/>
    </row>
    <row r="1668" spans="3:15">
      <c r="C1668" s="1177"/>
      <c r="D1668" s="1177"/>
      <c r="E1668" s="1177"/>
      <c r="F1668" s="1177"/>
      <c r="G1668" s="1177"/>
      <c r="H1668" s="1177"/>
      <c r="I1668" s="1177"/>
      <c r="J1668" s="1177"/>
      <c r="K1668" s="1177"/>
      <c r="L1668" s="1177"/>
      <c r="M1668" s="1177"/>
      <c r="N1668" s="1177"/>
      <c r="O1668" s="1177"/>
    </row>
    <row r="1669" spans="3:15">
      <c r="C1669" s="1177"/>
      <c r="D1669" s="1177"/>
      <c r="E1669" s="1177"/>
      <c r="F1669" s="1177"/>
      <c r="G1669" s="1177"/>
      <c r="H1669" s="1177"/>
      <c r="I1669" s="1177"/>
      <c r="J1669" s="1177"/>
      <c r="K1669" s="1177"/>
      <c r="L1669" s="1177"/>
      <c r="M1669" s="1177"/>
      <c r="N1669" s="1177"/>
      <c r="O1669" s="1177"/>
    </row>
    <row r="1670" spans="3:15">
      <c r="C1670" s="1177"/>
      <c r="D1670" s="1177"/>
      <c r="E1670" s="1177"/>
      <c r="F1670" s="1177"/>
      <c r="G1670" s="1177"/>
      <c r="H1670" s="1177"/>
      <c r="I1670" s="1177"/>
      <c r="J1670" s="1177"/>
      <c r="K1670" s="1177"/>
      <c r="L1670" s="1177"/>
      <c r="M1670" s="1177"/>
      <c r="N1670" s="1177"/>
      <c r="O1670" s="1177"/>
    </row>
    <row r="1671" spans="3:15">
      <c r="C1671" s="1177"/>
      <c r="D1671" s="1177"/>
      <c r="E1671" s="1177"/>
      <c r="F1671" s="1177"/>
      <c r="G1671" s="1177"/>
      <c r="H1671" s="1177"/>
      <c r="I1671" s="1177"/>
      <c r="J1671" s="1177"/>
      <c r="K1671" s="1177"/>
      <c r="L1671" s="1177"/>
      <c r="M1671" s="1177"/>
      <c r="N1671" s="1177"/>
      <c r="O1671" s="1177"/>
    </row>
    <row r="1672" spans="3:15">
      <c r="C1672" s="1177"/>
      <c r="D1672" s="1177"/>
      <c r="E1672" s="1177"/>
      <c r="F1672" s="1177"/>
      <c r="G1672" s="1177"/>
      <c r="H1672" s="1177"/>
      <c r="I1672" s="1177"/>
      <c r="J1672" s="1177"/>
      <c r="K1672" s="1177"/>
      <c r="L1672" s="1177"/>
      <c r="M1672" s="1177"/>
      <c r="N1672" s="1177"/>
      <c r="O1672" s="1177"/>
    </row>
    <row r="1673" spans="3:15">
      <c r="C1673" s="1177"/>
      <c r="D1673" s="1177"/>
      <c r="E1673" s="1177"/>
      <c r="F1673" s="1177"/>
      <c r="G1673" s="1177"/>
      <c r="H1673" s="1177"/>
      <c r="I1673" s="1177"/>
      <c r="J1673" s="1177"/>
      <c r="K1673" s="1177"/>
      <c r="L1673" s="1177"/>
      <c r="M1673" s="1177"/>
      <c r="N1673" s="1177"/>
      <c r="O1673" s="1177"/>
    </row>
    <row r="1674" spans="3:15">
      <c r="C1674" s="1177"/>
      <c r="D1674" s="1177"/>
      <c r="E1674" s="1177"/>
      <c r="F1674" s="1177"/>
      <c r="G1674" s="1177"/>
      <c r="H1674" s="1177"/>
      <c r="I1674" s="1177"/>
      <c r="J1674" s="1177"/>
      <c r="K1674" s="1177"/>
      <c r="L1674" s="1177"/>
      <c r="M1674" s="1177"/>
      <c r="N1674" s="1177"/>
      <c r="O1674" s="1177"/>
    </row>
    <row r="1675" spans="3:15">
      <c r="C1675" s="1177"/>
      <c r="D1675" s="1177"/>
      <c r="E1675" s="1177"/>
      <c r="F1675" s="1177"/>
      <c r="G1675" s="1177"/>
      <c r="H1675" s="1177"/>
      <c r="I1675" s="1177"/>
      <c r="J1675" s="1177"/>
      <c r="K1675" s="1177"/>
      <c r="L1675" s="1177"/>
      <c r="M1675" s="1177"/>
      <c r="N1675" s="1177"/>
      <c r="O1675" s="1177"/>
    </row>
    <row r="1676" spans="3:15">
      <c r="C1676" s="1177"/>
      <c r="D1676" s="1177"/>
      <c r="E1676" s="1177"/>
      <c r="F1676" s="1177"/>
      <c r="G1676" s="1177"/>
      <c r="H1676" s="1177"/>
      <c r="I1676" s="1177"/>
      <c r="J1676" s="1177"/>
      <c r="K1676" s="1177"/>
      <c r="L1676" s="1177"/>
      <c r="M1676" s="1177"/>
      <c r="N1676" s="1177"/>
      <c r="O1676" s="1177"/>
    </row>
    <row r="1677" spans="3:15">
      <c r="C1677" s="1177"/>
      <c r="D1677" s="1177"/>
      <c r="E1677" s="1177"/>
      <c r="F1677" s="1177"/>
      <c r="G1677" s="1177"/>
      <c r="H1677" s="1177"/>
      <c r="I1677" s="1177"/>
      <c r="J1677" s="1177"/>
      <c r="K1677" s="1177"/>
      <c r="L1677" s="1177"/>
      <c r="M1677" s="1177"/>
      <c r="N1677" s="1177"/>
      <c r="O1677" s="1177"/>
    </row>
    <row r="1678" spans="3:15">
      <c r="C1678" s="1177"/>
      <c r="D1678" s="1177"/>
      <c r="E1678" s="1177"/>
      <c r="F1678" s="1177"/>
      <c r="G1678" s="1177"/>
      <c r="H1678" s="1177"/>
      <c r="I1678" s="1177"/>
      <c r="J1678" s="1177"/>
      <c r="K1678" s="1177"/>
      <c r="L1678" s="1177"/>
      <c r="M1678" s="1177"/>
      <c r="N1678" s="1177"/>
      <c r="O1678" s="1177"/>
    </row>
    <row r="1679" spans="3:15">
      <c r="C1679" s="1177"/>
      <c r="D1679" s="1177"/>
      <c r="E1679" s="1177"/>
      <c r="F1679" s="1177"/>
      <c r="G1679" s="1177"/>
      <c r="H1679" s="1177"/>
      <c r="I1679" s="1177"/>
      <c r="J1679" s="1177"/>
      <c r="K1679" s="1177"/>
      <c r="L1679" s="1177"/>
      <c r="M1679" s="1177"/>
      <c r="N1679" s="1177"/>
      <c r="O1679" s="1177"/>
    </row>
    <row r="1680" spans="3:15">
      <c r="C1680" s="1177"/>
      <c r="D1680" s="1177"/>
      <c r="E1680" s="1177"/>
      <c r="F1680" s="1177"/>
      <c r="G1680" s="1177"/>
      <c r="H1680" s="1177"/>
      <c r="I1680" s="1177"/>
      <c r="J1680" s="1177"/>
      <c r="K1680" s="1177"/>
      <c r="L1680" s="1177"/>
      <c r="M1680" s="1177"/>
      <c r="N1680" s="1177"/>
      <c r="O1680" s="1177"/>
    </row>
    <row r="1681" spans="3:15">
      <c r="C1681" s="1177"/>
      <c r="D1681" s="1177"/>
      <c r="E1681" s="1177"/>
      <c r="F1681" s="1177"/>
      <c r="G1681" s="1177"/>
      <c r="H1681" s="1177"/>
      <c r="I1681" s="1177"/>
      <c r="J1681" s="1177"/>
      <c r="K1681" s="1177"/>
      <c r="L1681" s="1177"/>
      <c r="M1681" s="1177"/>
      <c r="N1681" s="1177"/>
      <c r="O1681" s="1177"/>
    </row>
    <row r="1682" spans="3:15">
      <c r="C1682" s="1177"/>
      <c r="D1682" s="1177"/>
      <c r="E1682" s="1177"/>
      <c r="F1682" s="1177"/>
      <c r="G1682" s="1177"/>
      <c r="H1682" s="1177"/>
      <c r="I1682" s="1177"/>
      <c r="J1682" s="1177"/>
      <c r="K1682" s="1177"/>
      <c r="L1682" s="1177"/>
      <c r="M1682" s="1177"/>
      <c r="N1682" s="1177"/>
      <c r="O1682" s="1177"/>
    </row>
    <row r="1683" spans="3:15">
      <c r="C1683" s="1177"/>
      <c r="D1683" s="1177"/>
      <c r="E1683" s="1177"/>
      <c r="F1683" s="1177"/>
      <c r="G1683" s="1177"/>
      <c r="H1683" s="1177"/>
      <c r="I1683" s="1177"/>
      <c r="J1683" s="1177"/>
      <c r="K1683" s="1177"/>
      <c r="L1683" s="1177"/>
      <c r="M1683" s="1177"/>
      <c r="N1683" s="1177"/>
      <c r="O1683" s="1177"/>
    </row>
    <row r="1684" spans="3:15">
      <c r="C1684" s="1177"/>
      <c r="D1684" s="1177"/>
      <c r="E1684" s="1177"/>
      <c r="F1684" s="1177"/>
      <c r="G1684" s="1177"/>
      <c r="H1684" s="1177"/>
      <c r="I1684" s="1177"/>
      <c r="J1684" s="1177"/>
      <c r="K1684" s="1177"/>
      <c r="L1684" s="1177"/>
      <c r="M1684" s="1177"/>
      <c r="N1684" s="1177"/>
      <c r="O1684" s="1177"/>
    </row>
    <row r="1685" spans="3:15">
      <c r="C1685" s="1177"/>
      <c r="D1685" s="1177"/>
      <c r="E1685" s="1177"/>
      <c r="F1685" s="1177"/>
      <c r="G1685" s="1177"/>
      <c r="H1685" s="1177"/>
      <c r="I1685" s="1177"/>
      <c r="J1685" s="1177"/>
      <c r="K1685" s="1177"/>
      <c r="L1685" s="1177"/>
      <c r="M1685" s="1177"/>
      <c r="N1685" s="1177"/>
      <c r="O1685" s="1177"/>
    </row>
    <row r="1686" spans="3:15">
      <c r="C1686" s="1177"/>
      <c r="D1686" s="1177"/>
      <c r="E1686" s="1177"/>
      <c r="F1686" s="1177"/>
      <c r="G1686" s="1177"/>
      <c r="H1686" s="1177"/>
      <c r="I1686" s="1177"/>
      <c r="J1686" s="1177"/>
      <c r="K1686" s="1177"/>
      <c r="L1686" s="1177"/>
      <c r="M1686" s="1177"/>
      <c r="N1686" s="1177"/>
      <c r="O1686" s="1177"/>
    </row>
    <row r="1687" spans="3:15">
      <c r="C1687" s="1177"/>
      <c r="D1687" s="1177"/>
      <c r="E1687" s="1177"/>
      <c r="F1687" s="1177"/>
      <c r="G1687" s="1177"/>
      <c r="H1687" s="1177"/>
      <c r="I1687" s="1177"/>
      <c r="J1687" s="1177"/>
      <c r="K1687" s="1177"/>
      <c r="L1687" s="1177"/>
      <c r="M1687" s="1177"/>
      <c r="N1687" s="1177"/>
      <c r="O1687" s="1177"/>
    </row>
    <row r="1688" spans="3:15">
      <c r="C1688" s="1177"/>
      <c r="D1688" s="1177"/>
      <c r="E1688" s="1177"/>
      <c r="F1688" s="1177"/>
      <c r="G1688" s="1177"/>
      <c r="H1688" s="1177"/>
      <c r="I1688" s="1177"/>
      <c r="J1688" s="1177"/>
      <c r="K1688" s="1177"/>
      <c r="L1688" s="1177"/>
      <c r="M1688" s="1177"/>
      <c r="N1688" s="1177"/>
      <c r="O1688" s="1177"/>
    </row>
    <row r="1689" spans="3:15">
      <c r="C1689" s="1177"/>
      <c r="D1689" s="1177"/>
      <c r="E1689" s="1177"/>
      <c r="F1689" s="1177"/>
      <c r="G1689" s="1177"/>
      <c r="H1689" s="1177"/>
      <c r="I1689" s="1177"/>
      <c r="J1689" s="1177"/>
      <c r="K1689" s="1177"/>
      <c r="L1689" s="1177"/>
      <c r="M1689" s="1177"/>
      <c r="N1689" s="1177"/>
      <c r="O1689" s="1177"/>
    </row>
    <row r="1690" spans="3:15">
      <c r="C1690" s="1177"/>
      <c r="D1690" s="1177"/>
      <c r="E1690" s="1177"/>
      <c r="F1690" s="1177"/>
      <c r="G1690" s="1177"/>
      <c r="H1690" s="1177"/>
      <c r="I1690" s="1177"/>
      <c r="J1690" s="1177"/>
      <c r="K1690" s="1177"/>
      <c r="L1690" s="1177"/>
      <c r="M1690" s="1177"/>
      <c r="N1690" s="1177"/>
      <c r="O1690" s="1177"/>
    </row>
    <row r="1691" spans="3:15">
      <c r="C1691" s="1177"/>
      <c r="D1691" s="1177"/>
      <c r="E1691" s="1177"/>
      <c r="F1691" s="1177"/>
      <c r="G1691" s="1177"/>
      <c r="H1691" s="1177"/>
      <c r="I1691" s="1177"/>
      <c r="J1691" s="1177"/>
      <c r="K1691" s="1177"/>
      <c r="L1691" s="1177"/>
      <c r="M1691" s="1177"/>
      <c r="N1691" s="1177"/>
      <c r="O1691" s="1177"/>
    </row>
    <row r="1692" spans="3:15">
      <c r="C1692" s="1177"/>
      <c r="D1692" s="1177"/>
      <c r="E1692" s="1177"/>
      <c r="F1692" s="1177"/>
      <c r="G1692" s="1177"/>
      <c r="H1692" s="1177"/>
      <c r="I1692" s="1177"/>
      <c r="J1692" s="1177"/>
      <c r="K1692" s="1177"/>
      <c r="L1692" s="1177"/>
      <c r="M1692" s="1177"/>
      <c r="N1692" s="1177"/>
      <c r="O1692" s="1177"/>
    </row>
    <row r="1693" spans="3:15">
      <c r="C1693" s="1177"/>
      <c r="D1693" s="1177"/>
      <c r="E1693" s="1177"/>
      <c r="F1693" s="1177"/>
      <c r="G1693" s="1177"/>
      <c r="H1693" s="1177"/>
      <c r="I1693" s="1177"/>
      <c r="J1693" s="1177"/>
      <c r="K1693" s="1177"/>
      <c r="L1693" s="1177"/>
      <c r="M1693" s="1177"/>
      <c r="N1693" s="1177"/>
      <c r="O1693" s="1177"/>
    </row>
    <row r="1694" spans="3:15">
      <c r="C1694" s="1177"/>
      <c r="D1694" s="1177"/>
      <c r="E1694" s="1177"/>
      <c r="F1694" s="1177"/>
      <c r="G1694" s="1177"/>
      <c r="H1694" s="1177"/>
      <c r="I1694" s="1177"/>
      <c r="J1694" s="1177"/>
      <c r="K1694" s="1177"/>
      <c r="L1694" s="1177"/>
      <c r="M1694" s="1177"/>
      <c r="N1694" s="1177"/>
      <c r="O1694" s="1177"/>
    </row>
    <row r="1695" spans="3:15">
      <c r="C1695" s="1177"/>
      <c r="D1695" s="1177"/>
      <c r="E1695" s="1177"/>
      <c r="F1695" s="1177"/>
      <c r="G1695" s="1177"/>
      <c r="H1695" s="1177"/>
      <c r="I1695" s="1177"/>
      <c r="J1695" s="1177"/>
      <c r="K1695" s="1177"/>
      <c r="L1695" s="1177"/>
      <c r="M1695" s="1177"/>
      <c r="N1695" s="1177"/>
      <c r="O1695" s="1177"/>
    </row>
    <row r="1696" spans="3:15">
      <c r="C1696" s="1177"/>
      <c r="D1696" s="1177"/>
      <c r="E1696" s="1177"/>
      <c r="F1696" s="1177"/>
      <c r="G1696" s="1177"/>
      <c r="H1696" s="1177"/>
      <c r="I1696" s="1177"/>
      <c r="J1696" s="1177"/>
      <c r="K1696" s="1177"/>
      <c r="L1696" s="1177"/>
      <c r="M1696" s="1177"/>
      <c r="N1696" s="1177"/>
      <c r="O1696" s="1177"/>
    </row>
    <row r="1697" spans="3:15">
      <c r="C1697" s="1177"/>
      <c r="D1697" s="1177"/>
      <c r="E1697" s="1177"/>
      <c r="F1697" s="1177"/>
      <c r="G1697" s="1177"/>
      <c r="H1697" s="1177"/>
      <c r="I1697" s="1177"/>
      <c r="J1697" s="1177"/>
      <c r="K1697" s="1177"/>
      <c r="L1697" s="1177"/>
      <c r="M1697" s="1177"/>
      <c r="N1697" s="1177"/>
      <c r="O1697" s="1177"/>
    </row>
    <row r="1698" spans="3:15">
      <c r="C1698" s="1177"/>
      <c r="D1698" s="1177"/>
      <c r="E1698" s="1177"/>
      <c r="F1698" s="1177"/>
      <c r="G1698" s="1177"/>
      <c r="H1698" s="1177"/>
      <c r="I1698" s="1177"/>
      <c r="J1698" s="1177"/>
      <c r="K1698" s="1177"/>
      <c r="L1698" s="1177"/>
      <c r="M1698" s="1177"/>
      <c r="N1698" s="1177"/>
      <c r="O1698" s="1177"/>
    </row>
    <row r="1699" spans="3:15">
      <c r="C1699" s="1177"/>
      <c r="D1699" s="1177"/>
      <c r="E1699" s="1177"/>
      <c r="F1699" s="1177"/>
      <c r="G1699" s="1177"/>
      <c r="H1699" s="1177"/>
      <c r="I1699" s="1177"/>
      <c r="J1699" s="1177"/>
      <c r="K1699" s="1177"/>
      <c r="L1699" s="1177"/>
      <c r="M1699" s="1177"/>
      <c r="N1699" s="1177"/>
      <c r="O1699" s="1177"/>
    </row>
    <row r="1700" spans="3:15">
      <c r="C1700" s="1177"/>
      <c r="D1700" s="1177"/>
      <c r="E1700" s="1177"/>
      <c r="F1700" s="1177"/>
      <c r="G1700" s="1177"/>
      <c r="H1700" s="1177"/>
      <c r="I1700" s="1177"/>
      <c r="J1700" s="1177"/>
      <c r="K1700" s="1177"/>
      <c r="L1700" s="1177"/>
      <c r="M1700" s="1177"/>
      <c r="N1700" s="1177"/>
      <c r="O1700" s="1177"/>
    </row>
    <row r="1701" spans="3:15">
      <c r="C1701" s="1177"/>
      <c r="D1701" s="1177"/>
      <c r="E1701" s="1177"/>
      <c r="F1701" s="1177"/>
      <c r="G1701" s="1177"/>
      <c r="H1701" s="1177"/>
      <c r="I1701" s="1177"/>
      <c r="J1701" s="1177"/>
      <c r="K1701" s="1177"/>
      <c r="L1701" s="1177"/>
      <c r="M1701" s="1177"/>
      <c r="N1701" s="1177"/>
      <c r="O1701" s="1177"/>
    </row>
    <row r="1702" spans="3:15">
      <c r="C1702" s="1177"/>
      <c r="D1702" s="1177"/>
      <c r="E1702" s="1177"/>
      <c r="F1702" s="1177"/>
      <c r="G1702" s="1177"/>
      <c r="H1702" s="1177"/>
      <c r="I1702" s="1177"/>
      <c r="J1702" s="1177"/>
      <c r="K1702" s="1177"/>
      <c r="L1702" s="1177"/>
      <c r="M1702" s="1177"/>
      <c r="N1702" s="1177"/>
      <c r="O1702" s="1177"/>
    </row>
    <row r="1703" spans="3:15">
      <c r="C1703" s="1177"/>
      <c r="D1703" s="1177"/>
      <c r="E1703" s="1177"/>
      <c r="F1703" s="1177"/>
      <c r="G1703" s="1177"/>
      <c r="H1703" s="1177"/>
      <c r="I1703" s="1177"/>
      <c r="J1703" s="1177"/>
      <c r="K1703" s="1177"/>
      <c r="L1703" s="1177"/>
      <c r="M1703" s="1177"/>
      <c r="N1703" s="1177"/>
      <c r="O1703" s="1177"/>
    </row>
    <row r="1704" spans="3:15">
      <c r="C1704" s="1177"/>
      <c r="D1704" s="1177"/>
      <c r="E1704" s="1177"/>
      <c r="F1704" s="1177"/>
      <c r="G1704" s="1177"/>
      <c r="H1704" s="1177"/>
      <c r="I1704" s="1177"/>
      <c r="J1704" s="1177"/>
      <c r="K1704" s="1177"/>
      <c r="L1704" s="1177"/>
      <c r="M1704" s="1177"/>
      <c r="N1704" s="1177"/>
      <c r="O1704" s="1177"/>
    </row>
    <row r="1705" spans="3:15">
      <c r="C1705" s="1177"/>
      <c r="D1705" s="1177"/>
      <c r="E1705" s="1177"/>
      <c r="F1705" s="1177"/>
      <c r="G1705" s="1177"/>
      <c r="H1705" s="1177"/>
      <c r="I1705" s="1177"/>
      <c r="J1705" s="1177"/>
      <c r="K1705" s="1177"/>
      <c r="L1705" s="1177"/>
      <c r="M1705" s="1177"/>
      <c r="N1705" s="1177"/>
      <c r="O1705" s="1177"/>
    </row>
    <row r="1706" spans="3:15">
      <c r="C1706" s="1177"/>
      <c r="D1706" s="1177"/>
      <c r="E1706" s="1177"/>
      <c r="F1706" s="1177"/>
      <c r="G1706" s="1177"/>
      <c r="H1706" s="1177"/>
      <c r="I1706" s="1177"/>
      <c r="J1706" s="1177"/>
      <c r="K1706" s="1177"/>
      <c r="L1706" s="1177"/>
      <c r="M1706" s="1177"/>
      <c r="N1706" s="1177"/>
      <c r="O1706" s="1177"/>
    </row>
    <row r="1707" spans="3:15">
      <c r="C1707" s="1177"/>
      <c r="D1707" s="1177"/>
      <c r="E1707" s="1177"/>
      <c r="F1707" s="1177"/>
      <c r="G1707" s="1177"/>
      <c r="H1707" s="1177"/>
      <c r="I1707" s="1177"/>
      <c r="J1707" s="1177"/>
      <c r="K1707" s="1177"/>
      <c r="L1707" s="1177"/>
      <c r="M1707" s="1177"/>
      <c r="N1707" s="1177"/>
      <c r="O1707" s="1177"/>
    </row>
    <row r="1708" spans="3:15">
      <c r="C1708" s="1177"/>
      <c r="D1708" s="1177"/>
      <c r="E1708" s="1177"/>
      <c r="F1708" s="1177"/>
      <c r="G1708" s="1177"/>
      <c r="H1708" s="1177"/>
      <c r="I1708" s="1177"/>
      <c r="J1708" s="1177"/>
      <c r="K1708" s="1177"/>
      <c r="L1708" s="1177"/>
      <c r="M1708" s="1177"/>
      <c r="N1708" s="1177"/>
      <c r="O1708" s="1177"/>
    </row>
    <row r="1709" spans="3:15">
      <c r="C1709" s="1177"/>
      <c r="D1709" s="1177"/>
      <c r="E1709" s="1177"/>
      <c r="F1709" s="1177"/>
      <c r="G1709" s="1177"/>
      <c r="H1709" s="1177"/>
      <c r="I1709" s="1177"/>
      <c r="J1709" s="1177"/>
      <c r="K1709" s="1177"/>
      <c r="L1709" s="1177"/>
      <c r="M1709" s="1177"/>
      <c r="N1709" s="1177"/>
      <c r="O1709" s="1177"/>
    </row>
    <row r="1710" spans="3:15">
      <c r="C1710" s="1177"/>
      <c r="D1710" s="1177"/>
      <c r="E1710" s="1177"/>
      <c r="F1710" s="1177"/>
      <c r="G1710" s="1177"/>
      <c r="H1710" s="1177"/>
      <c r="I1710" s="1177"/>
      <c r="J1710" s="1177"/>
      <c r="K1710" s="1177"/>
      <c r="L1710" s="1177"/>
      <c r="M1710" s="1177"/>
      <c r="N1710" s="1177"/>
      <c r="O1710" s="1177"/>
    </row>
    <row r="1711" spans="3:15">
      <c r="C1711" s="1177"/>
      <c r="D1711" s="1177"/>
      <c r="E1711" s="1177"/>
      <c r="F1711" s="1177"/>
      <c r="G1711" s="1177"/>
      <c r="H1711" s="1177"/>
      <c r="I1711" s="1177"/>
      <c r="J1711" s="1177"/>
      <c r="K1711" s="1177"/>
      <c r="L1711" s="1177"/>
      <c r="M1711" s="1177"/>
      <c r="N1711" s="1177"/>
      <c r="O1711" s="1177"/>
    </row>
    <row r="1712" spans="3:15">
      <c r="C1712" s="1177"/>
      <c r="D1712" s="1177"/>
      <c r="E1712" s="1177"/>
      <c r="F1712" s="1177"/>
      <c r="G1712" s="1177"/>
      <c r="H1712" s="1177"/>
      <c r="I1712" s="1177"/>
      <c r="J1712" s="1177"/>
      <c r="K1712" s="1177"/>
      <c r="L1712" s="1177"/>
      <c r="M1712" s="1177"/>
      <c r="N1712" s="1177"/>
      <c r="O1712" s="1177"/>
    </row>
    <row r="1713" spans="3:15">
      <c r="C1713" s="1177"/>
      <c r="D1713" s="1177"/>
      <c r="E1713" s="1177"/>
      <c r="F1713" s="1177"/>
      <c r="G1713" s="1177"/>
      <c r="H1713" s="1177"/>
      <c r="I1713" s="1177"/>
      <c r="J1713" s="1177"/>
      <c r="K1713" s="1177"/>
      <c r="L1713" s="1177"/>
      <c r="M1713" s="1177"/>
      <c r="N1713" s="1177"/>
      <c r="O1713" s="1177"/>
    </row>
    <row r="1714" spans="3:15">
      <c r="C1714" s="1177"/>
      <c r="D1714" s="1177"/>
      <c r="E1714" s="1177"/>
      <c r="F1714" s="1177"/>
      <c r="G1714" s="1177"/>
      <c r="H1714" s="1177"/>
      <c r="I1714" s="1177"/>
      <c r="J1714" s="1177"/>
      <c r="K1714" s="1177"/>
      <c r="L1714" s="1177"/>
      <c r="M1714" s="1177"/>
      <c r="N1714" s="1177"/>
      <c r="O1714" s="1177"/>
    </row>
    <row r="1715" spans="3:15">
      <c r="C1715" s="1177"/>
      <c r="D1715" s="1177"/>
      <c r="E1715" s="1177"/>
      <c r="F1715" s="1177"/>
      <c r="G1715" s="1177"/>
      <c r="H1715" s="1177"/>
      <c r="I1715" s="1177"/>
      <c r="J1715" s="1177"/>
      <c r="K1715" s="1177"/>
      <c r="L1715" s="1177"/>
      <c r="M1715" s="1177"/>
      <c r="N1715" s="1177"/>
      <c r="O1715" s="1177"/>
    </row>
    <row r="1716" spans="3:15">
      <c r="C1716" s="1177"/>
      <c r="D1716" s="1177"/>
      <c r="E1716" s="1177"/>
      <c r="F1716" s="1177"/>
      <c r="G1716" s="1177"/>
      <c r="H1716" s="1177"/>
      <c r="I1716" s="1177"/>
      <c r="J1716" s="1177"/>
      <c r="K1716" s="1177"/>
      <c r="L1716" s="1177"/>
      <c r="M1716" s="1177"/>
      <c r="N1716" s="1177"/>
      <c r="O1716" s="1177"/>
    </row>
    <row r="1717" spans="3:15">
      <c r="C1717" s="1177"/>
      <c r="D1717" s="1177"/>
      <c r="E1717" s="1177"/>
      <c r="F1717" s="1177"/>
      <c r="G1717" s="1177"/>
      <c r="H1717" s="1177"/>
      <c r="I1717" s="1177"/>
      <c r="J1717" s="1177"/>
      <c r="K1717" s="1177"/>
      <c r="L1717" s="1177"/>
      <c r="M1717" s="1177"/>
      <c r="N1717" s="1177"/>
      <c r="O1717" s="1177"/>
    </row>
    <row r="1718" spans="3:15">
      <c r="C1718" s="1177"/>
      <c r="D1718" s="1177"/>
      <c r="E1718" s="1177"/>
      <c r="F1718" s="1177"/>
      <c r="G1718" s="1177"/>
      <c r="H1718" s="1177"/>
      <c r="I1718" s="1177"/>
      <c r="J1718" s="1177"/>
      <c r="K1718" s="1177"/>
      <c r="L1718" s="1177"/>
      <c r="M1718" s="1177"/>
      <c r="N1718" s="1177"/>
      <c r="O1718" s="1177"/>
    </row>
    <row r="1719" spans="3:15">
      <c r="C1719" s="1177"/>
      <c r="D1719" s="1177"/>
      <c r="E1719" s="1177"/>
      <c r="F1719" s="1177"/>
      <c r="G1719" s="1177"/>
      <c r="H1719" s="1177"/>
      <c r="I1719" s="1177"/>
      <c r="J1719" s="1177"/>
      <c r="K1719" s="1177"/>
      <c r="L1719" s="1177"/>
      <c r="M1719" s="1177"/>
      <c r="N1719" s="1177"/>
      <c r="O1719" s="1177"/>
    </row>
    <row r="1720" spans="3:15">
      <c r="C1720" s="1177"/>
      <c r="D1720" s="1177"/>
      <c r="E1720" s="1177"/>
      <c r="F1720" s="1177"/>
      <c r="G1720" s="1177"/>
      <c r="H1720" s="1177"/>
      <c r="I1720" s="1177"/>
      <c r="J1720" s="1177"/>
      <c r="K1720" s="1177"/>
      <c r="L1720" s="1177"/>
      <c r="M1720" s="1177"/>
      <c r="N1720" s="1177"/>
      <c r="O1720" s="1177"/>
    </row>
    <row r="1721" spans="3:15">
      <c r="C1721" s="1177"/>
      <c r="D1721" s="1177"/>
      <c r="E1721" s="1177"/>
      <c r="F1721" s="1177"/>
      <c r="G1721" s="1177"/>
      <c r="H1721" s="1177"/>
      <c r="I1721" s="1177"/>
      <c r="J1721" s="1177"/>
      <c r="K1721" s="1177"/>
      <c r="L1721" s="1177"/>
      <c r="M1721" s="1177"/>
      <c r="N1721" s="1177"/>
      <c r="O1721" s="1177"/>
    </row>
    <row r="1722" spans="3:15">
      <c r="C1722" s="1177"/>
      <c r="D1722" s="1177"/>
      <c r="E1722" s="1177"/>
      <c r="F1722" s="1177"/>
      <c r="G1722" s="1177"/>
      <c r="H1722" s="1177"/>
      <c r="I1722" s="1177"/>
      <c r="J1722" s="1177"/>
      <c r="K1722" s="1177"/>
      <c r="L1722" s="1177"/>
      <c r="M1722" s="1177"/>
      <c r="N1722" s="1177"/>
      <c r="O1722" s="1177"/>
    </row>
    <row r="1723" spans="3:15">
      <c r="C1723" s="1177"/>
      <c r="D1723" s="1177"/>
      <c r="E1723" s="1177"/>
      <c r="F1723" s="1177"/>
      <c r="G1723" s="1177"/>
      <c r="H1723" s="1177"/>
      <c r="I1723" s="1177"/>
      <c r="J1723" s="1177"/>
      <c r="K1723" s="1177"/>
      <c r="L1723" s="1177"/>
      <c r="M1723" s="1177"/>
      <c r="N1723" s="1177"/>
      <c r="O1723" s="1177"/>
    </row>
    <row r="1724" spans="3:15">
      <c r="C1724" s="1177"/>
      <c r="D1724" s="1177"/>
      <c r="E1724" s="1177"/>
      <c r="F1724" s="1177"/>
      <c r="G1724" s="1177"/>
      <c r="H1724" s="1177"/>
      <c r="I1724" s="1177"/>
      <c r="J1724" s="1177"/>
      <c r="K1724" s="1177"/>
      <c r="L1724" s="1177"/>
      <c r="M1724" s="1177"/>
      <c r="N1724" s="1177"/>
      <c r="O1724" s="1177"/>
    </row>
    <row r="1725" spans="3:15">
      <c r="C1725" s="1177"/>
      <c r="D1725" s="1177"/>
      <c r="E1725" s="1177"/>
      <c r="F1725" s="1177"/>
      <c r="G1725" s="1177"/>
      <c r="H1725" s="1177"/>
      <c r="I1725" s="1177"/>
      <c r="J1725" s="1177"/>
      <c r="K1725" s="1177"/>
      <c r="L1725" s="1177"/>
      <c r="M1725" s="1177"/>
      <c r="N1725" s="1177"/>
      <c r="O1725" s="1177"/>
    </row>
    <row r="1726" spans="3:15">
      <c r="C1726" s="1177"/>
      <c r="D1726" s="1177"/>
      <c r="E1726" s="1177"/>
      <c r="F1726" s="1177"/>
      <c r="G1726" s="1177"/>
      <c r="H1726" s="1177"/>
      <c r="I1726" s="1177"/>
      <c r="J1726" s="1177"/>
      <c r="K1726" s="1177"/>
      <c r="L1726" s="1177"/>
      <c r="M1726" s="1177"/>
      <c r="N1726" s="1177"/>
      <c r="O1726" s="1177"/>
    </row>
    <row r="1727" spans="3:15">
      <c r="C1727" s="1177"/>
      <c r="D1727" s="1177"/>
      <c r="E1727" s="1177"/>
      <c r="F1727" s="1177"/>
      <c r="G1727" s="1177"/>
      <c r="H1727" s="1177"/>
      <c r="I1727" s="1177"/>
      <c r="J1727" s="1177"/>
      <c r="K1727" s="1177"/>
      <c r="L1727" s="1177"/>
      <c r="M1727" s="1177"/>
      <c r="N1727" s="1177"/>
      <c r="O1727" s="1177"/>
    </row>
    <row r="1728" spans="3:15">
      <c r="C1728" s="1177"/>
      <c r="D1728" s="1177"/>
      <c r="E1728" s="1177"/>
      <c r="F1728" s="1177"/>
      <c r="G1728" s="1177"/>
      <c r="H1728" s="1177"/>
      <c r="I1728" s="1177"/>
      <c r="J1728" s="1177"/>
      <c r="K1728" s="1177"/>
      <c r="L1728" s="1177"/>
      <c r="M1728" s="1177"/>
      <c r="N1728" s="1177"/>
      <c r="O1728" s="1177"/>
    </row>
    <row r="1729" spans="3:15">
      <c r="C1729" s="1177"/>
      <c r="D1729" s="1177"/>
      <c r="E1729" s="1177"/>
      <c r="F1729" s="1177"/>
      <c r="G1729" s="1177"/>
      <c r="H1729" s="1177"/>
      <c r="I1729" s="1177"/>
      <c r="J1729" s="1177"/>
      <c r="K1729" s="1177"/>
      <c r="L1729" s="1177"/>
      <c r="M1729" s="1177"/>
      <c r="N1729" s="1177"/>
      <c r="O1729" s="1177"/>
    </row>
    <row r="1730" spans="3:15">
      <c r="C1730" s="1177"/>
      <c r="D1730" s="1177"/>
      <c r="E1730" s="1177"/>
      <c r="F1730" s="1177"/>
      <c r="G1730" s="1177"/>
      <c r="H1730" s="1177"/>
      <c r="I1730" s="1177"/>
      <c r="J1730" s="1177"/>
      <c r="K1730" s="1177"/>
      <c r="L1730" s="1177"/>
      <c r="M1730" s="1177"/>
      <c r="N1730" s="1177"/>
      <c r="O1730" s="1177"/>
    </row>
    <row r="1731" spans="3:15">
      <c r="C1731" s="1177"/>
      <c r="D1731" s="1177"/>
      <c r="E1731" s="1177"/>
      <c r="F1731" s="1177"/>
      <c r="G1731" s="1177"/>
      <c r="H1731" s="1177"/>
      <c r="I1731" s="1177"/>
      <c r="J1731" s="1177"/>
      <c r="K1731" s="1177"/>
      <c r="L1731" s="1177"/>
      <c r="M1731" s="1177"/>
      <c r="N1731" s="1177"/>
      <c r="O1731" s="1177"/>
    </row>
    <row r="1732" spans="3:15">
      <c r="C1732" s="1177"/>
      <c r="D1732" s="1177"/>
      <c r="E1732" s="1177"/>
      <c r="F1732" s="1177"/>
      <c r="G1732" s="1177"/>
      <c r="H1732" s="1177"/>
      <c r="I1732" s="1177"/>
      <c r="J1732" s="1177"/>
      <c r="K1732" s="1177"/>
      <c r="L1732" s="1177"/>
      <c r="M1732" s="1177"/>
      <c r="N1732" s="1177"/>
      <c r="O1732" s="1177"/>
    </row>
    <row r="1733" spans="3:15">
      <c r="C1733" s="1177"/>
      <c r="D1733" s="1177"/>
      <c r="E1733" s="1177"/>
      <c r="F1733" s="1177"/>
      <c r="G1733" s="1177"/>
      <c r="H1733" s="1177"/>
      <c r="I1733" s="1177"/>
      <c r="J1733" s="1177"/>
      <c r="K1733" s="1177"/>
      <c r="L1733" s="1177"/>
      <c r="M1733" s="1177"/>
      <c r="N1733" s="1177"/>
      <c r="O1733" s="1177"/>
    </row>
    <row r="1734" spans="3:15">
      <c r="C1734" s="1177"/>
      <c r="D1734" s="1177"/>
      <c r="E1734" s="1177"/>
      <c r="F1734" s="1177"/>
      <c r="G1734" s="1177"/>
      <c r="H1734" s="1177"/>
      <c r="I1734" s="1177"/>
      <c r="J1734" s="1177"/>
      <c r="K1734" s="1177"/>
      <c r="L1734" s="1177"/>
      <c r="M1734" s="1177"/>
      <c r="N1734" s="1177"/>
      <c r="O1734" s="1177"/>
    </row>
    <row r="1735" spans="3:15">
      <c r="C1735" s="1177"/>
      <c r="D1735" s="1177"/>
      <c r="E1735" s="1177"/>
      <c r="F1735" s="1177"/>
      <c r="G1735" s="1177"/>
      <c r="H1735" s="1177"/>
      <c r="I1735" s="1177"/>
      <c r="J1735" s="1177"/>
      <c r="K1735" s="1177"/>
      <c r="L1735" s="1177"/>
      <c r="M1735" s="1177"/>
      <c r="N1735" s="1177"/>
      <c r="O1735" s="1177"/>
    </row>
    <row r="1736" spans="3:15">
      <c r="C1736" s="1177"/>
      <c r="D1736" s="1177"/>
      <c r="E1736" s="1177"/>
      <c r="F1736" s="1177"/>
      <c r="G1736" s="1177"/>
      <c r="H1736" s="1177"/>
      <c r="I1736" s="1177"/>
      <c r="J1736" s="1177"/>
      <c r="K1736" s="1177"/>
      <c r="L1736" s="1177"/>
      <c r="M1736" s="1177"/>
      <c r="N1736" s="1177"/>
      <c r="O1736" s="1177"/>
    </row>
    <row r="1737" spans="3:15">
      <c r="C1737" s="1177"/>
      <c r="D1737" s="1177"/>
      <c r="E1737" s="1177"/>
      <c r="F1737" s="1177"/>
      <c r="G1737" s="1177"/>
      <c r="H1737" s="1177"/>
      <c r="I1737" s="1177"/>
      <c r="J1737" s="1177"/>
      <c r="K1737" s="1177"/>
      <c r="L1737" s="1177"/>
      <c r="M1737" s="1177"/>
      <c r="N1737" s="1177"/>
      <c r="O1737" s="1177"/>
    </row>
    <row r="1738" spans="3:15">
      <c r="C1738" s="1177"/>
      <c r="D1738" s="1177"/>
      <c r="E1738" s="1177"/>
      <c r="F1738" s="1177"/>
      <c r="G1738" s="1177"/>
      <c r="H1738" s="1177"/>
      <c r="I1738" s="1177"/>
      <c r="J1738" s="1177"/>
      <c r="K1738" s="1177"/>
      <c r="L1738" s="1177"/>
      <c r="M1738" s="1177"/>
      <c r="N1738" s="1177"/>
      <c r="O1738" s="1177"/>
    </row>
    <row r="1739" spans="3:15">
      <c r="C1739" s="1177"/>
      <c r="D1739" s="1177"/>
      <c r="E1739" s="1177"/>
      <c r="F1739" s="1177"/>
      <c r="G1739" s="1177"/>
      <c r="H1739" s="1177"/>
      <c r="I1739" s="1177"/>
      <c r="J1739" s="1177"/>
      <c r="K1739" s="1177"/>
      <c r="L1739" s="1177"/>
      <c r="M1739" s="1177"/>
      <c r="N1739" s="1177"/>
      <c r="O1739" s="1177"/>
    </row>
    <row r="1740" spans="3:15">
      <c r="C1740" s="1177"/>
      <c r="D1740" s="1177"/>
      <c r="E1740" s="1177"/>
      <c r="F1740" s="1177"/>
      <c r="G1740" s="1177"/>
      <c r="H1740" s="1177"/>
      <c r="I1740" s="1177"/>
      <c r="J1740" s="1177"/>
      <c r="K1740" s="1177"/>
      <c r="L1740" s="1177"/>
      <c r="M1740" s="1177"/>
      <c r="N1740" s="1177"/>
      <c r="O1740" s="1177"/>
    </row>
    <row r="1741" spans="3:15">
      <c r="C1741" s="1177"/>
      <c r="D1741" s="1177"/>
      <c r="E1741" s="1177"/>
      <c r="F1741" s="1177"/>
      <c r="G1741" s="1177"/>
      <c r="H1741" s="1177"/>
      <c r="I1741" s="1177"/>
      <c r="J1741" s="1177"/>
      <c r="K1741" s="1177"/>
      <c r="L1741" s="1177"/>
      <c r="M1741" s="1177"/>
      <c r="N1741" s="1177"/>
      <c r="O1741" s="1177"/>
    </row>
    <row r="1742" spans="3:15">
      <c r="C1742" s="1177"/>
      <c r="D1742" s="1177"/>
      <c r="E1742" s="1177"/>
      <c r="F1742" s="1177"/>
      <c r="G1742" s="1177"/>
      <c r="H1742" s="1177"/>
      <c r="I1742" s="1177"/>
      <c r="J1742" s="1177"/>
      <c r="K1742" s="1177"/>
      <c r="L1742" s="1177"/>
      <c r="M1742" s="1177"/>
      <c r="N1742" s="1177"/>
      <c r="O1742" s="1177"/>
    </row>
    <row r="1743" spans="3:15">
      <c r="C1743" s="1177"/>
      <c r="D1743" s="1177"/>
      <c r="E1743" s="1177"/>
      <c r="F1743" s="1177"/>
      <c r="G1743" s="1177"/>
      <c r="H1743" s="1177"/>
      <c r="I1743" s="1177"/>
      <c r="J1743" s="1177"/>
      <c r="K1743" s="1177"/>
      <c r="L1743" s="1177"/>
      <c r="M1743" s="1177"/>
      <c r="N1743" s="1177"/>
      <c r="O1743" s="1177"/>
    </row>
    <row r="1744" spans="3:15">
      <c r="C1744" s="1177"/>
      <c r="D1744" s="1177"/>
      <c r="E1744" s="1177"/>
      <c r="F1744" s="1177"/>
      <c r="G1744" s="1177"/>
      <c r="H1744" s="1177"/>
      <c r="I1744" s="1177"/>
      <c r="J1744" s="1177"/>
      <c r="K1744" s="1177"/>
      <c r="L1744" s="1177"/>
      <c r="M1744" s="1177"/>
      <c r="N1744" s="1177"/>
      <c r="O1744" s="1177"/>
    </row>
    <row r="1745" spans="3:15">
      <c r="C1745" s="1177"/>
      <c r="D1745" s="1177"/>
      <c r="E1745" s="1177"/>
      <c r="F1745" s="1177"/>
      <c r="G1745" s="1177"/>
      <c r="H1745" s="1177"/>
      <c r="I1745" s="1177"/>
      <c r="J1745" s="1177"/>
      <c r="K1745" s="1177"/>
      <c r="L1745" s="1177"/>
      <c r="M1745" s="1177"/>
      <c r="N1745" s="1177"/>
      <c r="O1745" s="1177"/>
    </row>
    <row r="1746" spans="3:15">
      <c r="C1746" s="1177"/>
      <c r="D1746" s="1177"/>
      <c r="E1746" s="1177"/>
      <c r="F1746" s="1177"/>
      <c r="G1746" s="1177"/>
      <c r="H1746" s="1177"/>
      <c r="I1746" s="1177"/>
      <c r="J1746" s="1177"/>
      <c r="K1746" s="1177"/>
      <c r="L1746" s="1177"/>
      <c r="M1746" s="1177"/>
      <c r="N1746" s="1177"/>
      <c r="O1746" s="1177"/>
    </row>
    <row r="1747" spans="3:15">
      <c r="C1747" s="1177"/>
      <c r="D1747" s="1177"/>
      <c r="E1747" s="1177"/>
      <c r="F1747" s="1177"/>
      <c r="G1747" s="1177"/>
      <c r="H1747" s="1177"/>
      <c r="I1747" s="1177"/>
      <c r="J1747" s="1177"/>
      <c r="K1747" s="1177"/>
      <c r="L1747" s="1177"/>
      <c r="M1747" s="1177"/>
      <c r="N1747" s="1177"/>
      <c r="O1747" s="1177"/>
    </row>
    <row r="1748" spans="3:15">
      <c r="C1748" s="1177"/>
      <c r="D1748" s="1177"/>
      <c r="E1748" s="1177"/>
      <c r="F1748" s="1177"/>
      <c r="G1748" s="1177"/>
      <c r="H1748" s="1177"/>
      <c r="I1748" s="1177"/>
      <c r="J1748" s="1177"/>
      <c r="K1748" s="1177"/>
      <c r="L1748" s="1177"/>
      <c r="M1748" s="1177"/>
      <c r="N1748" s="1177"/>
      <c r="O1748" s="1177"/>
    </row>
    <row r="1749" spans="3:15">
      <c r="C1749" s="1177"/>
      <c r="D1749" s="1177"/>
      <c r="E1749" s="1177"/>
      <c r="F1749" s="1177"/>
      <c r="G1749" s="1177"/>
      <c r="H1749" s="1177"/>
      <c r="I1749" s="1177"/>
      <c r="J1749" s="1177"/>
      <c r="K1749" s="1177"/>
      <c r="L1749" s="1177"/>
      <c r="M1749" s="1177"/>
      <c r="N1749" s="1177"/>
      <c r="O1749" s="1177"/>
    </row>
    <row r="1750" spans="3:15">
      <c r="C1750" s="1177"/>
      <c r="D1750" s="1177"/>
      <c r="E1750" s="1177"/>
      <c r="F1750" s="1177"/>
      <c r="G1750" s="1177"/>
      <c r="H1750" s="1177"/>
      <c r="I1750" s="1177"/>
      <c r="J1750" s="1177"/>
      <c r="K1750" s="1177"/>
      <c r="L1750" s="1177"/>
      <c r="M1750" s="1177"/>
      <c r="N1750" s="1177"/>
      <c r="O1750" s="1177"/>
    </row>
    <row r="1751" spans="3:15">
      <c r="C1751" s="1177"/>
      <c r="D1751" s="1177"/>
      <c r="E1751" s="1177"/>
      <c r="F1751" s="1177"/>
      <c r="G1751" s="1177"/>
      <c r="H1751" s="1177"/>
      <c r="I1751" s="1177"/>
      <c r="J1751" s="1177"/>
      <c r="K1751" s="1177"/>
      <c r="L1751" s="1177"/>
      <c r="M1751" s="1177"/>
      <c r="N1751" s="1177"/>
      <c r="O1751" s="1177"/>
    </row>
    <row r="1752" spans="3:15">
      <c r="C1752" s="1177"/>
      <c r="D1752" s="1177"/>
      <c r="E1752" s="1177"/>
      <c r="F1752" s="1177"/>
      <c r="G1752" s="1177"/>
      <c r="H1752" s="1177"/>
      <c r="I1752" s="1177"/>
      <c r="J1752" s="1177"/>
      <c r="K1752" s="1177"/>
      <c r="L1752" s="1177"/>
      <c r="M1752" s="1177"/>
      <c r="N1752" s="1177"/>
      <c r="O1752" s="1177"/>
    </row>
    <row r="1753" spans="3:15">
      <c r="C1753" s="1177"/>
      <c r="D1753" s="1177"/>
      <c r="E1753" s="1177"/>
      <c r="F1753" s="1177"/>
      <c r="G1753" s="1177"/>
      <c r="H1753" s="1177"/>
      <c r="I1753" s="1177"/>
      <c r="J1753" s="1177"/>
      <c r="K1753" s="1177"/>
      <c r="L1753" s="1177"/>
      <c r="M1753" s="1177"/>
      <c r="N1753" s="1177"/>
      <c r="O1753" s="1177"/>
    </row>
    <row r="1754" spans="3:15">
      <c r="C1754" s="1177"/>
      <c r="D1754" s="1177"/>
      <c r="E1754" s="1177"/>
      <c r="F1754" s="1177"/>
      <c r="G1754" s="1177"/>
      <c r="H1754" s="1177"/>
      <c r="I1754" s="1177"/>
      <c r="J1754" s="1177"/>
      <c r="K1754" s="1177"/>
      <c r="L1754" s="1177"/>
      <c r="M1754" s="1177"/>
      <c r="N1754" s="1177"/>
      <c r="O1754" s="1177"/>
    </row>
    <row r="1755" spans="3:15">
      <c r="C1755" s="1177"/>
      <c r="D1755" s="1177"/>
      <c r="E1755" s="1177"/>
      <c r="F1755" s="1177"/>
      <c r="G1755" s="1177"/>
      <c r="H1755" s="1177"/>
      <c r="I1755" s="1177"/>
      <c r="J1755" s="1177"/>
      <c r="K1755" s="1177"/>
      <c r="L1755" s="1177"/>
      <c r="M1755" s="1177"/>
      <c r="N1755" s="1177"/>
      <c r="O1755" s="1177"/>
    </row>
    <row r="1756" spans="3:15">
      <c r="C1756" s="1177"/>
      <c r="D1756" s="1177"/>
      <c r="E1756" s="1177"/>
      <c r="F1756" s="1177"/>
      <c r="G1756" s="1177"/>
      <c r="H1756" s="1177"/>
      <c r="I1756" s="1177"/>
      <c r="J1756" s="1177"/>
      <c r="K1756" s="1177"/>
      <c r="L1756" s="1177"/>
      <c r="M1756" s="1177"/>
      <c r="N1756" s="1177"/>
      <c r="O1756" s="1177"/>
    </row>
    <row r="1757" spans="3:15">
      <c r="C1757" s="1177"/>
      <c r="D1757" s="1177"/>
      <c r="E1757" s="1177"/>
      <c r="F1757" s="1177"/>
      <c r="G1757" s="1177"/>
      <c r="H1757" s="1177"/>
      <c r="I1757" s="1177"/>
      <c r="J1757" s="1177"/>
      <c r="K1757" s="1177"/>
      <c r="L1757" s="1177"/>
      <c r="M1757" s="1177"/>
      <c r="N1757" s="1177"/>
      <c r="O1757" s="1177"/>
    </row>
    <row r="1758" spans="3:15">
      <c r="C1758" s="1177"/>
      <c r="D1758" s="1177"/>
      <c r="E1758" s="1177"/>
      <c r="F1758" s="1177"/>
      <c r="G1758" s="1177"/>
      <c r="H1758" s="1177"/>
      <c r="I1758" s="1177"/>
      <c r="J1758" s="1177"/>
      <c r="K1758" s="1177"/>
      <c r="L1758" s="1177"/>
      <c r="M1758" s="1177"/>
      <c r="N1758" s="1177"/>
      <c r="O1758" s="1177"/>
    </row>
    <row r="1759" spans="3:15">
      <c r="C1759" s="1177"/>
      <c r="D1759" s="1177"/>
      <c r="E1759" s="1177"/>
      <c r="F1759" s="1177"/>
      <c r="G1759" s="1177"/>
      <c r="H1759" s="1177"/>
      <c r="I1759" s="1177"/>
      <c r="J1759" s="1177"/>
      <c r="K1759" s="1177"/>
      <c r="L1759" s="1177"/>
      <c r="M1759" s="1177"/>
      <c r="N1759" s="1177"/>
      <c r="O1759" s="1177"/>
    </row>
    <row r="1760" spans="3:15">
      <c r="C1760" s="1177"/>
      <c r="D1760" s="1177"/>
      <c r="E1760" s="1177"/>
      <c r="F1760" s="1177"/>
      <c r="G1760" s="1177"/>
      <c r="H1760" s="1177"/>
      <c r="I1760" s="1177"/>
      <c r="J1760" s="1177"/>
      <c r="K1760" s="1177"/>
      <c r="L1760" s="1177"/>
      <c r="M1760" s="1177"/>
      <c r="N1760" s="1177"/>
      <c r="O1760" s="1177"/>
    </row>
    <row r="1761" spans="3:15">
      <c r="C1761" s="1177"/>
      <c r="D1761" s="1177"/>
      <c r="E1761" s="1177"/>
      <c r="F1761" s="1177"/>
      <c r="G1761" s="1177"/>
      <c r="H1761" s="1177"/>
      <c r="I1761" s="1177"/>
      <c r="J1761" s="1177"/>
      <c r="K1761" s="1177"/>
      <c r="L1761" s="1177"/>
      <c r="M1761" s="1177"/>
      <c r="N1761" s="1177"/>
      <c r="O1761" s="1177"/>
    </row>
    <row r="1762" spans="3:15">
      <c r="C1762" s="1177"/>
      <c r="D1762" s="1177"/>
      <c r="E1762" s="1177"/>
      <c r="F1762" s="1177"/>
      <c r="G1762" s="1177"/>
      <c r="H1762" s="1177"/>
      <c r="I1762" s="1177"/>
      <c r="J1762" s="1177"/>
      <c r="K1762" s="1177"/>
      <c r="L1762" s="1177"/>
      <c r="M1762" s="1177"/>
      <c r="N1762" s="1177"/>
      <c r="O1762" s="1177"/>
    </row>
    <row r="1763" spans="3:15">
      <c r="C1763" s="1177"/>
      <c r="D1763" s="1177"/>
      <c r="E1763" s="1177"/>
      <c r="F1763" s="1177"/>
      <c r="G1763" s="1177"/>
      <c r="H1763" s="1177"/>
      <c r="I1763" s="1177"/>
      <c r="J1763" s="1177"/>
      <c r="K1763" s="1177"/>
      <c r="L1763" s="1177"/>
      <c r="M1763" s="1177"/>
      <c r="N1763" s="1177"/>
      <c r="O1763" s="1177"/>
    </row>
    <row r="1764" spans="3:15">
      <c r="C1764" s="1177"/>
      <c r="D1764" s="1177"/>
      <c r="E1764" s="1177"/>
      <c r="F1764" s="1177"/>
      <c r="G1764" s="1177"/>
      <c r="H1764" s="1177"/>
      <c r="I1764" s="1177"/>
      <c r="J1764" s="1177"/>
      <c r="K1764" s="1177"/>
      <c r="L1764" s="1177"/>
      <c r="M1764" s="1177"/>
      <c r="N1764" s="1177"/>
      <c r="O1764" s="1177"/>
    </row>
    <row r="1765" spans="3:15">
      <c r="C1765" s="1177"/>
      <c r="D1765" s="1177"/>
      <c r="E1765" s="1177"/>
      <c r="F1765" s="1177"/>
      <c r="G1765" s="1177"/>
      <c r="H1765" s="1177"/>
      <c r="I1765" s="1177"/>
      <c r="J1765" s="1177"/>
      <c r="K1765" s="1177"/>
      <c r="L1765" s="1177"/>
      <c r="M1765" s="1177"/>
      <c r="N1765" s="1177"/>
      <c r="O1765" s="1177"/>
    </row>
    <row r="1766" spans="3:15">
      <c r="C1766" s="1177"/>
      <c r="D1766" s="1177"/>
      <c r="E1766" s="1177"/>
      <c r="F1766" s="1177"/>
      <c r="G1766" s="1177"/>
      <c r="H1766" s="1177"/>
      <c r="I1766" s="1177"/>
      <c r="J1766" s="1177"/>
      <c r="K1766" s="1177"/>
      <c r="L1766" s="1177"/>
      <c r="M1766" s="1177"/>
      <c r="N1766" s="1177"/>
      <c r="O1766" s="1177"/>
    </row>
    <row r="1767" spans="3:15">
      <c r="C1767" s="1177"/>
      <c r="D1767" s="1177"/>
      <c r="E1767" s="1177"/>
      <c r="F1767" s="1177"/>
      <c r="G1767" s="1177"/>
      <c r="H1767" s="1177"/>
      <c r="I1767" s="1177"/>
      <c r="J1767" s="1177"/>
      <c r="K1767" s="1177"/>
      <c r="L1767" s="1177"/>
      <c r="M1767" s="1177"/>
      <c r="N1767" s="1177"/>
      <c r="O1767" s="1177"/>
    </row>
    <row r="1768" spans="3:15">
      <c r="C1768" s="1177"/>
      <c r="D1768" s="1177"/>
      <c r="E1768" s="1177"/>
      <c r="F1768" s="1177"/>
      <c r="G1768" s="1177"/>
      <c r="H1768" s="1177"/>
      <c r="I1768" s="1177"/>
      <c r="J1768" s="1177"/>
      <c r="K1768" s="1177"/>
      <c r="L1768" s="1177"/>
      <c r="M1768" s="1177"/>
      <c r="N1768" s="1177"/>
      <c r="O1768" s="1177"/>
    </row>
    <row r="1769" spans="3:15">
      <c r="C1769" s="1177"/>
      <c r="D1769" s="1177"/>
      <c r="E1769" s="1177"/>
      <c r="F1769" s="1177"/>
      <c r="G1769" s="1177"/>
      <c r="H1769" s="1177"/>
      <c r="I1769" s="1177"/>
      <c r="J1769" s="1177"/>
      <c r="K1769" s="1177"/>
      <c r="L1769" s="1177"/>
      <c r="M1769" s="1177"/>
      <c r="N1769" s="1177"/>
      <c r="O1769" s="1177"/>
    </row>
    <row r="1770" spans="3:15">
      <c r="C1770" s="1177"/>
      <c r="D1770" s="1177"/>
      <c r="E1770" s="1177"/>
      <c r="F1770" s="1177"/>
      <c r="G1770" s="1177"/>
      <c r="H1770" s="1177"/>
      <c r="I1770" s="1177"/>
      <c r="J1770" s="1177"/>
      <c r="K1770" s="1177"/>
      <c r="L1770" s="1177"/>
      <c r="M1770" s="1177"/>
      <c r="N1770" s="1177"/>
      <c r="O1770" s="1177"/>
    </row>
    <row r="1771" spans="3:15">
      <c r="C1771" s="1177"/>
      <c r="D1771" s="1177"/>
      <c r="E1771" s="1177"/>
      <c r="F1771" s="1177"/>
      <c r="G1771" s="1177"/>
      <c r="H1771" s="1177"/>
      <c r="I1771" s="1177"/>
      <c r="J1771" s="1177"/>
      <c r="K1771" s="1177"/>
      <c r="L1771" s="1177"/>
      <c r="M1771" s="1177"/>
      <c r="N1771" s="1177"/>
      <c r="O1771" s="1177"/>
    </row>
    <row r="1772" spans="3:15">
      <c r="C1772" s="1177"/>
      <c r="D1772" s="1177"/>
      <c r="E1772" s="1177"/>
      <c r="F1772" s="1177"/>
      <c r="G1772" s="1177"/>
      <c r="H1772" s="1177"/>
      <c r="I1772" s="1177"/>
      <c r="J1772" s="1177"/>
      <c r="K1772" s="1177"/>
      <c r="L1772" s="1177"/>
      <c r="M1772" s="1177"/>
      <c r="N1772" s="1177"/>
      <c r="O1772" s="1177"/>
    </row>
    <row r="1773" spans="3:15">
      <c r="C1773" s="1177"/>
      <c r="D1773" s="1177"/>
      <c r="E1773" s="1177"/>
      <c r="F1773" s="1177"/>
      <c r="G1773" s="1177"/>
      <c r="H1773" s="1177"/>
      <c r="I1773" s="1177"/>
      <c r="J1773" s="1177"/>
      <c r="K1773" s="1177"/>
      <c r="L1773" s="1177"/>
      <c r="M1773" s="1177"/>
      <c r="N1773" s="1177"/>
      <c r="O1773" s="1177"/>
    </row>
    <row r="1774" spans="3:15">
      <c r="C1774" s="1177"/>
      <c r="D1774" s="1177"/>
      <c r="E1774" s="1177"/>
      <c r="F1774" s="1177"/>
      <c r="G1774" s="1177"/>
      <c r="H1774" s="1177"/>
      <c r="I1774" s="1177"/>
      <c r="J1774" s="1177"/>
      <c r="K1774" s="1177"/>
      <c r="L1774" s="1177"/>
      <c r="M1774" s="1177"/>
      <c r="N1774" s="1177"/>
      <c r="O1774" s="1177"/>
    </row>
    <row r="1775" spans="3:15">
      <c r="C1775" s="1177"/>
      <c r="D1775" s="1177"/>
      <c r="E1775" s="1177"/>
      <c r="F1775" s="1177"/>
      <c r="G1775" s="1177"/>
      <c r="H1775" s="1177"/>
      <c r="I1775" s="1177"/>
      <c r="J1775" s="1177"/>
      <c r="K1775" s="1177"/>
      <c r="L1775" s="1177"/>
      <c r="M1775" s="1177"/>
      <c r="N1775" s="1177"/>
      <c r="O1775" s="1177"/>
    </row>
    <row r="1776" spans="3:15">
      <c r="C1776" s="1177"/>
      <c r="D1776" s="1177"/>
      <c r="E1776" s="1177"/>
      <c r="F1776" s="1177"/>
      <c r="G1776" s="1177"/>
      <c r="H1776" s="1177"/>
      <c r="I1776" s="1177"/>
      <c r="J1776" s="1177"/>
      <c r="K1776" s="1177"/>
      <c r="L1776" s="1177"/>
      <c r="M1776" s="1177"/>
      <c r="N1776" s="1177"/>
      <c r="O1776" s="1177"/>
    </row>
    <row r="1777" spans="3:15">
      <c r="C1777" s="1177"/>
      <c r="D1777" s="1177"/>
      <c r="E1777" s="1177"/>
      <c r="F1777" s="1177"/>
      <c r="G1777" s="1177"/>
      <c r="H1777" s="1177"/>
      <c r="I1777" s="1177"/>
      <c r="J1777" s="1177"/>
      <c r="K1777" s="1177"/>
      <c r="L1777" s="1177"/>
      <c r="M1777" s="1177"/>
      <c r="N1777" s="1177"/>
      <c r="O1777" s="1177"/>
    </row>
    <row r="1778" spans="3:15">
      <c r="C1778" s="1177"/>
      <c r="D1778" s="1177"/>
      <c r="E1778" s="1177"/>
      <c r="F1778" s="1177"/>
      <c r="G1778" s="1177"/>
      <c r="H1778" s="1177"/>
      <c r="I1778" s="1177"/>
      <c r="J1778" s="1177"/>
      <c r="K1778" s="1177"/>
      <c r="L1778" s="1177"/>
      <c r="M1778" s="1177"/>
      <c r="N1778" s="1177"/>
      <c r="O1778" s="1177"/>
    </row>
    <row r="1779" spans="3:15">
      <c r="C1779" s="1177"/>
      <c r="D1779" s="1177"/>
      <c r="E1779" s="1177"/>
      <c r="F1779" s="1177"/>
      <c r="G1779" s="1177"/>
      <c r="H1779" s="1177"/>
      <c r="I1779" s="1177"/>
      <c r="J1779" s="1177"/>
      <c r="K1779" s="1177"/>
      <c r="L1779" s="1177"/>
      <c r="M1779" s="1177"/>
      <c r="N1779" s="1177"/>
      <c r="O1779" s="1177"/>
    </row>
    <row r="1780" spans="3:15">
      <c r="C1780" s="1177"/>
      <c r="D1780" s="1177"/>
      <c r="E1780" s="1177"/>
      <c r="F1780" s="1177"/>
      <c r="G1780" s="1177"/>
      <c r="H1780" s="1177"/>
      <c r="I1780" s="1177"/>
      <c r="J1780" s="1177"/>
      <c r="K1780" s="1177"/>
      <c r="L1780" s="1177"/>
      <c r="M1780" s="1177"/>
      <c r="N1780" s="1177"/>
      <c r="O1780" s="1177"/>
    </row>
    <row r="1781" spans="3:15">
      <c r="C1781" s="1177"/>
      <c r="D1781" s="1177"/>
      <c r="E1781" s="1177"/>
      <c r="F1781" s="1177"/>
      <c r="G1781" s="1177"/>
      <c r="H1781" s="1177"/>
      <c r="I1781" s="1177"/>
      <c r="J1781" s="1177"/>
      <c r="K1781" s="1177"/>
      <c r="L1781" s="1177"/>
      <c r="M1781" s="1177"/>
      <c r="N1781" s="1177"/>
      <c r="O1781" s="1177"/>
    </row>
    <row r="1782" spans="3:15">
      <c r="C1782" s="1177"/>
      <c r="D1782" s="1177"/>
      <c r="E1782" s="1177"/>
      <c r="F1782" s="1177"/>
      <c r="G1782" s="1177"/>
      <c r="H1782" s="1177"/>
      <c r="I1782" s="1177"/>
      <c r="J1782" s="1177"/>
      <c r="K1782" s="1177"/>
      <c r="L1782" s="1177"/>
      <c r="M1782" s="1177"/>
      <c r="N1782" s="1177"/>
      <c r="O1782" s="1177"/>
    </row>
    <row r="1783" spans="3:15">
      <c r="C1783" s="1177"/>
      <c r="D1783" s="1177"/>
      <c r="E1783" s="1177"/>
      <c r="F1783" s="1177"/>
      <c r="G1783" s="1177"/>
      <c r="H1783" s="1177"/>
      <c r="I1783" s="1177"/>
      <c r="J1783" s="1177"/>
      <c r="K1783" s="1177"/>
      <c r="L1783" s="1177"/>
      <c r="M1783" s="1177"/>
      <c r="N1783" s="1177"/>
      <c r="O1783" s="1177"/>
    </row>
    <row r="1784" spans="3:15">
      <c r="C1784" s="1177"/>
      <c r="D1784" s="1177"/>
      <c r="E1784" s="1177"/>
      <c r="F1784" s="1177"/>
      <c r="G1784" s="1177"/>
      <c r="H1784" s="1177"/>
      <c r="I1784" s="1177"/>
      <c r="J1784" s="1177"/>
      <c r="K1784" s="1177"/>
      <c r="L1784" s="1177"/>
      <c r="M1784" s="1177"/>
      <c r="N1784" s="1177"/>
      <c r="O1784" s="1177"/>
    </row>
    <row r="1785" spans="3:15">
      <c r="C1785" s="1177"/>
      <c r="D1785" s="1177"/>
      <c r="E1785" s="1177"/>
      <c r="F1785" s="1177"/>
      <c r="G1785" s="1177"/>
      <c r="H1785" s="1177"/>
      <c r="I1785" s="1177"/>
      <c r="J1785" s="1177"/>
      <c r="K1785" s="1177"/>
      <c r="L1785" s="1177"/>
      <c r="M1785" s="1177"/>
      <c r="N1785" s="1177"/>
      <c r="O1785" s="1177"/>
    </row>
    <row r="1786" spans="3:15">
      <c r="C1786" s="1177"/>
      <c r="D1786" s="1177"/>
      <c r="E1786" s="1177"/>
      <c r="F1786" s="1177"/>
      <c r="G1786" s="1177"/>
      <c r="H1786" s="1177"/>
      <c r="I1786" s="1177"/>
      <c r="J1786" s="1177"/>
      <c r="K1786" s="1177"/>
      <c r="L1786" s="1177"/>
      <c r="M1786" s="1177"/>
      <c r="N1786" s="1177"/>
      <c r="O1786" s="1177"/>
    </row>
    <row r="1787" spans="3:15">
      <c r="C1787" s="1177"/>
      <c r="D1787" s="1177"/>
      <c r="E1787" s="1177"/>
      <c r="F1787" s="1177"/>
      <c r="G1787" s="1177"/>
      <c r="H1787" s="1177"/>
      <c r="I1787" s="1177"/>
      <c r="J1787" s="1177"/>
      <c r="K1787" s="1177"/>
      <c r="L1787" s="1177"/>
      <c r="M1787" s="1177"/>
      <c r="N1787" s="1177"/>
      <c r="O1787" s="1177"/>
    </row>
    <row r="1788" spans="3:15">
      <c r="C1788" s="1177"/>
      <c r="D1788" s="1177"/>
      <c r="E1788" s="1177"/>
      <c r="F1788" s="1177"/>
      <c r="G1788" s="1177"/>
      <c r="H1788" s="1177"/>
      <c r="I1788" s="1177"/>
      <c r="J1788" s="1177"/>
      <c r="K1788" s="1177"/>
      <c r="L1788" s="1177"/>
      <c r="M1788" s="1177"/>
      <c r="N1788" s="1177"/>
      <c r="O1788" s="1177"/>
    </row>
    <row r="1789" spans="3:15">
      <c r="C1789" s="1177"/>
      <c r="D1789" s="1177"/>
      <c r="E1789" s="1177"/>
      <c r="F1789" s="1177"/>
      <c r="G1789" s="1177"/>
      <c r="H1789" s="1177"/>
      <c r="I1789" s="1177"/>
      <c r="J1789" s="1177"/>
      <c r="K1789" s="1177"/>
      <c r="L1789" s="1177"/>
      <c r="M1789" s="1177"/>
      <c r="N1789" s="1177"/>
      <c r="O1789" s="1177"/>
    </row>
    <row r="1790" spans="3:15">
      <c r="C1790" s="1177"/>
      <c r="D1790" s="1177"/>
      <c r="E1790" s="1177"/>
      <c r="F1790" s="1177"/>
      <c r="G1790" s="1177"/>
      <c r="H1790" s="1177"/>
      <c r="I1790" s="1177"/>
      <c r="J1790" s="1177"/>
      <c r="K1790" s="1177"/>
      <c r="L1790" s="1177"/>
      <c r="M1790" s="1177"/>
      <c r="N1790" s="1177"/>
      <c r="O1790" s="1177"/>
    </row>
    <row r="1791" spans="3:15">
      <c r="C1791" s="1177"/>
      <c r="D1791" s="1177"/>
      <c r="E1791" s="1177"/>
      <c r="F1791" s="1177"/>
      <c r="G1791" s="1177"/>
      <c r="H1791" s="1177"/>
      <c r="I1791" s="1177"/>
      <c r="J1791" s="1177"/>
      <c r="K1791" s="1177"/>
      <c r="L1791" s="1177"/>
      <c r="M1791" s="1177"/>
      <c r="N1791" s="1177"/>
      <c r="O1791" s="1177"/>
    </row>
    <row r="1792" spans="3:15">
      <c r="C1792" s="1177"/>
      <c r="D1792" s="1177"/>
      <c r="E1792" s="1177"/>
      <c r="F1792" s="1177"/>
      <c r="G1792" s="1177"/>
      <c r="H1792" s="1177"/>
      <c r="I1792" s="1177"/>
      <c r="J1792" s="1177"/>
      <c r="K1792" s="1177"/>
      <c r="L1792" s="1177"/>
      <c r="M1792" s="1177"/>
      <c r="N1792" s="1177"/>
      <c r="O1792" s="1177"/>
    </row>
    <row r="1793" spans="3:15">
      <c r="C1793" s="1177"/>
      <c r="D1793" s="1177"/>
      <c r="E1793" s="1177"/>
      <c r="F1793" s="1177"/>
      <c r="G1793" s="1177"/>
      <c r="H1793" s="1177"/>
      <c r="I1793" s="1177"/>
      <c r="J1793" s="1177"/>
      <c r="K1793" s="1177"/>
      <c r="L1793" s="1177"/>
      <c r="M1793" s="1177"/>
      <c r="N1793" s="1177"/>
      <c r="O1793" s="1177"/>
    </row>
    <row r="1794" spans="3:15">
      <c r="C1794" s="1177"/>
      <c r="D1794" s="1177"/>
      <c r="E1794" s="1177"/>
      <c r="F1794" s="1177"/>
      <c r="G1794" s="1177"/>
      <c r="H1794" s="1177"/>
      <c r="I1794" s="1177"/>
      <c r="J1794" s="1177"/>
      <c r="K1794" s="1177"/>
      <c r="L1794" s="1177"/>
      <c r="M1794" s="1177"/>
      <c r="N1794" s="1177"/>
      <c r="O1794" s="1177"/>
    </row>
    <row r="1795" spans="3:15">
      <c r="C1795" s="1177"/>
      <c r="D1795" s="1177"/>
      <c r="E1795" s="1177"/>
      <c r="F1795" s="1177"/>
      <c r="G1795" s="1177"/>
      <c r="H1795" s="1177"/>
      <c r="I1795" s="1177"/>
      <c r="J1795" s="1177"/>
      <c r="K1795" s="1177"/>
      <c r="L1795" s="1177"/>
      <c r="M1795" s="1177"/>
      <c r="N1795" s="1177"/>
      <c r="O1795" s="1177"/>
    </row>
    <row r="1796" spans="3:15">
      <c r="C1796" s="1177"/>
      <c r="D1796" s="1177"/>
      <c r="E1796" s="1177"/>
      <c r="F1796" s="1177"/>
      <c r="G1796" s="1177"/>
      <c r="H1796" s="1177"/>
      <c r="I1796" s="1177"/>
      <c r="J1796" s="1177"/>
      <c r="K1796" s="1177"/>
      <c r="L1796" s="1177"/>
      <c r="M1796" s="1177"/>
      <c r="N1796" s="1177"/>
      <c r="O1796" s="1177"/>
    </row>
    <row r="1797" spans="3:15">
      <c r="C1797" s="1177"/>
      <c r="D1797" s="1177"/>
      <c r="E1797" s="1177"/>
      <c r="F1797" s="1177"/>
      <c r="G1797" s="1177"/>
      <c r="H1797" s="1177"/>
      <c r="I1797" s="1177"/>
      <c r="J1797" s="1177"/>
      <c r="K1797" s="1177"/>
      <c r="L1797" s="1177"/>
      <c r="M1797" s="1177"/>
      <c r="N1797" s="1177"/>
      <c r="O1797" s="1177"/>
    </row>
    <row r="1798" spans="3:15">
      <c r="C1798" s="1177"/>
      <c r="D1798" s="1177"/>
      <c r="E1798" s="1177"/>
      <c r="F1798" s="1177"/>
      <c r="G1798" s="1177"/>
      <c r="H1798" s="1177"/>
      <c r="I1798" s="1177"/>
      <c r="J1798" s="1177"/>
      <c r="K1798" s="1177"/>
      <c r="L1798" s="1177"/>
      <c r="M1798" s="1177"/>
      <c r="N1798" s="1177"/>
      <c r="O1798" s="1177"/>
    </row>
    <row r="1799" spans="3:15">
      <c r="C1799" s="1177"/>
      <c r="D1799" s="1177"/>
      <c r="E1799" s="1177"/>
      <c r="F1799" s="1177"/>
      <c r="G1799" s="1177"/>
      <c r="H1799" s="1177"/>
      <c r="I1799" s="1177"/>
      <c r="J1799" s="1177"/>
      <c r="K1799" s="1177"/>
      <c r="L1799" s="1177"/>
      <c r="M1799" s="1177"/>
      <c r="N1799" s="1177"/>
      <c r="O1799" s="1177"/>
    </row>
    <row r="1800" spans="3:15">
      <c r="C1800" s="1177"/>
      <c r="D1800" s="1177"/>
      <c r="E1800" s="1177"/>
      <c r="F1800" s="1177"/>
      <c r="G1800" s="1177"/>
      <c r="H1800" s="1177"/>
      <c r="I1800" s="1177"/>
      <c r="J1800" s="1177"/>
      <c r="K1800" s="1177"/>
      <c r="L1800" s="1177"/>
      <c r="M1800" s="1177"/>
      <c r="N1800" s="1177"/>
      <c r="O1800" s="1177"/>
    </row>
    <row r="1801" spans="3:15">
      <c r="C1801" s="1177"/>
      <c r="D1801" s="1177"/>
      <c r="E1801" s="1177"/>
      <c r="F1801" s="1177"/>
      <c r="G1801" s="1177"/>
      <c r="H1801" s="1177"/>
      <c r="I1801" s="1177"/>
      <c r="J1801" s="1177"/>
      <c r="K1801" s="1177"/>
      <c r="L1801" s="1177"/>
      <c r="M1801" s="1177"/>
      <c r="N1801" s="1177"/>
      <c r="O1801" s="1177"/>
    </row>
    <row r="1802" spans="3:15">
      <c r="C1802" s="1177"/>
      <c r="D1802" s="1177"/>
      <c r="E1802" s="1177"/>
      <c r="F1802" s="1177"/>
      <c r="G1802" s="1177"/>
      <c r="H1802" s="1177"/>
      <c r="I1802" s="1177"/>
      <c r="J1802" s="1177"/>
      <c r="K1802" s="1177"/>
      <c r="L1802" s="1177"/>
      <c r="M1802" s="1177"/>
      <c r="N1802" s="1177"/>
      <c r="O1802" s="1177"/>
    </row>
    <row r="1803" spans="3:15">
      <c r="C1803" s="1177"/>
      <c r="D1803" s="1177"/>
      <c r="E1803" s="1177"/>
      <c r="F1803" s="1177"/>
      <c r="G1803" s="1177"/>
      <c r="H1803" s="1177"/>
      <c r="I1803" s="1177"/>
      <c r="J1803" s="1177"/>
      <c r="K1803" s="1177"/>
      <c r="L1803" s="1177"/>
      <c r="M1803" s="1177"/>
      <c r="N1803" s="1177"/>
      <c r="O1803" s="1177"/>
    </row>
    <row r="1804" spans="3:15">
      <c r="C1804" s="1177"/>
      <c r="D1804" s="1177"/>
      <c r="E1804" s="1177"/>
      <c r="F1804" s="1177"/>
      <c r="G1804" s="1177"/>
      <c r="H1804" s="1177"/>
      <c r="I1804" s="1177"/>
      <c r="J1804" s="1177"/>
      <c r="K1804" s="1177"/>
      <c r="L1804" s="1177"/>
      <c r="M1804" s="1177"/>
      <c r="N1804" s="1177"/>
      <c r="O1804" s="1177"/>
    </row>
    <row r="1805" spans="3:15">
      <c r="C1805" s="1177"/>
      <c r="D1805" s="1177"/>
      <c r="E1805" s="1177"/>
      <c r="F1805" s="1177"/>
      <c r="G1805" s="1177"/>
      <c r="H1805" s="1177"/>
      <c r="I1805" s="1177"/>
      <c r="J1805" s="1177"/>
      <c r="K1805" s="1177"/>
      <c r="L1805" s="1177"/>
      <c r="M1805" s="1177"/>
      <c r="N1805" s="1177"/>
      <c r="O1805" s="1177"/>
    </row>
    <row r="1806" spans="3:15">
      <c r="C1806" s="1177"/>
      <c r="D1806" s="1177"/>
      <c r="E1806" s="1177"/>
      <c r="F1806" s="1177"/>
      <c r="G1806" s="1177"/>
      <c r="H1806" s="1177"/>
      <c r="I1806" s="1177"/>
      <c r="J1806" s="1177"/>
      <c r="K1806" s="1177"/>
      <c r="L1806" s="1177"/>
      <c r="M1806" s="1177"/>
      <c r="N1806" s="1177"/>
      <c r="O1806" s="1177"/>
    </row>
    <row r="1807" spans="3:15">
      <c r="C1807" s="1177"/>
      <c r="D1807" s="1177"/>
      <c r="E1807" s="1177"/>
      <c r="F1807" s="1177"/>
      <c r="G1807" s="1177"/>
      <c r="H1807" s="1177"/>
      <c r="I1807" s="1177"/>
      <c r="J1807" s="1177"/>
      <c r="K1807" s="1177"/>
      <c r="L1807" s="1177"/>
      <c r="M1807" s="1177"/>
      <c r="N1807" s="1177"/>
      <c r="O1807" s="1177"/>
    </row>
    <row r="1808" spans="3:15">
      <c r="C1808" s="1177"/>
      <c r="D1808" s="1177"/>
      <c r="E1808" s="1177"/>
      <c r="F1808" s="1177"/>
      <c r="G1808" s="1177"/>
      <c r="H1808" s="1177"/>
      <c r="I1808" s="1177"/>
      <c r="J1808" s="1177"/>
      <c r="K1808" s="1177"/>
      <c r="L1808" s="1177"/>
      <c r="M1808" s="1177"/>
      <c r="N1808" s="1177"/>
      <c r="O1808" s="1177"/>
    </row>
    <row r="1809" spans="3:15">
      <c r="C1809" s="1177"/>
      <c r="D1809" s="1177"/>
      <c r="E1809" s="1177"/>
      <c r="F1809" s="1177"/>
      <c r="G1809" s="1177"/>
      <c r="H1809" s="1177"/>
      <c r="I1809" s="1177"/>
      <c r="J1809" s="1177"/>
      <c r="K1809" s="1177"/>
      <c r="L1809" s="1177"/>
      <c r="M1809" s="1177"/>
      <c r="N1809" s="1177"/>
      <c r="O1809" s="1177"/>
    </row>
    <row r="1810" spans="3:15">
      <c r="C1810" s="1177"/>
      <c r="D1810" s="1177"/>
      <c r="E1810" s="1177"/>
      <c r="F1810" s="1177"/>
      <c r="G1810" s="1177"/>
      <c r="H1810" s="1177"/>
      <c r="I1810" s="1177"/>
      <c r="J1810" s="1177"/>
      <c r="K1810" s="1177"/>
      <c r="L1810" s="1177"/>
      <c r="M1810" s="1177"/>
      <c r="N1810" s="1177"/>
      <c r="O1810" s="1177"/>
    </row>
    <row r="1811" spans="3:15">
      <c r="C1811" s="1177"/>
      <c r="D1811" s="1177"/>
      <c r="E1811" s="1177"/>
      <c r="F1811" s="1177"/>
      <c r="G1811" s="1177"/>
      <c r="H1811" s="1177"/>
      <c r="I1811" s="1177"/>
      <c r="J1811" s="1177"/>
      <c r="K1811" s="1177"/>
      <c r="L1811" s="1177"/>
      <c r="M1811" s="1177"/>
      <c r="N1811" s="1177"/>
      <c r="O1811" s="1177"/>
    </row>
    <row r="1812" spans="3:15">
      <c r="C1812" s="1177"/>
      <c r="D1812" s="1177"/>
      <c r="E1812" s="1177"/>
      <c r="F1812" s="1177"/>
      <c r="G1812" s="1177"/>
      <c r="H1812" s="1177"/>
      <c r="I1812" s="1177"/>
      <c r="J1812" s="1177"/>
      <c r="K1812" s="1177"/>
      <c r="L1812" s="1177"/>
      <c r="M1812" s="1177"/>
      <c r="N1812" s="1177"/>
      <c r="O1812" s="1177"/>
    </row>
    <row r="1813" spans="3:15">
      <c r="C1813" s="1177"/>
      <c r="D1813" s="1177"/>
      <c r="E1813" s="1177"/>
      <c r="F1813" s="1177"/>
      <c r="G1813" s="1177"/>
      <c r="H1813" s="1177"/>
      <c r="I1813" s="1177"/>
      <c r="J1813" s="1177"/>
      <c r="K1813" s="1177"/>
      <c r="L1813" s="1177"/>
      <c r="M1813" s="1177"/>
      <c r="N1813" s="1177"/>
      <c r="O1813" s="1177"/>
    </row>
    <row r="1814" spans="3:15">
      <c r="C1814" s="1177"/>
      <c r="D1814" s="1177"/>
      <c r="E1814" s="1177"/>
      <c r="F1814" s="1177"/>
      <c r="G1814" s="1177"/>
      <c r="H1814" s="1177"/>
      <c r="I1814" s="1177"/>
      <c r="J1814" s="1177"/>
      <c r="K1814" s="1177"/>
      <c r="L1814" s="1177"/>
      <c r="M1814" s="1177"/>
      <c r="N1814" s="1177"/>
      <c r="O1814" s="1177"/>
    </row>
    <row r="1815" spans="3:15">
      <c r="C1815" s="1177"/>
      <c r="D1815" s="1177"/>
      <c r="E1815" s="1177"/>
      <c r="F1815" s="1177"/>
      <c r="G1815" s="1177"/>
      <c r="H1815" s="1177"/>
      <c r="I1815" s="1177"/>
      <c r="J1815" s="1177"/>
      <c r="K1815" s="1177"/>
      <c r="L1815" s="1177"/>
      <c r="M1815" s="1177"/>
      <c r="N1815" s="1177"/>
      <c r="O1815" s="1177"/>
    </row>
    <row r="1816" spans="3:15">
      <c r="C1816" s="1177"/>
      <c r="D1816" s="1177"/>
      <c r="E1816" s="1177"/>
      <c r="F1816" s="1177"/>
      <c r="G1816" s="1177"/>
      <c r="H1816" s="1177"/>
      <c r="I1816" s="1177"/>
      <c r="J1816" s="1177"/>
      <c r="K1816" s="1177"/>
      <c r="L1816" s="1177"/>
      <c r="M1816" s="1177"/>
      <c r="N1816" s="1177"/>
      <c r="O1816" s="1177"/>
    </row>
    <row r="1817" spans="3:15">
      <c r="C1817" s="1177"/>
      <c r="D1817" s="1177"/>
      <c r="E1817" s="1177"/>
      <c r="F1817" s="1177"/>
      <c r="G1817" s="1177"/>
      <c r="H1817" s="1177"/>
      <c r="I1817" s="1177"/>
      <c r="J1817" s="1177"/>
      <c r="K1817" s="1177"/>
      <c r="L1817" s="1177"/>
      <c r="M1817" s="1177"/>
      <c r="N1817" s="1177"/>
      <c r="O1817" s="1177"/>
    </row>
    <row r="1818" spans="3:15">
      <c r="C1818" s="1177"/>
      <c r="D1818" s="1177"/>
      <c r="E1818" s="1177"/>
      <c r="F1818" s="1177"/>
      <c r="G1818" s="1177"/>
      <c r="H1818" s="1177"/>
      <c r="I1818" s="1177"/>
      <c r="J1818" s="1177"/>
      <c r="K1818" s="1177"/>
      <c r="L1818" s="1177"/>
      <c r="M1818" s="1177"/>
      <c r="N1818" s="1177"/>
      <c r="O1818" s="1177"/>
    </row>
    <row r="1819" spans="3:15">
      <c r="C1819" s="1177"/>
      <c r="D1819" s="1177"/>
      <c r="E1819" s="1177"/>
      <c r="F1819" s="1177"/>
      <c r="G1819" s="1177"/>
      <c r="H1819" s="1177"/>
      <c r="I1819" s="1177"/>
      <c r="J1819" s="1177"/>
      <c r="K1819" s="1177"/>
      <c r="L1819" s="1177"/>
      <c r="M1819" s="1177"/>
      <c r="N1819" s="1177"/>
      <c r="O1819" s="1177"/>
    </row>
    <row r="1820" spans="3:15">
      <c r="C1820" s="1177"/>
      <c r="D1820" s="1177"/>
      <c r="E1820" s="1177"/>
      <c r="F1820" s="1177"/>
      <c r="G1820" s="1177"/>
      <c r="H1820" s="1177"/>
      <c r="I1820" s="1177"/>
      <c r="J1820" s="1177"/>
      <c r="K1820" s="1177"/>
      <c r="L1820" s="1177"/>
      <c r="M1820" s="1177"/>
      <c r="N1820" s="1177"/>
      <c r="O1820" s="1177"/>
    </row>
    <row r="1821" spans="3:15">
      <c r="C1821" s="1177"/>
      <c r="D1821" s="1177"/>
      <c r="E1821" s="1177"/>
      <c r="F1821" s="1177"/>
      <c r="G1821" s="1177"/>
      <c r="H1821" s="1177"/>
      <c r="I1821" s="1177"/>
      <c r="J1821" s="1177"/>
      <c r="K1821" s="1177"/>
      <c r="L1821" s="1177"/>
      <c r="M1821" s="1177"/>
      <c r="N1821" s="1177"/>
      <c r="O1821" s="1177"/>
    </row>
    <row r="1822" spans="3:15">
      <c r="C1822" s="1177"/>
      <c r="D1822" s="1177"/>
      <c r="E1822" s="1177"/>
      <c r="F1822" s="1177"/>
      <c r="G1822" s="1177"/>
      <c r="H1822" s="1177"/>
      <c r="I1822" s="1177"/>
      <c r="J1822" s="1177"/>
      <c r="K1822" s="1177"/>
      <c r="L1822" s="1177"/>
      <c r="M1822" s="1177"/>
      <c r="N1822" s="1177"/>
      <c r="O1822" s="1177"/>
    </row>
    <row r="1823" spans="3:15">
      <c r="C1823" s="1177"/>
      <c r="D1823" s="1177"/>
      <c r="E1823" s="1177"/>
      <c r="F1823" s="1177"/>
      <c r="G1823" s="1177"/>
      <c r="H1823" s="1177"/>
      <c r="I1823" s="1177"/>
      <c r="J1823" s="1177"/>
      <c r="K1823" s="1177"/>
      <c r="L1823" s="1177"/>
      <c r="M1823" s="1177"/>
      <c r="N1823" s="1177"/>
      <c r="O1823" s="1177"/>
    </row>
    <row r="1824" spans="3:15">
      <c r="C1824" s="1177"/>
      <c r="D1824" s="1177"/>
      <c r="E1824" s="1177"/>
      <c r="F1824" s="1177"/>
      <c r="G1824" s="1177"/>
      <c r="H1824" s="1177"/>
      <c r="I1824" s="1177"/>
      <c r="J1824" s="1177"/>
      <c r="K1824" s="1177"/>
      <c r="L1824" s="1177"/>
      <c r="M1824" s="1177"/>
      <c r="N1824" s="1177"/>
      <c r="O1824" s="1177"/>
    </row>
    <row r="1825" spans="3:15">
      <c r="C1825" s="1177"/>
      <c r="D1825" s="1177"/>
      <c r="E1825" s="1177"/>
      <c r="F1825" s="1177"/>
      <c r="G1825" s="1177"/>
      <c r="H1825" s="1177"/>
      <c r="I1825" s="1177"/>
      <c r="J1825" s="1177"/>
      <c r="K1825" s="1177"/>
      <c r="L1825" s="1177"/>
      <c r="M1825" s="1177"/>
      <c r="N1825" s="1177"/>
      <c r="O1825" s="1177"/>
    </row>
    <row r="1826" spans="3:15">
      <c r="C1826" s="1177"/>
      <c r="D1826" s="1177"/>
      <c r="E1826" s="1177"/>
      <c r="F1826" s="1177"/>
      <c r="G1826" s="1177"/>
      <c r="H1826" s="1177"/>
      <c r="I1826" s="1177"/>
      <c r="J1826" s="1177"/>
      <c r="K1826" s="1177"/>
      <c r="L1826" s="1177"/>
      <c r="M1826" s="1177"/>
      <c r="N1826" s="1177"/>
      <c r="O1826" s="1177"/>
    </row>
    <row r="1827" spans="3:15">
      <c r="C1827" s="1177"/>
      <c r="D1827" s="1177"/>
      <c r="E1827" s="1177"/>
      <c r="F1827" s="1177"/>
      <c r="G1827" s="1177"/>
      <c r="H1827" s="1177"/>
      <c r="I1827" s="1177"/>
      <c r="J1827" s="1177"/>
      <c r="K1827" s="1177"/>
      <c r="L1827" s="1177"/>
      <c r="M1827" s="1177"/>
      <c r="N1827" s="1177"/>
      <c r="O1827" s="1177"/>
    </row>
    <row r="1828" spans="3:15">
      <c r="C1828" s="1177"/>
      <c r="D1828" s="1177"/>
      <c r="E1828" s="1177"/>
      <c r="F1828" s="1177"/>
      <c r="G1828" s="1177"/>
      <c r="H1828" s="1177"/>
      <c r="I1828" s="1177"/>
      <c r="J1828" s="1177"/>
      <c r="K1828" s="1177"/>
      <c r="L1828" s="1177"/>
      <c r="M1828" s="1177"/>
      <c r="N1828" s="1177"/>
      <c r="O1828" s="1177"/>
    </row>
    <row r="1829" spans="3:15">
      <c r="C1829" s="1177"/>
      <c r="D1829" s="1177"/>
      <c r="E1829" s="1177"/>
      <c r="F1829" s="1177"/>
      <c r="G1829" s="1177"/>
      <c r="H1829" s="1177"/>
      <c r="I1829" s="1177"/>
      <c r="J1829" s="1177"/>
      <c r="K1829" s="1177"/>
      <c r="L1829" s="1177"/>
      <c r="M1829" s="1177"/>
      <c r="N1829" s="1177"/>
      <c r="O1829" s="1177"/>
    </row>
    <row r="1830" spans="3:15">
      <c r="C1830" s="1177"/>
      <c r="D1830" s="1177"/>
      <c r="E1830" s="1177"/>
      <c r="F1830" s="1177"/>
      <c r="G1830" s="1177"/>
      <c r="H1830" s="1177"/>
      <c r="I1830" s="1177"/>
      <c r="J1830" s="1177"/>
      <c r="K1830" s="1177"/>
      <c r="L1830" s="1177"/>
      <c r="M1830" s="1177"/>
      <c r="N1830" s="1177"/>
      <c r="O1830" s="1177"/>
    </row>
    <row r="1831" spans="3:15">
      <c r="C1831" s="1177"/>
      <c r="D1831" s="1177"/>
      <c r="E1831" s="1177"/>
      <c r="F1831" s="1177"/>
      <c r="G1831" s="1177"/>
      <c r="H1831" s="1177"/>
      <c r="I1831" s="1177"/>
      <c r="J1831" s="1177"/>
      <c r="K1831" s="1177"/>
      <c r="L1831" s="1177"/>
      <c r="M1831" s="1177"/>
      <c r="N1831" s="1177"/>
      <c r="O1831" s="1177"/>
    </row>
    <row r="1832" spans="3:15">
      <c r="C1832" s="1177"/>
      <c r="D1832" s="1177"/>
      <c r="E1832" s="1177"/>
      <c r="F1832" s="1177"/>
      <c r="G1832" s="1177"/>
      <c r="H1832" s="1177"/>
      <c r="I1832" s="1177"/>
      <c r="J1832" s="1177"/>
      <c r="K1832" s="1177"/>
      <c r="L1832" s="1177"/>
      <c r="M1832" s="1177"/>
      <c r="N1832" s="1177"/>
      <c r="O1832" s="1177"/>
    </row>
    <row r="1833" spans="3:15">
      <c r="C1833" s="1177"/>
      <c r="D1833" s="1177"/>
      <c r="E1833" s="1177"/>
      <c r="F1833" s="1177"/>
      <c r="G1833" s="1177"/>
      <c r="H1833" s="1177"/>
      <c r="I1833" s="1177"/>
      <c r="J1833" s="1177"/>
      <c r="K1833" s="1177"/>
      <c r="L1833" s="1177"/>
      <c r="M1833" s="1177"/>
      <c r="N1833" s="1177"/>
      <c r="O1833" s="1177"/>
    </row>
    <row r="1834" spans="3:15">
      <c r="C1834" s="1177"/>
      <c r="D1834" s="1177"/>
      <c r="E1834" s="1177"/>
      <c r="F1834" s="1177"/>
      <c r="G1834" s="1177"/>
      <c r="H1834" s="1177"/>
      <c r="I1834" s="1177"/>
      <c r="J1834" s="1177"/>
      <c r="K1834" s="1177"/>
      <c r="L1834" s="1177"/>
      <c r="M1834" s="1177"/>
      <c r="N1834" s="1177"/>
      <c r="O1834" s="1177"/>
    </row>
    <row r="1835" spans="3:15">
      <c r="C1835" s="1177"/>
      <c r="D1835" s="1177"/>
      <c r="E1835" s="1177"/>
      <c r="F1835" s="1177"/>
      <c r="G1835" s="1177"/>
      <c r="H1835" s="1177"/>
      <c r="I1835" s="1177"/>
      <c r="J1835" s="1177"/>
      <c r="K1835" s="1177"/>
      <c r="L1835" s="1177"/>
      <c r="M1835" s="1177"/>
      <c r="N1835" s="1177"/>
      <c r="O1835" s="1177"/>
    </row>
    <row r="1836" spans="3:15">
      <c r="C1836" s="1177"/>
      <c r="D1836" s="1177"/>
      <c r="E1836" s="1177"/>
      <c r="F1836" s="1177"/>
      <c r="G1836" s="1177"/>
      <c r="H1836" s="1177"/>
      <c r="I1836" s="1177"/>
      <c r="J1836" s="1177"/>
      <c r="K1836" s="1177"/>
      <c r="L1836" s="1177"/>
      <c r="M1836" s="1177"/>
      <c r="N1836" s="1177"/>
      <c r="O1836" s="1177"/>
    </row>
    <row r="1837" spans="3:15">
      <c r="C1837" s="1177"/>
      <c r="D1837" s="1177"/>
      <c r="E1837" s="1177"/>
      <c r="F1837" s="1177"/>
      <c r="G1837" s="1177"/>
      <c r="H1837" s="1177"/>
      <c r="I1837" s="1177"/>
      <c r="J1837" s="1177"/>
      <c r="K1837" s="1177"/>
      <c r="L1837" s="1177"/>
      <c r="M1837" s="1177"/>
      <c r="N1837" s="1177"/>
      <c r="O1837" s="1177"/>
    </row>
    <row r="1838" spans="3:15">
      <c r="C1838" s="1177"/>
      <c r="D1838" s="1177"/>
      <c r="E1838" s="1177"/>
      <c r="F1838" s="1177"/>
      <c r="G1838" s="1177"/>
      <c r="H1838" s="1177"/>
      <c r="I1838" s="1177"/>
      <c r="J1838" s="1177"/>
      <c r="K1838" s="1177"/>
      <c r="L1838" s="1177"/>
      <c r="M1838" s="1177"/>
      <c r="N1838" s="1177"/>
      <c r="O1838" s="1177"/>
    </row>
    <row r="1839" spans="3:15">
      <c r="C1839" s="1177"/>
      <c r="D1839" s="1177"/>
      <c r="E1839" s="1177"/>
      <c r="F1839" s="1177"/>
      <c r="G1839" s="1177"/>
      <c r="H1839" s="1177"/>
      <c r="I1839" s="1177"/>
      <c r="J1839" s="1177"/>
      <c r="K1839" s="1177"/>
      <c r="L1839" s="1177"/>
      <c r="M1839" s="1177"/>
      <c r="N1839" s="1177"/>
      <c r="O1839" s="1177"/>
    </row>
    <row r="1840" spans="3:15">
      <c r="C1840" s="1177"/>
      <c r="D1840" s="1177"/>
      <c r="E1840" s="1177"/>
      <c r="F1840" s="1177"/>
      <c r="G1840" s="1177"/>
      <c r="H1840" s="1177"/>
      <c r="I1840" s="1177"/>
      <c r="J1840" s="1177"/>
      <c r="K1840" s="1177"/>
      <c r="L1840" s="1177"/>
      <c r="M1840" s="1177"/>
      <c r="N1840" s="1177"/>
      <c r="O1840" s="1177"/>
    </row>
    <row r="1841" spans="3:15">
      <c r="C1841" s="1177"/>
      <c r="D1841" s="1177"/>
      <c r="E1841" s="1177"/>
      <c r="F1841" s="1177"/>
      <c r="G1841" s="1177"/>
      <c r="H1841" s="1177"/>
      <c r="I1841" s="1177"/>
      <c r="J1841" s="1177"/>
      <c r="K1841" s="1177"/>
      <c r="L1841" s="1177"/>
      <c r="M1841" s="1177"/>
      <c r="N1841" s="1177"/>
      <c r="O1841" s="1177"/>
    </row>
    <row r="1842" spans="3:15">
      <c r="C1842" s="1177"/>
      <c r="D1842" s="1177"/>
      <c r="E1842" s="1177"/>
      <c r="F1842" s="1177"/>
      <c r="G1842" s="1177"/>
      <c r="H1842" s="1177"/>
      <c r="I1842" s="1177"/>
      <c r="J1842" s="1177"/>
      <c r="K1842" s="1177"/>
      <c r="L1842" s="1177"/>
      <c r="M1842" s="1177"/>
      <c r="N1842" s="1177"/>
      <c r="O1842" s="1177"/>
    </row>
    <row r="1843" spans="3:15">
      <c r="C1843" s="1177"/>
      <c r="D1843" s="1177"/>
      <c r="E1843" s="1177"/>
      <c r="F1843" s="1177"/>
      <c r="G1843" s="1177"/>
      <c r="H1843" s="1177"/>
      <c r="I1843" s="1177"/>
      <c r="J1843" s="1177"/>
      <c r="K1843" s="1177"/>
      <c r="L1843" s="1177"/>
      <c r="M1843" s="1177"/>
      <c r="N1843" s="1177"/>
      <c r="O1843" s="1177"/>
    </row>
    <row r="1844" spans="3:15">
      <c r="C1844" s="1177"/>
      <c r="D1844" s="1177"/>
      <c r="E1844" s="1177"/>
      <c r="F1844" s="1177"/>
      <c r="G1844" s="1177"/>
      <c r="H1844" s="1177"/>
      <c r="I1844" s="1177"/>
      <c r="J1844" s="1177"/>
      <c r="K1844" s="1177"/>
      <c r="L1844" s="1177"/>
      <c r="M1844" s="1177"/>
      <c r="N1844" s="1177"/>
      <c r="O1844" s="1177"/>
    </row>
    <row r="1845" spans="3:15">
      <c r="C1845" s="1177"/>
      <c r="D1845" s="1177"/>
      <c r="E1845" s="1177"/>
      <c r="F1845" s="1177"/>
      <c r="G1845" s="1177"/>
      <c r="H1845" s="1177"/>
      <c r="I1845" s="1177"/>
      <c r="J1845" s="1177"/>
      <c r="K1845" s="1177"/>
      <c r="L1845" s="1177"/>
      <c r="M1845" s="1177"/>
      <c r="N1845" s="1177"/>
      <c r="O1845" s="1177"/>
    </row>
    <row r="1846" spans="3:15">
      <c r="C1846" s="1177"/>
      <c r="D1846" s="1177"/>
      <c r="E1846" s="1177"/>
      <c r="F1846" s="1177"/>
      <c r="G1846" s="1177"/>
      <c r="H1846" s="1177"/>
      <c r="I1846" s="1177"/>
      <c r="J1846" s="1177"/>
      <c r="K1846" s="1177"/>
      <c r="L1846" s="1177"/>
      <c r="M1846" s="1177"/>
      <c r="N1846" s="1177"/>
      <c r="O1846" s="1177"/>
    </row>
    <row r="1847" spans="3:15">
      <c r="C1847" s="1177"/>
      <c r="D1847" s="1177"/>
      <c r="E1847" s="1177"/>
      <c r="F1847" s="1177"/>
      <c r="G1847" s="1177"/>
      <c r="H1847" s="1177"/>
      <c r="I1847" s="1177"/>
      <c r="J1847" s="1177"/>
      <c r="K1847" s="1177"/>
      <c r="L1847" s="1177"/>
      <c r="M1847" s="1177"/>
      <c r="N1847" s="1177"/>
      <c r="O1847" s="1177"/>
    </row>
    <row r="1848" spans="3:15">
      <c r="C1848" s="1177"/>
      <c r="D1848" s="1177"/>
      <c r="E1848" s="1177"/>
      <c r="F1848" s="1177"/>
      <c r="G1848" s="1177"/>
      <c r="H1848" s="1177"/>
      <c r="I1848" s="1177"/>
      <c r="J1848" s="1177"/>
      <c r="K1848" s="1177"/>
      <c r="L1848" s="1177"/>
      <c r="M1848" s="1177"/>
      <c r="N1848" s="1177"/>
      <c r="O1848" s="1177"/>
    </row>
    <row r="1849" spans="3:15">
      <c r="C1849" s="1177"/>
      <c r="D1849" s="1177"/>
      <c r="E1849" s="1177"/>
      <c r="F1849" s="1177"/>
      <c r="G1849" s="1177"/>
      <c r="H1849" s="1177"/>
      <c r="I1849" s="1177"/>
      <c r="J1849" s="1177"/>
      <c r="K1849" s="1177"/>
      <c r="L1849" s="1177"/>
      <c r="M1849" s="1177"/>
      <c r="N1849" s="1177"/>
      <c r="O1849" s="1177"/>
    </row>
    <row r="1850" spans="3:15">
      <c r="C1850" s="1177"/>
      <c r="D1850" s="1177"/>
      <c r="E1850" s="1177"/>
      <c r="F1850" s="1177"/>
      <c r="G1850" s="1177"/>
      <c r="H1850" s="1177"/>
      <c r="I1850" s="1177"/>
      <c r="J1850" s="1177"/>
      <c r="K1850" s="1177"/>
      <c r="L1850" s="1177"/>
      <c r="M1850" s="1177"/>
      <c r="N1850" s="1177"/>
      <c r="O1850" s="1177"/>
    </row>
    <row r="1851" spans="3:15">
      <c r="C1851" s="1177"/>
      <c r="D1851" s="1177"/>
      <c r="E1851" s="1177"/>
      <c r="F1851" s="1177"/>
      <c r="G1851" s="1177"/>
      <c r="H1851" s="1177"/>
      <c r="I1851" s="1177"/>
      <c r="J1851" s="1177"/>
      <c r="K1851" s="1177"/>
      <c r="L1851" s="1177"/>
      <c r="M1851" s="1177"/>
      <c r="N1851" s="1177"/>
      <c r="O1851" s="1177"/>
    </row>
    <row r="1852" spans="3:15">
      <c r="C1852" s="1177"/>
      <c r="D1852" s="1177"/>
      <c r="E1852" s="1177"/>
      <c r="F1852" s="1177"/>
      <c r="G1852" s="1177"/>
      <c r="H1852" s="1177"/>
      <c r="I1852" s="1177"/>
      <c r="J1852" s="1177"/>
      <c r="K1852" s="1177"/>
      <c r="L1852" s="1177"/>
      <c r="M1852" s="1177"/>
      <c r="N1852" s="1177"/>
      <c r="O1852" s="1177"/>
    </row>
    <row r="1853" spans="3:15">
      <c r="C1853" s="1177"/>
      <c r="D1853" s="1177"/>
      <c r="E1853" s="1177"/>
      <c r="F1853" s="1177"/>
      <c r="G1853" s="1177"/>
      <c r="H1853" s="1177"/>
      <c r="I1853" s="1177"/>
      <c r="J1853" s="1177"/>
      <c r="K1853" s="1177"/>
      <c r="L1853" s="1177"/>
      <c r="M1853" s="1177"/>
      <c r="N1853" s="1177"/>
      <c r="O1853" s="1177"/>
    </row>
    <row r="1854" spans="3:15">
      <c r="C1854" s="1177"/>
      <c r="D1854" s="1177"/>
      <c r="E1854" s="1177"/>
      <c r="F1854" s="1177"/>
      <c r="G1854" s="1177"/>
      <c r="H1854" s="1177"/>
      <c r="I1854" s="1177"/>
      <c r="J1854" s="1177"/>
      <c r="K1854" s="1177"/>
      <c r="L1854" s="1177"/>
      <c r="M1854" s="1177"/>
      <c r="N1854" s="1177"/>
      <c r="O1854" s="1177"/>
    </row>
    <row r="1855" spans="3:15">
      <c r="C1855" s="1177"/>
      <c r="D1855" s="1177"/>
      <c r="E1855" s="1177"/>
      <c r="F1855" s="1177"/>
      <c r="G1855" s="1177"/>
      <c r="H1855" s="1177"/>
      <c r="I1855" s="1177"/>
      <c r="J1855" s="1177"/>
      <c r="K1855" s="1177"/>
      <c r="L1855" s="1177"/>
      <c r="M1855" s="1177"/>
      <c r="N1855" s="1177"/>
      <c r="O1855" s="1177"/>
    </row>
    <row r="1856" spans="3:15">
      <c r="C1856" s="1177"/>
      <c r="D1856" s="1177"/>
      <c r="E1856" s="1177"/>
      <c r="F1856" s="1177"/>
      <c r="G1856" s="1177"/>
      <c r="H1856" s="1177"/>
      <c r="I1856" s="1177"/>
      <c r="J1856" s="1177"/>
      <c r="K1856" s="1177"/>
      <c r="L1856" s="1177"/>
      <c r="M1856" s="1177"/>
      <c r="N1856" s="1177"/>
      <c r="O1856" s="1177"/>
    </row>
    <row r="1857" spans="3:15">
      <c r="C1857" s="1177"/>
      <c r="D1857" s="1177"/>
      <c r="E1857" s="1177"/>
      <c r="F1857" s="1177"/>
      <c r="G1857" s="1177"/>
      <c r="H1857" s="1177"/>
      <c r="I1857" s="1177"/>
      <c r="J1857" s="1177"/>
      <c r="K1857" s="1177"/>
      <c r="L1857" s="1177"/>
      <c r="M1857" s="1177"/>
      <c r="N1857" s="1177"/>
      <c r="O1857" s="1177"/>
    </row>
    <row r="1858" spans="3:15">
      <c r="C1858" s="1177"/>
      <c r="D1858" s="1177"/>
      <c r="E1858" s="1177"/>
      <c r="F1858" s="1177"/>
      <c r="G1858" s="1177"/>
      <c r="H1858" s="1177"/>
      <c r="I1858" s="1177"/>
      <c r="J1858" s="1177"/>
      <c r="K1858" s="1177"/>
      <c r="L1858" s="1177"/>
      <c r="M1858" s="1177"/>
      <c r="N1858" s="1177"/>
      <c r="O1858" s="1177"/>
    </row>
    <row r="1859" spans="3:15">
      <c r="C1859" s="1177"/>
      <c r="D1859" s="1177"/>
      <c r="E1859" s="1177"/>
      <c r="F1859" s="1177"/>
      <c r="G1859" s="1177"/>
      <c r="H1859" s="1177"/>
      <c r="I1859" s="1177"/>
      <c r="J1859" s="1177"/>
      <c r="K1859" s="1177"/>
      <c r="L1859" s="1177"/>
      <c r="M1859" s="1177"/>
      <c r="N1859" s="1177"/>
      <c r="O1859" s="1177"/>
    </row>
    <row r="1860" spans="3:15">
      <c r="C1860" s="1177"/>
      <c r="D1860" s="1177"/>
      <c r="E1860" s="1177"/>
      <c r="F1860" s="1177"/>
      <c r="G1860" s="1177"/>
      <c r="H1860" s="1177"/>
      <c r="I1860" s="1177"/>
      <c r="J1860" s="1177"/>
      <c r="K1860" s="1177"/>
      <c r="L1860" s="1177"/>
      <c r="M1860" s="1177"/>
      <c r="N1860" s="1177"/>
      <c r="O1860" s="1177"/>
    </row>
    <row r="1861" spans="3:15">
      <c r="C1861" s="1177"/>
      <c r="D1861" s="1177"/>
      <c r="E1861" s="1177"/>
      <c r="F1861" s="1177"/>
      <c r="G1861" s="1177"/>
      <c r="H1861" s="1177"/>
      <c r="I1861" s="1177"/>
      <c r="J1861" s="1177"/>
      <c r="K1861" s="1177"/>
      <c r="L1861" s="1177"/>
      <c r="M1861" s="1177"/>
      <c r="N1861" s="1177"/>
      <c r="O1861" s="1177"/>
    </row>
    <row r="1862" spans="3:15">
      <c r="C1862" s="1177"/>
      <c r="D1862" s="1177"/>
      <c r="E1862" s="1177"/>
      <c r="F1862" s="1177"/>
      <c r="G1862" s="1177"/>
      <c r="H1862" s="1177"/>
      <c r="I1862" s="1177"/>
      <c r="J1862" s="1177"/>
      <c r="K1862" s="1177"/>
      <c r="L1862" s="1177"/>
      <c r="M1862" s="1177"/>
      <c r="N1862" s="1177"/>
      <c r="O1862" s="1177"/>
    </row>
    <row r="1863" spans="3:15">
      <c r="C1863" s="1177"/>
      <c r="D1863" s="1177"/>
      <c r="E1863" s="1177"/>
      <c r="F1863" s="1177"/>
      <c r="G1863" s="1177"/>
      <c r="H1863" s="1177"/>
      <c r="I1863" s="1177"/>
      <c r="J1863" s="1177"/>
      <c r="K1863" s="1177"/>
      <c r="L1863" s="1177"/>
      <c r="M1863" s="1177"/>
      <c r="N1863" s="1177"/>
      <c r="O1863" s="1177"/>
    </row>
    <row r="1864" spans="3:15">
      <c r="C1864" s="1177"/>
      <c r="D1864" s="1177"/>
      <c r="E1864" s="1177"/>
      <c r="F1864" s="1177"/>
      <c r="G1864" s="1177"/>
      <c r="H1864" s="1177"/>
      <c r="I1864" s="1177"/>
      <c r="J1864" s="1177"/>
      <c r="K1864" s="1177"/>
      <c r="L1864" s="1177"/>
      <c r="M1864" s="1177"/>
      <c r="N1864" s="1177"/>
      <c r="O1864" s="1177"/>
    </row>
    <row r="1865" spans="3:15">
      <c r="C1865" s="1177"/>
      <c r="D1865" s="1177"/>
      <c r="E1865" s="1177"/>
      <c r="F1865" s="1177"/>
      <c r="G1865" s="1177"/>
      <c r="H1865" s="1177"/>
      <c r="I1865" s="1177"/>
      <c r="J1865" s="1177"/>
      <c r="K1865" s="1177"/>
      <c r="L1865" s="1177"/>
      <c r="M1865" s="1177"/>
      <c r="N1865" s="1177"/>
      <c r="O1865" s="1177"/>
    </row>
    <row r="1866" spans="3:15">
      <c r="C1866" s="1177"/>
      <c r="D1866" s="1177"/>
      <c r="E1866" s="1177"/>
      <c r="F1866" s="1177"/>
      <c r="G1866" s="1177"/>
      <c r="H1866" s="1177"/>
      <c r="I1866" s="1177"/>
      <c r="J1866" s="1177"/>
      <c r="K1866" s="1177"/>
      <c r="L1866" s="1177"/>
      <c r="M1866" s="1177"/>
      <c r="N1866" s="1177"/>
      <c r="O1866" s="1177"/>
    </row>
    <row r="1867" spans="3:15">
      <c r="C1867" s="1177"/>
      <c r="D1867" s="1177"/>
      <c r="E1867" s="1177"/>
      <c r="F1867" s="1177"/>
      <c r="G1867" s="1177"/>
      <c r="H1867" s="1177"/>
      <c r="I1867" s="1177"/>
      <c r="J1867" s="1177"/>
      <c r="K1867" s="1177"/>
      <c r="L1867" s="1177"/>
      <c r="M1867" s="1177"/>
      <c r="N1867" s="1177"/>
      <c r="O1867" s="1177"/>
    </row>
    <row r="1868" spans="3:15">
      <c r="C1868" s="1177"/>
      <c r="D1868" s="1177"/>
      <c r="E1868" s="1177"/>
      <c r="F1868" s="1177"/>
      <c r="G1868" s="1177"/>
      <c r="H1868" s="1177"/>
      <c r="I1868" s="1177"/>
      <c r="J1868" s="1177"/>
      <c r="K1868" s="1177"/>
      <c r="L1868" s="1177"/>
      <c r="M1868" s="1177"/>
      <c r="N1868" s="1177"/>
      <c r="O1868" s="1177"/>
    </row>
    <row r="1869" spans="3:15">
      <c r="C1869" s="1177"/>
      <c r="D1869" s="1177"/>
      <c r="E1869" s="1177"/>
      <c r="F1869" s="1177"/>
      <c r="G1869" s="1177"/>
      <c r="H1869" s="1177"/>
      <c r="I1869" s="1177"/>
      <c r="J1869" s="1177"/>
      <c r="K1869" s="1177"/>
      <c r="L1869" s="1177"/>
      <c r="M1869" s="1177"/>
      <c r="N1869" s="1177"/>
      <c r="O1869" s="1177"/>
    </row>
    <row r="1870" spans="3:15">
      <c r="C1870" s="1177"/>
      <c r="D1870" s="1177"/>
      <c r="E1870" s="1177"/>
      <c r="F1870" s="1177"/>
      <c r="G1870" s="1177"/>
      <c r="H1870" s="1177"/>
      <c r="I1870" s="1177"/>
      <c r="J1870" s="1177"/>
      <c r="K1870" s="1177"/>
      <c r="L1870" s="1177"/>
      <c r="M1870" s="1177"/>
      <c r="N1870" s="1177"/>
      <c r="O1870" s="1177"/>
    </row>
    <row r="1871" spans="3:15">
      <c r="C1871" s="1177"/>
      <c r="D1871" s="1177"/>
      <c r="E1871" s="1177"/>
      <c r="F1871" s="1177"/>
      <c r="G1871" s="1177"/>
      <c r="H1871" s="1177"/>
      <c r="I1871" s="1177"/>
      <c r="J1871" s="1177"/>
      <c r="K1871" s="1177"/>
      <c r="L1871" s="1177"/>
      <c r="M1871" s="1177"/>
      <c r="N1871" s="1177"/>
      <c r="O1871" s="1177"/>
    </row>
    <row r="1872" spans="3:15">
      <c r="C1872" s="1177"/>
      <c r="D1872" s="1177"/>
      <c r="E1872" s="1177"/>
      <c r="F1872" s="1177"/>
      <c r="G1872" s="1177"/>
      <c r="H1872" s="1177"/>
      <c r="I1872" s="1177"/>
      <c r="J1872" s="1177"/>
      <c r="K1872" s="1177"/>
      <c r="L1872" s="1177"/>
      <c r="M1872" s="1177"/>
      <c r="N1872" s="1177"/>
      <c r="O1872" s="1177"/>
    </row>
    <row r="1873" spans="3:15">
      <c r="C1873" s="1177"/>
      <c r="D1873" s="1177"/>
      <c r="E1873" s="1177"/>
      <c r="F1873" s="1177"/>
      <c r="G1873" s="1177"/>
      <c r="H1873" s="1177"/>
      <c r="I1873" s="1177"/>
      <c r="J1873" s="1177"/>
      <c r="K1873" s="1177"/>
      <c r="L1873" s="1177"/>
      <c r="M1873" s="1177"/>
      <c r="N1873" s="1177"/>
      <c r="O1873" s="1177"/>
    </row>
    <row r="1874" spans="3:15">
      <c r="C1874" s="1177"/>
      <c r="D1874" s="1177"/>
      <c r="E1874" s="1177"/>
      <c r="F1874" s="1177"/>
      <c r="G1874" s="1177"/>
      <c r="H1874" s="1177"/>
      <c r="I1874" s="1177"/>
      <c r="J1874" s="1177"/>
      <c r="K1874" s="1177"/>
      <c r="L1874" s="1177"/>
      <c r="M1874" s="1177"/>
      <c r="N1874" s="1177"/>
      <c r="O1874" s="1177"/>
    </row>
    <row r="1875" spans="3:15">
      <c r="C1875" s="1177"/>
      <c r="D1875" s="1177"/>
      <c r="E1875" s="1177"/>
      <c r="F1875" s="1177"/>
      <c r="G1875" s="1177"/>
      <c r="H1875" s="1177"/>
      <c r="I1875" s="1177"/>
      <c r="J1875" s="1177"/>
      <c r="K1875" s="1177"/>
      <c r="L1875" s="1177"/>
      <c r="M1875" s="1177"/>
      <c r="N1875" s="1177"/>
      <c r="O1875" s="1177"/>
    </row>
    <row r="1876" spans="3:15">
      <c r="C1876" s="1177"/>
      <c r="D1876" s="1177"/>
      <c r="E1876" s="1177"/>
      <c r="F1876" s="1177"/>
      <c r="G1876" s="1177"/>
      <c r="H1876" s="1177"/>
      <c r="I1876" s="1177"/>
      <c r="J1876" s="1177"/>
      <c r="K1876" s="1177"/>
      <c r="L1876" s="1177"/>
      <c r="M1876" s="1177"/>
      <c r="N1876" s="1177"/>
      <c r="O1876" s="1177"/>
    </row>
    <row r="1877" spans="3:15">
      <c r="C1877" s="1177"/>
      <c r="D1877" s="1177"/>
      <c r="E1877" s="1177"/>
      <c r="F1877" s="1177"/>
      <c r="G1877" s="1177"/>
      <c r="H1877" s="1177"/>
      <c r="I1877" s="1177"/>
      <c r="J1877" s="1177"/>
      <c r="K1877" s="1177"/>
      <c r="L1877" s="1177"/>
      <c r="M1877" s="1177"/>
      <c r="N1877" s="1177"/>
      <c r="O1877" s="1177"/>
    </row>
    <row r="1878" spans="3:15">
      <c r="C1878" s="1177"/>
      <c r="D1878" s="1177"/>
      <c r="E1878" s="1177"/>
      <c r="F1878" s="1177"/>
      <c r="G1878" s="1177"/>
      <c r="H1878" s="1177"/>
      <c r="I1878" s="1177"/>
      <c r="J1878" s="1177"/>
      <c r="K1878" s="1177"/>
      <c r="L1878" s="1177"/>
      <c r="M1878" s="1177"/>
      <c r="N1878" s="1177"/>
      <c r="O1878" s="1177"/>
    </row>
    <row r="1879" spans="3:15">
      <c r="C1879" s="1177"/>
      <c r="D1879" s="1177"/>
      <c r="E1879" s="1177"/>
      <c r="F1879" s="1177"/>
      <c r="G1879" s="1177"/>
      <c r="H1879" s="1177"/>
      <c r="I1879" s="1177"/>
      <c r="J1879" s="1177"/>
      <c r="K1879" s="1177"/>
      <c r="L1879" s="1177"/>
      <c r="M1879" s="1177"/>
      <c r="N1879" s="1177"/>
      <c r="O1879" s="1177"/>
    </row>
  </sheetData>
  <mergeCells count="2">
    <mergeCell ref="N2:O2"/>
    <mergeCell ref="A3:O3"/>
  </mergeCells>
  <printOptions horizontalCentered="1" verticalCentered="1"/>
  <pageMargins left="0.25" right="0.25" top="0.75" bottom="0.75" header="0.3" footer="0.3"/>
  <pageSetup scale="45" orientation="portrait" copies="2" r:id="rId1"/>
  <headerFooter alignWithMargins="0">
    <oddHeader>&amp;LJMoreno&amp;C&amp;14&amp;D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Q51"/>
  <sheetViews>
    <sheetView showGridLines="0" zoomScale="80" zoomScaleNormal="80" workbookViewId="0">
      <pane xSplit="2" ySplit="6" topLeftCell="C34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baseColWidth="10" defaultRowHeight="15.75"/>
  <cols>
    <col min="1" max="1" width="4.6640625" style="878" bestFit="1" customWidth="1"/>
    <col min="2" max="2" width="40" style="878" bestFit="1" customWidth="1"/>
    <col min="3" max="4" width="8.44140625" style="1178" customWidth="1"/>
    <col min="5" max="14" width="8.88671875" style="1178" customWidth="1"/>
    <col min="15" max="15" width="10.33203125" style="1178" bestFit="1" customWidth="1"/>
    <col min="16" max="16" width="6.5546875" style="632" customWidth="1"/>
    <col min="17" max="17" width="10.33203125" style="632" bestFit="1" customWidth="1"/>
    <col min="18" max="16384" width="11.5546875" style="632"/>
  </cols>
  <sheetData>
    <row r="2" spans="1:17">
      <c r="D2" s="1179"/>
      <c r="E2" s="1180"/>
      <c r="F2" s="1179"/>
      <c r="H2" s="1717"/>
      <c r="I2" s="1717"/>
      <c r="J2" s="1717"/>
      <c r="K2" s="1717"/>
      <c r="L2" s="1717"/>
      <c r="M2" s="1717"/>
      <c r="N2" s="1718" t="s">
        <v>247</v>
      </c>
      <c r="O2" s="1718"/>
    </row>
    <row r="3" spans="1:17">
      <c r="A3" s="1719" t="s">
        <v>795</v>
      </c>
      <c r="B3" s="1719"/>
      <c r="C3" s="1719"/>
      <c r="D3" s="1719"/>
      <c r="E3" s="1719"/>
      <c r="F3" s="1719"/>
      <c r="G3" s="1719"/>
      <c r="H3" s="1719"/>
      <c r="I3" s="1719"/>
      <c r="J3" s="1719"/>
      <c r="K3" s="1719"/>
      <c r="L3" s="1719"/>
      <c r="M3" s="1719"/>
      <c r="N3" s="1719"/>
      <c r="O3" s="1719"/>
      <c r="P3" s="879"/>
    </row>
    <row r="4" spans="1:17">
      <c r="A4" s="1557"/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879"/>
    </row>
    <row r="5" spans="1:17" ht="16.5" thickBot="1"/>
    <row r="6" spans="1:17" s="846" customFormat="1" ht="16.5" thickBot="1">
      <c r="A6" s="1338"/>
      <c r="B6" s="1339"/>
      <c r="C6" s="1339" t="s">
        <v>33</v>
      </c>
      <c r="D6" s="1339" t="s">
        <v>51</v>
      </c>
      <c r="E6" s="1339" t="s">
        <v>57</v>
      </c>
      <c r="F6" s="1339" t="s">
        <v>58</v>
      </c>
      <c r="G6" s="1339" t="s">
        <v>59</v>
      </c>
      <c r="H6" s="1339" t="s">
        <v>60</v>
      </c>
      <c r="I6" s="1339" t="s">
        <v>61</v>
      </c>
      <c r="J6" s="1339" t="s">
        <v>62</v>
      </c>
      <c r="K6" s="1339" t="s">
        <v>185</v>
      </c>
      <c r="L6" s="1339" t="s">
        <v>64</v>
      </c>
      <c r="M6" s="1339" t="s">
        <v>408</v>
      </c>
      <c r="N6" s="1339" t="s">
        <v>409</v>
      </c>
      <c r="O6" s="1340" t="s">
        <v>34</v>
      </c>
      <c r="Q6" s="1494">
        <v>43524</v>
      </c>
    </row>
    <row r="7" spans="1:17" s="1615" customFormat="1" ht="16.5" thickTop="1">
      <c r="A7" s="1613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7"/>
      <c r="O7" s="1618"/>
      <c r="Q7" s="1616"/>
    </row>
    <row r="8" spans="1:17" s="858" customFormat="1">
      <c r="A8" s="863" t="s">
        <v>0</v>
      </c>
      <c r="B8" s="880" t="s">
        <v>1</v>
      </c>
      <c r="C8" s="1181">
        <f>SUM(C9:C12)</f>
        <v>111010.07580479095</v>
      </c>
      <c r="D8" s="1181">
        <f t="shared" ref="D8:K8" si="0">SUM(D9:D12)</f>
        <v>98924.904593900559</v>
      </c>
      <c r="E8" s="1181">
        <f t="shared" si="0"/>
        <v>97023.183532964176</v>
      </c>
      <c r="F8" s="1181">
        <f t="shared" si="0"/>
        <v>100041.03918843578</v>
      </c>
      <c r="G8" s="1181">
        <f t="shared" si="0"/>
        <v>98750.161298095787</v>
      </c>
      <c r="H8" s="1181">
        <f t="shared" si="0"/>
        <v>110786.64215529949</v>
      </c>
      <c r="I8" s="1181">
        <f>SUM(I9:I12)</f>
        <v>111646.4074229711</v>
      </c>
      <c r="J8" s="1181">
        <f t="shared" si="0"/>
        <v>102124.2975179317</v>
      </c>
      <c r="K8" s="1181">
        <f t="shared" si="0"/>
        <v>100261.87817060176</v>
      </c>
      <c r="L8" s="1181">
        <f>SUM(L9:L12)</f>
        <v>103331.08924069394</v>
      </c>
      <c r="M8" s="1181">
        <f>SUM(M9:M12)</f>
        <v>100260.44999938952</v>
      </c>
      <c r="N8" s="1181">
        <f>SUM(N9:N12)</f>
        <v>118693.89727145825</v>
      </c>
      <c r="O8" s="1188">
        <f>SUM(O9:O12)</f>
        <v>1252854.0261965331</v>
      </c>
      <c r="Q8" s="848">
        <f>SUM(Q9:Q12)</f>
        <v>209934.98039869149</v>
      </c>
    </row>
    <row r="9" spans="1:17">
      <c r="A9" s="882" t="s">
        <v>2</v>
      </c>
      <c r="B9" s="881" t="s">
        <v>186</v>
      </c>
      <c r="C9" s="1182">
        <f>'Pres Ing'!C10</f>
        <v>105129.07580479095</v>
      </c>
      <c r="D9" s="1182">
        <f>'Pres Ing'!D10</f>
        <v>97243.904593900559</v>
      </c>
      <c r="E9" s="1182">
        <f>'Pres Ing'!E10</f>
        <v>95642.183532964176</v>
      </c>
      <c r="F9" s="1182">
        <f>'Pres Ing'!F10</f>
        <v>98060.039188435781</v>
      </c>
      <c r="G9" s="1182">
        <f>'Pres Ing'!G10</f>
        <v>97069.161298095787</v>
      </c>
      <c r="H9" s="1182">
        <f>'Pres Ing'!H10</f>
        <v>109105.64215529949</v>
      </c>
      <c r="I9" s="1182">
        <f>'Pres Ing'!I10</f>
        <v>109965.4074229711</v>
      </c>
      <c r="J9" s="1182">
        <f>'Pres Ing'!J10</f>
        <v>99843.2975179317</v>
      </c>
      <c r="K9" s="1182">
        <f>'Pres Ing'!K10</f>
        <v>98880.878170601762</v>
      </c>
      <c r="L9" s="1182">
        <f>'Pres Ing'!L10</f>
        <v>101350.08924069394</v>
      </c>
      <c r="M9" s="1182">
        <f>'Pres Ing'!M10</f>
        <v>97979.449999389515</v>
      </c>
      <c r="N9" s="1182">
        <f>'Pres Ing'!N10</f>
        <v>117012.89727145825</v>
      </c>
      <c r="O9" s="1183">
        <f>SUM(C9:N9)</f>
        <v>1227282.0261965331</v>
      </c>
      <c r="Q9" s="851">
        <f>C9+D9</f>
        <v>202372.98039869149</v>
      </c>
    </row>
    <row r="10" spans="1:17">
      <c r="A10" s="882" t="s">
        <v>3</v>
      </c>
      <c r="B10" s="881" t="s">
        <v>187</v>
      </c>
      <c r="C10" s="1182">
        <f>'Pres Ing'!C24</f>
        <v>1381</v>
      </c>
      <c r="D10" s="1182">
        <f>'Pres Ing'!D24</f>
        <v>1381</v>
      </c>
      <c r="E10" s="1182">
        <f>'Pres Ing'!E24</f>
        <v>1381</v>
      </c>
      <c r="F10" s="1182">
        <f>'Pres Ing'!F24</f>
        <v>1381</v>
      </c>
      <c r="G10" s="1182">
        <f>'Pres Ing'!G24</f>
        <v>1381</v>
      </c>
      <c r="H10" s="1182">
        <f>'Pres Ing'!H24</f>
        <v>1381</v>
      </c>
      <c r="I10" s="1182">
        <f>'Pres Ing'!I24</f>
        <v>1381</v>
      </c>
      <c r="J10" s="1182">
        <f>'Pres Ing'!J24</f>
        <v>1381</v>
      </c>
      <c r="K10" s="1182">
        <f>'Pres Ing'!K24</f>
        <v>1381</v>
      </c>
      <c r="L10" s="1182">
        <f>'Pres Ing'!L24</f>
        <v>1381</v>
      </c>
      <c r="M10" s="1182">
        <f>'Pres Ing'!M24</f>
        <v>1381</v>
      </c>
      <c r="N10" s="1182">
        <f>'Pres Ing'!N24</f>
        <v>1381</v>
      </c>
      <c r="O10" s="1183">
        <f>SUM(C10:N10)</f>
        <v>16572</v>
      </c>
      <c r="Q10" s="851">
        <f>C10+D10</f>
        <v>2762</v>
      </c>
    </row>
    <row r="11" spans="1:17">
      <c r="A11" s="882" t="s">
        <v>4</v>
      </c>
      <c r="B11" s="881" t="s">
        <v>181</v>
      </c>
      <c r="C11" s="1182">
        <f>'Pres Ing'!C29</f>
        <v>4500</v>
      </c>
      <c r="D11" s="1182">
        <f>'Pres Ing'!D29</f>
        <v>300</v>
      </c>
      <c r="E11" s="1182">
        <f>'Pres Ing'!E29</f>
        <v>0</v>
      </c>
      <c r="F11" s="1182">
        <f>'Pres Ing'!F29</f>
        <v>600</v>
      </c>
      <c r="G11" s="1182">
        <f>'Pres Ing'!G29</f>
        <v>300</v>
      </c>
      <c r="H11" s="1182">
        <f>'Pres Ing'!H29</f>
        <v>300</v>
      </c>
      <c r="I11" s="1182">
        <f>'Pres Ing'!I29</f>
        <v>300</v>
      </c>
      <c r="J11" s="1182">
        <f>'Pres Ing'!J29</f>
        <v>900</v>
      </c>
      <c r="K11" s="1182">
        <f>'Pres Ing'!K29</f>
        <v>0</v>
      </c>
      <c r="L11" s="1182">
        <f>'Pres Ing'!L29</f>
        <v>600</v>
      </c>
      <c r="M11" s="1182">
        <f>'Pres Ing'!M29</f>
        <v>900</v>
      </c>
      <c r="N11" s="1182">
        <f>'Pres Ing'!N29</f>
        <v>300</v>
      </c>
      <c r="O11" s="1183">
        <f>SUM(C11:N11)</f>
        <v>9000</v>
      </c>
      <c r="Q11" s="851">
        <f>C11+D11</f>
        <v>4800</v>
      </c>
    </row>
    <row r="12" spans="1:17">
      <c r="A12" s="882" t="s">
        <v>5</v>
      </c>
      <c r="B12" s="881" t="s">
        <v>6</v>
      </c>
      <c r="C12" s="1182">
        <f>'Pres Ing'!C32</f>
        <v>0</v>
      </c>
      <c r="D12" s="1182">
        <f>'Pres Ing'!D32</f>
        <v>0</v>
      </c>
      <c r="E12" s="1182">
        <f>'Pres Ing'!E32</f>
        <v>0</v>
      </c>
      <c r="F12" s="1182">
        <f>'Pres Ing'!F32</f>
        <v>0</v>
      </c>
      <c r="G12" s="1182">
        <f>'Pres Ing'!G32</f>
        <v>0</v>
      </c>
      <c r="H12" s="1182">
        <f>'Pres Ing'!H32</f>
        <v>0</v>
      </c>
      <c r="I12" s="1182">
        <f>'Pres Ing'!I32</f>
        <v>0</v>
      </c>
      <c r="J12" s="1182">
        <f>'Pres Ing'!J32</f>
        <v>0</v>
      </c>
      <c r="K12" s="1182">
        <f>'Pres Ing'!K32</f>
        <v>0</v>
      </c>
      <c r="L12" s="1182">
        <f>'Pres Ing'!L32</f>
        <v>0</v>
      </c>
      <c r="M12" s="1182">
        <f>'Pres Ing'!M32</f>
        <v>0</v>
      </c>
      <c r="N12" s="1182">
        <f>'Pres Ing'!N32</f>
        <v>0</v>
      </c>
      <c r="O12" s="1183">
        <f>SUM(C12:N12)</f>
        <v>0</v>
      </c>
      <c r="Q12" s="851">
        <f>C12+D12</f>
        <v>0</v>
      </c>
    </row>
    <row r="13" spans="1:17">
      <c r="A13" s="882"/>
      <c r="B13" s="881"/>
      <c r="C13" s="1182"/>
      <c r="D13" s="1182"/>
      <c r="E13" s="1182"/>
      <c r="F13" s="1182"/>
      <c r="G13" s="1182"/>
      <c r="H13" s="1182"/>
      <c r="I13" s="1182"/>
      <c r="J13" s="1182"/>
      <c r="K13" s="1182"/>
      <c r="L13" s="1182"/>
      <c r="M13" s="1182"/>
      <c r="N13" s="1182"/>
      <c r="O13" s="1183"/>
      <c r="Q13" s="851"/>
    </row>
    <row r="14" spans="1:17" s="867" customFormat="1">
      <c r="A14" s="864"/>
      <c r="B14" s="865" t="s">
        <v>298</v>
      </c>
      <c r="C14" s="1184">
        <f>C8</f>
        <v>111010.07580479095</v>
      </c>
      <c r="D14" s="1184">
        <f t="shared" ref="D14:L14" si="1">D8</f>
        <v>98924.904593900559</v>
      </c>
      <c r="E14" s="1184">
        <f t="shared" si="1"/>
        <v>97023.183532964176</v>
      </c>
      <c r="F14" s="1184">
        <f t="shared" si="1"/>
        <v>100041.03918843578</v>
      </c>
      <c r="G14" s="1184">
        <f t="shared" si="1"/>
        <v>98750.161298095787</v>
      </c>
      <c r="H14" s="1184">
        <f t="shared" si="1"/>
        <v>110786.64215529949</v>
      </c>
      <c r="I14" s="1184">
        <f>I8</f>
        <v>111646.4074229711</v>
      </c>
      <c r="J14" s="1184">
        <f>J8</f>
        <v>102124.2975179317</v>
      </c>
      <c r="K14" s="1184">
        <f t="shared" si="1"/>
        <v>100261.87817060176</v>
      </c>
      <c r="L14" s="1184">
        <f t="shared" si="1"/>
        <v>103331.08924069394</v>
      </c>
      <c r="M14" s="1184">
        <f>M8</f>
        <v>100260.44999938952</v>
      </c>
      <c r="N14" s="1184">
        <f>N8</f>
        <v>118693.89727145825</v>
      </c>
      <c r="O14" s="1185">
        <f>O8</f>
        <v>1252854.0261965331</v>
      </c>
      <c r="P14" s="1276"/>
      <c r="Q14" s="1624">
        <f>Q8</f>
        <v>209934.98039869149</v>
      </c>
    </row>
    <row r="15" spans="1:17">
      <c r="A15" s="883"/>
      <c r="B15" s="884" t="s">
        <v>35</v>
      </c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7"/>
      <c r="Q15" s="851"/>
    </row>
    <row r="16" spans="1:17" s="858" customFormat="1">
      <c r="A16" s="863" t="s">
        <v>0</v>
      </c>
      <c r="B16" s="880" t="s">
        <v>13</v>
      </c>
      <c r="C16" s="1181">
        <f>SUM(C17:C25)</f>
        <v>88738.793331448003</v>
      </c>
      <c r="D16" s="1181">
        <f t="shared" ref="D16:L16" si="2">SUM(D17:D25)</f>
        <v>88769.11164365396</v>
      </c>
      <c r="E16" s="1181">
        <f t="shared" si="2"/>
        <v>94390.792273547209</v>
      </c>
      <c r="F16" s="1181">
        <f t="shared" si="2"/>
        <v>88855.548823225574</v>
      </c>
      <c r="G16" s="1181">
        <f t="shared" si="2"/>
        <v>87897.645878243362</v>
      </c>
      <c r="H16" s="1181">
        <f>SUM(H17:H25)</f>
        <v>87925.267142757206</v>
      </c>
      <c r="I16" s="1181">
        <f>SUM(I17:I25)</f>
        <v>88970.312857974626</v>
      </c>
      <c r="J16" s="1181">
        <f>SUM(J17:J25)</f>
        <v>88020.466570180739</v>
      </c>
      <c r="K16" s="1181">
        <f t="shared" si="2"/>
        <v>89263.507366669524</v>
      </c>
      <c r="L16" s="1181">
        <f t="shared" si="2"/>
        <v>88103.812225274698</v>
      </c>
      <c r="M16" s="1181">
        <f>SUM(M17:M25)</f>
        <v>88153.588536735173</v>
      </c>
      <c r="N16" s="1181">
        <f>SUM(N17:N25)</f>
        <v>89969.518751780808</v>
      </c>
      <c r="O16" s="1188">
        <f>SUM(O17:O25)</f>
        <v>1069058.3654014911</v>
      </c>
      <c r="Q16" s="848">
        <f>SUM(Q17:Q25)</f>
        <v>177507.90497510196</v>
      </c>
    </row>
    <row r="17" spans="1:17">
      <c r="A17" s="882" t="s">
        <v>2</v>
      </c>
      <c r="B17" s="881" t="s">
        <v>14</v>
      </c>
      <c r="C17" s="1182">
        <f>'Pres Gto'!C9</f>
        <v>15850.595831448018</v>
      </c>
      <c r="D17" s="1182">
        <f>'Pres Gto'!D9</f>
        <v>15880.91414365397</v>
      </c>
      <c r="E17" s="1182">
        <f>'Pres Gto'!E9</f>
        <v>15926.594773547209</v>
      </c>
      <c r="F17" s="1182">
        <f>'Pres Gto'!F9</f>
        <v>15967.351323225581</v>
      </c>
      <c r="G17" s="1182">
        <f>'Pres Gto'!G9</f>
        <v>16009.448378243367</v>
      </c>
      <c r="H17" s="1182">
        <f>'Pres Gto'!H9</f>
        <v>16037.069642757207</v>
      </c>
      <c r="I17" s="1182">
        <f>'Pres Gto'!I9</f>
        <v>16082.115357974626</v>
      </c>
      <c r="J17" s="1182">
        <f>'Pres Gto'!J9</f>
        <v>16132.269070180746</v>
      </c>
      <c r="K17" s="1182">
        <f>'Pres Gto'!K9</f>
        <v>16175.309866669526</v>
      </c>
      <c r="L17" s="1182">
        <f>'Pres Gto'!L9</f>
        <v>16215.614725274698</v>
      </c>
      <c r="M17" s="1182">
        <f>'Pres Gto'!M9</f>
        <v>16265.391036735175</v>
      </c>
      <c r="N17" s="1182">
        <f>'Pres Gto'!N9</f>
        <v>15581.321251780813</v>
      </c>
      <c r="O17" s="1183">
        <f>SUM(C17:N17)</f>
        <v>192123.99540149095</v>
      </c>
      <c r="Q17" s="851">
        <f t="shared" ref="Q17:Q25" si="3">C17+D17</f>
        <v>31731.509975101988</v>
      </c>
    </row>
    <row r="18" spans="1:17">
      <c r="A18" s="882" t="s">
        <v>3</v>
      </c>
      <c r="B18" s="1335" t="s">
        <v>410</v>
      </c>
      <c r="C18" s="1182">
        <f>'Pres Gto'!C14</f>
        <v>2320.8333333333335</v>
      </c>
      <c r="D18" s="1182">
        <f>'Pres Gto'!D14</f>
        <v>2320.8333333333335</v>
      </c>
      <c r="E18" s="1182">
        <f>'Pres Gto'!E14</f>
        <v>2320.8333333333335</v>
      </c>
      <c r="F18" s="1182">
        <f>'Pres Gto'!F14</f>
        <v>2320.8333333333335</v>
      </c>
      <c r="G18" s="1182">
        <f>'Pres Gto'!G14</f>
        <v>2320.8333333333335</v>
      </c>
      <c r="H18" s="1182">
        <f>'Pres Gto'!H14</f>
        <v>2320.8333333333335</v>
      </c>
      <c r="I18" s="1182">
        <f>'Pres Gto'!I14</f>
        <v>2320.8333333333335</v>
      </c>
      <c r="J18" s="1182">
        <f>'Pres Gto'!J14</f>
        <v>2320.8333333333335</v>
      </c>
      <c r="K18" s="1182">
        <f>'Pres Gto'!K14</f>
        <v>2320.8333333333335</v>
      </c>
      <c r="L18" s="1182">
        <f>'Pres Gto'!L14</f>
        <v>2320.8333333333335</v>
      </c>
      <c r="M18" s="1182">
        <f>'Pres Gto'!M14</f>
        <v>2320.8333333333335</v>
      </c>
      <c r="N18" s="1182">
        <f>'Pres Gto'!N14</f>
        <v>2320.8333333333335</v>
      </c>
      <c r="O18" s="1183">
        <f t="shared" ref="O18:O25" si="4">SUM(C18:N18)</f>
        <v>27849.999999999996</v>
      </c>
      <c r="Q18" s="851">
        <f t="shared" si="3"/>
        <v>4641.666666666667</v>
      </c>
    </row>
    <row r="19" spans="1:17">
      <c r="A19" s="882" t="s">
        <v>4</v>
      </c>
      <c r="B19" s="896" t="s">
        <v>157</v>
      </c>
      <c r="C19" s="1182">
        <f>'Pres Gto'!C16</f>
        <v>2153.2241666666669</v>
      </c>
      <c r="D19" s="1182">
        <f>'Pres Gto'!D16</f>
        <v>2153.2241666666669</v>
      </c>
      <c r="E19" s="1182">
        <f>'Pres Gto'!E16</f>
        <v>2153.2241666666669</v>
      </c>
      <c r="F19" s="1182">
        <f>'Pres Gto'!F16</f>
        <v>2153.2241666666669</v>
      </c>
      <c r="G19" s="1182">
        <f>'Pres Gto'!G16</f>
        <v>2153.2241666666669</v>
      </c>
      <c r="H19" s="1182">
        <f>'Pres Gto'!H16</f>
        <v>2153.2241666666669</v>
      </c>
      <c r="I19" s="1182">
        <f>'Pres Gto'!I16</f>
        <v>2153.2241666666669</v>
      </c>
      <c r="J19" s="1182">
        <f>'Pres Gto'!J16</f>
        <v>2153.2241666666669</v>
      </c>
      <c r="K19" s="1182">
        <f>'Pres Gto'!K16</f>
        <v>2153.2241666666669</v>
      </c>
      <c r="L19" s="1182">
        <f>'Pres Gto'!L16</f>
        <v>2153.2241666666669</v>
      </c>
      <c r="M19" s="1182">
        <f>'Pres Gto'!M16</f>
        <v>2153.2241666666669</v>
      </c>
      <c r="N19" s="1182">
        <f>'Pres Gto'!N16</f>
        <v>2153.2241666666669</v>
      </c>
      <c r="O19" s="1183">
        <f t="shared" si="4"/>
        <v>25838.690000000002</v>
      </c>
      <c r="Q19" s="851">
        <f t="shared" si="3"/>
        <v>4306.4483333333337</v>
      </c>
    </row>
    <row r="20" spans="1:17">
      <c r="A20" s="882" t="s">
        <v>5</v>
      </c>
      <c r="B20" s="881" t="s">
        <v>188</v>
      </c>
      <c r="C20" s="1182">
        <f>'Pres Gto'!C20</f>
        <v>0</v>
      </c>
      <c r="D20" s="1182">
        <f>'Pres Gto'!D20</f>
        <v>0</v>
      </c>
      <c r="E20" s="1182">
        <f>'Pres Gto'!E20</f>
        <v>0</v>
      </c>
      <c r="F20" s="1182">
        <f>'Pres Gto'!F20</f>
        <v>0</v>
      </c>
      <c r="G20" s="1182">
        <f>'Pres Gto'!G20</f>
        <v>0</v>
      </c>
      <c r="H20" s="1182">
        <f>'Pres Gto'!H20</f>
        <v>0</v>
      </c>
      <c r="I20" s="1182">
        <f>'Pres Gto'!I20</f>
        <v>0</v>
      </c>
      <c r="J20" s="1182">
        <f>'Pres Gto'!J20</f>
        <v>0</v>
      </c>
      <c r="K20" s="1182">
        <f>'Pres Gto'!K20</f>
        <v>0</v>
      </c>
      <c r="L20" s="1182">
        <f>'Pres Gto'!L20</f>
        <v>0</v>
      </c>
      <c r="M20" s="1182">
        <f>'Pres Gto'!M20</f>
        <v>0</v>
      </c>
      <c r="N20" s="1182">
        <f>'Pres Gto'!N20</f>
        <v>0</v>
      </c>
      <c r="O20" s="1183">
        <f t="shared" si="4"/>
        <v>0</v>
      </c>
      <c r="Q20" s="851">
        <f t="shared" si="3"/>
        <v>0</v>
      </c>
    </row>
    <row r="21" spans="1:17">
      <c r="A21" s="882" t="s">
        <v>16</v>
      </c>
      <c r="B21" s="881" t="s">
        <v>15</v>
      </c>
      <c r="C21" s="1182">
        <f>'Pres Gto'!C22</f>
        <v>38197.666666666664</v>
      </c>
      <c r="D21" s="1182">
        <f>'Pres Gto'!D22</f>
        <v>38197.666666666664</v>
      </c>
      <c r="E21" s="1182">
        <f>'Pres Gto'!E22</f>
        <v>38197.666666666664</v>
      </c>
      <c r="F21" s="1182">
        <f>'Pres Gto'!F22</f>
        <v>38197.666666666664</v>
      </c>
      <c r="G21" s="1182">
        <f>'Pres Gto'!G22</f>
        <v>38197.666666666664</v>
      </c>
      <c r="H21" s="1182">
        <f>'Pres Gto'!H22</f>
        <v>38197.666666666664</v>
      </c>
      <c r="I21" s="1182">
        <f>'Pres Gto'!I22</f>
        <v>38197.666666666664</v>
      </c>
      <c r="J21" s="1182">
        <f>'Pres Gto'!J22</f>
        <v>38197.666666666664</v>
      </c>
      <c r="K21" s="1182">
        <f>'Pres Gto'!K22</f>
        <v>38197.666666666664</v>
      </c>
      <c r="L21" s="1182">
        <f>'Pres Gto'!L22</f>
        <v>38197.666666666664</v>
      </c>
      <c r="M21" s="1182">
        <f>'Pres Gto'!M22</f>
        <v>38197.666666666664</v>
      </c>
      <c r="N21" s="1182">
        <f>'Pres Gto'!N22</f>
        <v>38197.666666666664</v>
      </c>
      <c r="O21" s="1183">
        <f t="shared" si="4"/>
        <v>458372.00000000006</v>
      </c>
      <c r="Q21" s="851">
        <f t="shared" si="3"/>
        <v>76395.333333333328</v>
      </c>
    </row>
    <row r="22" spans="1:17">
      <c r="A22" s="882" t="s">
        <v>18</v>
      </c>
      <c r="B22" s="881" t="s">
        <v>17</v>
      </c>
      <c r="C22" s="1182">
        <f>'Pres Gto'!C33</f>
        <v>4887.5</v>
      </c>
      <c r="D22" s="1182">
        <f>'Pres Gto'!D33</f>
        <v>3887.5</v>
      </c>
      <c r="E22" s="1182">
        <f>'Pres Gto'!E33</f>
        <v>9887.5</v>
      </c>
      <c r="F22" s="1182">
        <f>'Pres Gto'!F33</f>
        <v>4887.5</v>
      </c>
      <c r="G22" s="1182">
        <f>'Pres Gto'!G33</f>
        <v>3887.5</v>
      </c>
      <c r="H22" s="1182">
        <f>'Pres Gto'!H33</f>
        <v>3887.5</v>
      </c>
      <c r="I22" s="1182">
        <f>'Pres Gto'!I33</f>
        <v>4887.5</v>
      </c>
      <c r="J22" s="1182">
        <f>'Pres Gto'!J33</f>
        <v>3887.5</v>
      </c>
      <c r="K22" s="1182">
        <f>'Pres Gto'!K33</f>
        <v>5087.5</v>
      </c>
      <c r="L22" s="1182">
        <f>'Pres Gto'!L33</f>
        <v>3887.5</v>
      </c>
      <c r="M22" s="1182">
        <f>'Pres Gto'!M33</f>
        <v>3887.5</v>
      </c>
      <c r="N22" s="1182">
        <f>'Pres Gto'!N33</f>
        <v>6387.5</v>
      </c>
      <c r="O22" s="1183">
        <f t="shared" si="4"/>
        <v>59350</v>
      </c>
      <c r="Q22" s="851">
        <f t="shared" si="3"/>
        <v>8775</v>
      </c>
    </row>
    <row r="23" spans="1:17">
      <c r="A23" s="882" t="s">
        <v>19</v>
      </c>
      <c r="B23" s="881" t="s">
        <v>189</v>
      </c>
      <c r="C23" s="1182">
        <f>'Pres Gto'!C38</f>
        <v>23315.64</v>
      </c>
      <c r="D23" s="1182">
        <f>'Pres Gto'!D38</f>
        <v>24315.64</v>
      </c>
      <c r="E23" s="1182">
        <f>'Pres Gto'!E38</f>
        <v>23891.64</v>
      </c>
      <c r="F23" s="1182">
        <f>'Pres Gto'!F38</f>
        <v>23315.64</v>
      </c>
      <c r="G23" s="1182">
        <f>'Pres Gto'!G38</f>
        <v>23315.64</v>
      </c>
      <c r="H23" s="1182">
        <f>'Pres Gto'!H38</f>
        <v>23315.64</v>
      </c>
      <c r="I23" s="1182">
        <f>'Pres Gto'!I38</f>
        <v>23315.64</v>
      </c>
      <c r="J23" s="1182">
        <f>'Pres Gto'!J38</f>
        <v>23315.64</v>
      </c>
      <c r="K23" s="1182">
        <f>'Pres Gto'!K38</f>
        <v>23315.64</v>
      </c>
      <c r="L23" s="1182">
        <f>'Pres Gto'!L38</f>
        <v>23315.64</v>
      </c>
      <c r="M23" s="1182">
        <f>'Pres Gto'!M38</f>
        <v>23315.64</v>
      </c>
      <c r="N23" s="1182">
        <f>'Pres Gto'!N38</f>
        <v>23315.64</v>
      </c>
      <c r="O23" s="1183">
        <f t="shared" si="4"/>
        <v>281363.68000000005</v>
      </c>
      <c r="Q23" s="851">
        <f t="shared" si="3"/>
        <v>47631.28</v>
      </c>
    </row>
    <row r="24" spans="1:17">
      <c r="A24" s="882" t="s">
        <v>21</v>
      </c>
      <c r="B24" s="881" t="s">
        <v>20</v>
      </c>
      <c r="C24" s="1182">
        <f>'Pres Gto'!C53</f>
        <v>1533.3333333333333</v>
      </c>
      <c r="D24" s="1182">
        <f>'Pres Gto'!D53</f>
        <v>1533.3333333333333</v>
      </c>
      <c r="E24" s="1182">
        <f>'Pres Gto'!E53</f>
        <v>1533.3333333333333</v>
      </c>
      <c r="F24" s="1182">
        <f>'Pres Gto'!F53</f>
        <v>1533.3333333333333</v>
      </c>
      <c r="G24" s="1182">
        <f>'Pres Gto'!G53</f>
        <v>1533.3333333333333</v>
      </c>
      <c r="H24" s="1182">
        <f>'Pres Gto'!H53</f>
        <v>1533.3333333333333</v>
      </c>
      <c r="I24" s="1182">
        <f>'Pres Gto'!I53</f>
        <v>1533.3333333333333</v>
      </c>
      <c r="J24" s="1182">
        <f>'Pres Gto'!J53</f>
        <v>1533.3333333333333</v>
      </c>
      <c r="K24" s="1182">
        <f>'Pres Gto'!K53</f>
        <v>1533.3333333333333</v>
      </c>
      <c r="L24" s="1182">
        <f>'Pres Gto'!L53</f>
        <v>1533.3333333333333</v>
      </c>
      <c r="M24" s="1182">
        <f>'Pres Gto'!M53</f>
        <v>1533.3333333333333</v>
      </c>
      <c r="N24" s="1182">
        <f>'Pres Gto'!N53</f>
        <v>1533.3333333333333</v>
      </c>
      <c r="O24" s="1183">
        <f t="shared" si="4"/>
        <v>18400</v>
      </c>
      <c r="Q24" s="851">
        <f t="shared" si="3"/>
        <v>3066.6666666666665</v>
      </c>
    </row>
    <row r="25" spans="1:17">
      <c r="A25" s="882" t="s">
        <v>43</v>
      </c>
      <c r="B25" s="881" t="s">
        <v>22</v>
      </c>
      <c r="C25" s="1182">
        <f>'Pres Gto'!C58</f>
        <v>480</v>
      </c>
      <c r="D25" s="1182">
        <f>'Pres Gto'!D58</f>
        <v>480</v>
      </c>
      <c r="E25" s="1182">
        <f>'Pres Gto'!E58</f>
        <v>480</v>
      </c>
      <c r="F25" s="1182">
        <f>'Pres Gto'!F58</f>
        <v>480</v>
      </c>
      <c r="G25" s="1182">
        <f>'Pres Gto'!G58</f>
        <v>480</v>
      </c>
      <c r="H25" s="1182">
        <f>'Pres Gto'!H58</f>
        <v>480</v>
      </c>
      <c r="I25" s="1182">
        <f>'Pres Gto'!I58</f>
        <v>480</v>
      </c>
      <c r="J25" s="1182">
        <f>'Pres Gto'!J58</f>
        <v>480</v>
      </c>
      <c r="K25" s="1182">
        <f>'Pres Gto'!K58</f>
        <v>480</v>
      </c>
      <c r="L25" s="1182">
        <f>'Pres Gto'!L58</f>
        <v>480</v>
      </c>
      <c r="M25" s="1182">
        <f>'Pres Gto'!M58</f>
        <v>480</v>
      </c>
      <c r="N25" s="1182">
        <f>'Pres Gto'!N58</f>
        <v>480</v>
      </c>
      <c r="O25" s="1183">
        <f t="shared" si="4"/>
        <v>5760</v>
      </c>
      <c r="Q25" s="851">
        <f t="shared" si="3"/>
        <v>960</v>
      </c>
    </row>
    <row r="26" spans="1:17">
      <c r="A26" s="863"/>
      <c r="B26" s="880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3"/>
      <c r="Q26" s="851"/>
    </row>
    <row r="27" spans="1:17" s="858" customFormat="1">
      <c r="A27" s="863" t="s">
        <v>9</v>
      </c>
      <c r="B27" s="880" t="s">
        <v>25</v>
      </c>
      <c r="C27" s="1181">
        <f>SUM(C28:C29)</f>
        <v>4713.1546666666663</v>
      </c>
      <c r="D27" s="1181">
        <f>SUM(D28:D29)</f>
        <v>4713.1546666666663</v>
      </c>
      <c r="E27" s="1181">
        <f>SUM(E28:E29)</f>
        <v>4719.570541666666</v>
      </c>
      <c r="F27" s="1181">
        <f t="shared" ref="F27:L27" si="5">SUM(F28:F29)</f>
        <v>4743.8612569444449</v>
      </c>
      <c r="G27" s="1181">
        <f t="shared" si="5"/>
        <v>4759.5524791666667</v>
      </c>
      <c r="H27" s="1181">
        <f>SUM(H28:H29)</f>
        <v>4755.7261249999992</v>
      </c>
      <c r="I27" s="1181">
        <f>SUM(I28:I29)</f>
        <v>4755.7261249999992</v>
      </c>
      <c r="J27" s="1181">
        <f>SUM(J28:J29)</f>
        <v>4755.7261249999992</v>
      </c>
      <c r="K27" s="1181">
        <f t="shared" si="5"/>
        <v>4755.7761250000003</v>
      </c>
      <c r="L27" s="1181">
        <f t="shared" si="5"/>
        <v>1864.8961249999998</v>
      </c>
      <c r="M27" s="1181">
        <f>SUM(M28:M29)</f>
        <v>1864.8961249999998</v>
      </c>
      <c r="N27" s="1181">
        <f>SUM(N28:N29)</f>
        <v>1864.9561249999997</v>
      </c>
      <c r="O27" s="1188">
        <f>SUM(O28:O29)</f>
        <v>48266.996486111108</v>
      </c>
      <c r="Q27" s="1188">
        <f>SUM(Q28:Q29)</f>
        <v>9426.3093333333327</v>
      </c>
    </row>
    <row r="28" spans="1:17">
      <c r="A28" s="882" t="s">
        <v>2</v>
      </c>
      <c r="B28" s="881" t="s">
        <v>26</v>
      </c>
      <c r="C28" s="1182">
        <f>'Pres Gto'!C77</f>
        <v>1725.3246666666666</v>
      </c>
      <c r="D28" s="1182">
        <f>'Pres Gto'!D77</f>
        <v>1725.3246666666666</v>
      </c>
      <c r="E28" s="1182">
        <f>'Pres Gto'!E77</f>
        <v>1731.7405416666666</v>
      </c>
      <c r="F28" s="1182">
        <f>'Pres Gto'!F77</f>
        <v>1756.0312569444445</v>
      </c>
      <c r="G28" s="1182">
        <f>'Pres Gto'!G77</f>
        <v>1771.7224791666667</v>
      </c>
      <c r="H28" s="1182">
        <f>'Pres Gto'!H77</f>
        <v>1767.8961249999998</v>
      </c>
      <c r="I28" s="1182">
        <f>'Pres Gto'!I77</f>
        <v>1767.8961249999998</v>
      </c>
      <c r="J28" s="1182">
        <f>'Pres Gto'!J77</f>
        <v>1767.8961249999998</v>
      </c>
      <c r="K28" s="1182">
        <f>'Pres Gto'!K77</f>
        <v>1767.8961249999998</v>
      </c>
      <c r="L28" s="1182">
        <f>'Pres Gto'!L77</f>
        <v>1767.8961249999998</v>
      </c>
      <c r="M28" s="1182">
        <f>'Pres Gto'!M77</f>
        <v>1767.8961249999998</v>
      </c>
      <c r="N28" s="1182">
        <f>'Pres Gto'!N77</f>
        <v>1767.9561249999997</v>
      </c>
      <c r="O28" s="1183">
        <f>SUM(C28:N28)</f>
        <v>21085.476486111107</v>
      </c>
      <c r="Q28" s="851">
        <f>C28+D28</f>
        <v>3450.6493333333333</v>
      </c>
    </row>
    <row r="29" spans="1:17">
      <c r="A29" s="882" t="s">
        <v>3</v>
      </c>
      <c r="B29" s="881" t="s">
        <v>456</v>
      </c>
      <c r="C29" s="1182">
        <f>'Pres Gto'!C80</f>
        <v>2987.83</v>
      </c>
      <c r="D29" s="1182">
        <f>'Pres Gto'!D80</f>
        <v>2987.83</v>
      </c>
      <c r="E29" s="1182">
        <f>'Pres Gto'!E80</f>
        <v>2987.83</v>
      </c>
      <c r="F29" s="1182">
        <f>'Pres Gto'!F80</f>
        <v>2987.83</v>
      </c>
      <c r="G29" s="1182">
        <f>'Pres Gto'!G80</f>
        <v>2987.83</v>
      </c>
      <c r="H29" s="1182">
        <f>'Pres Gto'!H80</f>
        <v>2987.83</v>
      </c>
      <c r="I29" s="1182">
        <f>'Pres Gto'!I80</f>
        <v>2987.83</v>
      </c>
      <c r="J29" s="1182">
        <f>'Pres Gto'!J80</f>
        <v>2987.83</v>
      </c>
      <c r="K29" s="1182">
        <f>'Pres Gto'!K80</f>
        <v>2987.88</v>
      </c>
      <c r="L29" s="1182">
        <f>'Pres Gto'!L80</f>
        <v>97</v>
      </c>
      <c r="M29" s="1182">
        <f>'Pres Gto'!M80</f>
        <v>97</v>
      </c>
      <c r="N29" s="1182">
        <f>'Pres Gto'!N80</f>
        <v>97</v>
      </c>
      <c r="O29" s="1183">
        <f>SUM(C29:N29)</f>
        <v>27181.52</v>
      </c>
      <c r="Q29" s="851">
        <f>C29+D29</f>
        <v>5975.66</v>
      </c>
    </row>
    <row r="30" spans="1:17">
      <c r="A30" s="863"/>
      <c r="B30" s="880"/>
      <c r="C30" s="1182"/>
      <c r="D30" s="1182"/>
      <c r="E30" s="1182"/>
      <c r="F30" s="1182"/>
      <c r="G30" s="1182"/>
      <c r="H30" s="1182"/>
      <c r="I30" s="1182"/>
      <c r="J30" s="1182"/>
      <c r="K30" s="1182"/>
      <c r="L30" s="1182"/>
      <c r="M30" s="1182"/>
      <c r="N30" s="1182"/>
      <c r="O30" s="1183"/>
      <c r="Q30" s="851"/>
    </row>
    <row r="31" spans="1:17" s="867" customFormat="1">
      <c r="A31" s="868"/>
      <c r="B31" s="869" t="s">
        <v>299</v>
      </c>
      <c r="C31" s="1189">
        <f>C16+C27</f>
        <v>93451.947998114672</v>
      </c>
      <c r="D31" s="1189">
        <f t="shared" ref="D31:M31" si="6">D16+D27</f>
        <v>93482.266310320629</v>
      </c>
      <c r="E31" s="1189">
        <f t="shared" si="6"/>
        <v>99110.36281521387</v>
      </c>
      <c r="F31" s="1189">
        <f t="shared" si="6"/>
        <v>93599.410080170026</v>
      </c>
      <c r="G31" s="1189">
        <f t="shared" si="6"/>
        <v>92657.19835741003</v>
      </c>
      <c r="H31" s="1189">
        <f>H16+H27</f>
        <v>92680.993267757207</v>
      </c>
      <c r="I31" s="1189">
        <f>I16+I27</f>
        <v>93726.038982974627</v>
      </c>
      <c r="J31" s="1189">
        <f>J16+J27</f>
        <v>92776.19269518074</v>
      </c>
      <c r="K31" s="1189">
        <f t="shared" si="6"/>
        <v>94019.283491669528</v>
      </c>
      <c r="L31" s="1189">
        <f t="shared" si="6"/>
        <v>89968.708350274697</v>
      </c>
      <c r="M31" s="1189">
        <f t="shared" si="6"/>
        <v>90018.484661735172</v>
      </c>
      <c r="N31" s="1189">
        <f>N16+N27</f>
        <v>91834.474876780805</v>
      </c>
      <c r="O31" s="1190">
        <f>O16+O27</f>
        <v>1117325.3618876021</v>
      </c>
      <c r="Q31" s="870">
        <f>Q16+Q27</f>
        <v>186934.2143084353</v>
      </c>
    </row>
    <row r="32" spans="1:17">
      <c r="A32" s="863"/>
      <c r="B32" s="880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3"/>
      <c r="Q32" s="851"/>
    </row>
    <row r="33" spans="1:17" s="873" customFormat="1">
      <c r="A33" s="871"/>
      <c r="B33" s="872" t="s">
        <v>190</v>
      </c>
      <c r="C33" s="1191">
        <f>C14-C31</f>
        <v>17558.127806676275</v>
      </c>
      <c r="D33" s="1191">
        <f t="shared" ref="D33:L33" si="7">D14-D31</f>
        <v>5442.6382835799304</v>
      </c>
      <c r="E33" s="1191">
        <f t="shared" si="7"/>
        <v>-2087.1792822496936</v>
      </c>
      <c r="F33" s="1191">
        <f t="shared" si="7"/>
        <v>6441.6291082657553</v>
      </c>
      <c r="G33" s="1191">
        <f t="shared" si="7"/>
        <v>6092.9629406857566</v>
      </c>
      <c r="H33" s="1191">
        <f t="shared" si="7"/>
        <v>18105.64888754228</v>
      </c>
      <c r="I33" s="1191">
        <f t="shared" si="7"/>
        <v>17920.36843999647</v>
      </c>
      <c r="J33" s="1191">
        <f t="shared" si="7"/>
        <v>9348.10482275096</v>
      </c>
      <c r="K33" s="1191">
        <f t="shared" si="7"/>
        <v>6242.5946789322334</v>
      </c>
      <c r="L33" s="1191">
        <f t="shared" si="7"/>
        <v>13362.380890419241</v>
      </c>
      <c r="M33" s="1191">
        <f>M14-M31</f>
        <v>10241.965337654343</v>
      </c>
      <c r="N33" s="1191">
        <f>N14-N31</f>
        <v>26859.422394677444</v>
      </c>
      <c r="O33" s="1192">
        <f>O14-O31</f>
        <v>135528.66430893098</v>
      </c>
      <c r="Q33" s="874">
        <f>Q14-Q31</f>
        <v>23000.766090256191</v>
      </c>
    </row>
    <row r="34" spans="1:17">
      <c r="A34" s="882"/>
      <c r="B34" s="881"/>
      <c r="C34" s="1182"/>
      <c r="D34" s="1182"/>
      <c r="E34" s="1182"/>
      <c r="F34" s="1182"/>
      <c r="G34" s="1182"/>
      <c r="H34" s="1182"/>
      <c r="I34" s="1182"/>
      <c r="J34" s="1182"/>
      <c r="K34" s="1182"/>
      <c r="L34" s="1182"/>
      <c r="M34" s="1182"/>
      <c r="N34" s="1182"/>
      <c r="O34" s="1183"/>
      <c r="Q34" s="851"/>
    </row>
    <row r="35" spans="1:17">
      <c r="A35" s="863" t="s">
        <v>7</v>
      </c>
      <c r="B35" s="880" t="s">
        <v>8</v>
      </c>
      <c r="C35" s="1181">
        <f>'Pres Ing'!C35</f>
        <v>11500</v>
      </c>
      <c r="D35" s="1181">
        <f>'Pres Ing'!D35</f>
        <v>11500</v>
      </c>
      <c r="E35" s="1181">
        <f>'Pres Ing'!E35</f>
        <v>11500</v>
      </c>
      <c r="F35" s="1181">
        <f>'Pres Ing'!F35</f>
        <v>11500</v>
      </c>
      <c r="G35" s="1181">
        <f>'Pres Ing'!G35</f>
        <v>11500</v>
      </c>
      <c r="H35" s="1181">
        <f>'Pres Ing'!H35</f>
        <v>11500</v>
      </c>
      <c r="I35" s="1181">
        <f>'Pres Ing'!I35</f>
        <v>11500</v>
      </c>
      <c r="J35" s="1181">
        <f>'Pres Ing'!J35</f>
        <v>11500</v>
      </c>
      <c r="K35" s="1181">
        <f>'Pres Ing'!K35</f>
        <v>11500</v>
      </c>
      <c r="L35" s="1181">
        <f>'Pres Ing'!L35</f>
        <v>11500</v>
      </c>
      <c r="M35" s="1181">
        <f>'Pres Ing'!M35</f>
        <v>11500</v>
      </c>
      <c r="N35" s="1181">
        <f>'Pres Ing'!N35</f>
        <v>11500</v>
      </c>
      <c r="O35" s="1542">
        <f>SUM(C35:N35)</f>
        <v>138000</v>
      </c>
      <c r="P35" s="858"/>
      <c r="Q35" s="848">
        <f>C35+D35</f>
        <v>23000</v>
      </c>
    </row>
    <row r="36" spans="1:17">
      <c r="A36" s="863"/>
      <c r="B36" s="880"/>
      <c r="C36" s="1182"/>
      <c r="D36" s="1182"/>
      <c r="E36" s="1182"/>
      <c r="F36" s="1182"/>
      <c r="G36" s="1182"/>
      <c r="H36" s="1182"/>
      <c r="I36" s="1182"/>
      <c r="J36" s="1182"/>
      <c r="K36" s="1182"/>
      <c r="L36" s="1182"/>
      <c r="M36" s="1182"/>
      <c r="N36" s="1182"/>
      <c r="O36" s="1183"/>
      <c r="Q36" s="851"/>
    </row>
    <row r="37" spans="1:17" s="858" customFormat="1">
      <c r="A37" s="863" t="s">
        <v>7</v>
      </c>
      <c r="B37" s="885" t="s">
        <v>23</v>
      </c>
      <c r="C37" s="1181">
        <f>SUM(C38:C41)</f>
        <v>300</v>
      </c>
      <c r="D37" s="1181">
        <f t="shared" ref="D37:I37" si="8">SUM(D38:D41)</f>
        <v>300</v>
      </c>
      <c r="E37" s="1181">
        <f t="shared" si="8"/>
        <v>300</v>
      </c>
      <c r="F37" s="1181">
        <f t="shared" si="8"/>
        <v>300</v>
      </c>
      <c r="G37" s="1181">
        <f t="shared" si="8"/>
        <v>300</v>
      </c>
      <c r="H37" s="1181">
        <f t="shared" si="8"/>
        <v>300</v>
      </c>
      <c r="I37" s="1181">
        <f t="shared" si="8"/>
        <v>300</v>
      </c>
      <c r="J37" s="1181">
        <f t="shared" ref="J37:O37" si="9">SUM(J38:J41)</f>
        <v>300</v>
      </c>
      <c r="K37" s="1181">
        <f t="shared" si="9"/>
        <v>300</v>
      </c>
      <c r="L37" s="1181">
        <f t="shared" si="9"/>
        <v>300</v>
      </c>
      <c r="M37" s="1181">
        <f t="shared" si="9"/>
        <v>300</v>
      </c>
      <c r="N37" s="1181">
        <f t="shared" si="9"/>
        <v>300</v>
      </c>
      <c r="O37" s="1188">
        <f t="shared" si="9"/>
        <v>3600</v>
      </c>
      <c r="Q37" s="848">
        <f>SUM(Q38:Q41)</f>
        <v>600</v>
      </c>
    </row>
    <row r="38" spans="1:17">
      <c r="A38" s="882" t="s">
        <v>2</v>
      </c>
      <c r="B38" s="1336" t="s">
        <v>191</v>
      </c>
      <c r="C38" s="1182">
        <f>'Pres Gto'!C64</f>
        <v>0</v>
      </c>
      <c r="D38" s="1182">
        <f>'Pres Gto'!D64</f>
        <v>0</v>
      </c>
      <c r="E38" s="1182">
        <f>'Pres Gto'!E64</f>
        <v>0</v>
      </c>
      <c r="F38" s="1182">
        <f>'Pres Gto'!F64</f>
        <v>0</v>
      </c>
      <c r="G38" s="1182">
        <f>'Pres Gto'!G64</f>
        <v>0</v>
      </c>
      <c r="H38" s="1182">
        <f>'Pres Gto'!H64</f>
        <v>0</v>
      </c>
      <c r="I38" s="1182">
        <f>'Pres Gto'!I64</f>
        <v>0</v>
      </c>
      <c r="J38" s="1182">
        <f>'Pres Gto'!J64</f>
        <v>0</v>
      </c>
      <c r="K38" s="1182">
        <f>'Pres Gto'!K64</f>
        <v>0</v>
      </c>
      <c r="L38" s="1182">
        <f>'Pres Gto'!L64</f>
        <v>0</v>
      </c>
      <c r="M38" s="1182">
        <f>'Pres Gto'!M64</f>
        <v>0</v>
      </c>
      <c r="N38" s="1182">
        <f>'Pres Gto'!N64</f>
        <v>0</v>
      </c>
      <c r="O38" s="1183">
        <f>SUM(C38:N38)</f>
        <v>0</v>
      </c>
      <c r="Q38" s="851">
        <f>C38+D38</f>
        <v>0</v>
      </c>
    </row>
    <row r="39" spans="1:17">
      <c r="A39" s="636" t="s">
        <v>3</v>
      </c>
      <c r="B39" s="1337" t="s">
        <v>192</v>
      </c>
      <c r="C39" s="1182">
        <f>'Pres Gto'!C70</f>
        <v>0</v>
      </c>
      <c r="D39" s="1182">
        <f>'Pres Gto'!D70</f>
        <v>0</v>
      </c>
      <c r="E39" s="1182">
        <f>'Pres Gto'!E70</f>
        <v>0</v>
      </c>
      <c r="F39" s="1182">
        <f>'Pres Gto'!F70</f>
        <v>0</v>
      </c>
      <c r="G39" s="1182">
        <f>'Pres Gto'!G70</f>
        <v>0</v>
      </c>
      <c r="H39" s="1182">
        <f>'Pres Gto'!H70</f>
        <v>0</v>
      </c>
      <c r="I39" s="1182">
        <f>'Pres Gto'!I70</f>
        <v>0</v>
      </c>
      <c r="J39" s="1182">
        <f>'Pres Gto'!J70</f>
        <v>0</v>
      </c>
      <c r="K39" s="1182">
        <f>'Pres Gto'!K70</f>
        <v>0</v>
      </c>
      <c r="L39" s="1182">
        <f>'Pres Gto'!L70</f>
        <v>0</v>
      </c>
      <c r="M39" s="1182">
        <f>'Pres Gto'!M70</f>
        <v>0</v>
      </c>
      <c r="N39" s="1182">
        <f>'Pres Gto'!N70</f>
        <v>0</v>
      </c>
      <c r="O39" s="1183">
        <f>SUM(C39:N39)</f>
        <v>0</v>
      </c>
      <c r="Q39" s="851">
        <f>C39+D39</f>
        <v>0</v>
      </c>
    </row>
    <row r="40" spans="1:17">
      <c r="A40" s="882" t="s">
        <v>4</v>
      </c>
      <c r="B40" s="1336" t="s">
        <v>193</v>
      </c>
      <c r="C40" s="1182">
        <f>'Pres Gto'!C67</f>
        <v>100</v>
      </c>
      <c r="D40" s="1182">
        <f>'Pres Gto'!D67</f>
        <v>100</v>
      </c>
      <c r="E40" s="1182">
        <f>'Pres Gto'!E67</f>
        <v>100</v>
      </c>
      <c r="F40" s="1182">
        <f>'Pres Gto'!F67</f>
        <v>100</v>
      </c>
      <c r="G40" s="1182">
        <f>'Pres Gto'!G67</f>
        <v>100</v>
      </c>
      <c r="H40" s="1182">
        <f>'Pres Gto'!H67</f>
        <v>100</v>
      </c>
      <c r="I40" s="1182">
        <f>'Pres Gto'!I67</f>
        <v>100</v>
      </c>
      <c r="J40" s="1182">
        <f>'Pres Gto'!J67</f>
        <v>100</v>
      </c>
      <c r="K40" s="1182">
        <f>'Pres Gto'!K67</f>
        <v>100</v>
      </c>
      <c r="L40" s="1182">
        <f>'Pres Gto'!L67</f>
        <v>100</v>
      </c>
      <c r="M40" s="1182">
        <f>'Pres Gto'!M67</f>
        <v>100</v>
      </c>
      <c r="N40" s="1182">
        <f>'Pres Gto'!N67</f>
        <v>100</v>
      </c>
      <c r="O40" s="1183">
        <f>SUM(C40:N40)</f>
        <v>1200</v>
      </c>
      <c r="Q40" s="851">
        <f>C40+D40</f>
        <v>200</v>
      </c>
    </row>
    <row r="41" spans="1:17">
      <c r="A41" s="636" t="s">
        <v>5</v>
      </c>
      <c r="B41" s="1337" t="s">
        <v>48</v>
      </c>
      <c r="C41" s="1182">
        <f>'Pres Gto'!C73</f>
        <v>200</v>
      </c>
      <c r="D41" s="1182">
        <f>'Pres Gto'!D73</f>
        <v>200</v>
      </c>
      <c r="E41" s="1182">
        <f>'Pres Gto'!E73</f>
        <v>200</v>
      </c>
      <c r="F41" s="1182">
        <f>'Pres Gto'!F73</f>
        <v>200</v>
      </c>
      <c r="G41" s="1182">
        <f>'Pres Gto'!G73</f>
        <v>200</v>
      </c>
      <c r="H41" s="1182">
        <f>'Pres Gto'!H73</f>
        <v>200</v>
      </c>
      <c r="I41" s="1182">
        <f>'Pres Gto'!I73</f>
        <v>200</v>
      </c>
      <c r="J41" s="1182">
        <f>'Pres Gto'!J73</f>
        <v>200</v>
      </c>
      <c r="K41" s="1182">
        <f>'Pres Gto'!K73</f>
        <v>200</v>
      </c>
      <c r="L41" s="1182">
        <f>'Pres Gto'!L73</f>
        <v>200</v>
      </c>
      <c r="M41" s="1182">
        <f>'Pres Gto'!M73</f>
        <v>200</v>
      </c>
      <c r="N41" s="1182">
        <f>'Pres Gto'!N73</f>
        <v>200</v>
      </c>
      <c r="O41" s="1183">
        <f>SUM(C41:N41)</f>
        <v>2400</v>
      </c>
      <c r="Q41" s="851">
        <f>C41+D41</f>
        <v>400</v>
      </c>
    </row>
    <row r="42" spans="1:17">
      <c r="A42" s="636" t="s">
        <v>16</v>
      </c>
      <c r="B42" s="1337" t="s">
        <v>435</v>
      </c>
      <c r="C42" s="1182">
        <v>0</v>
      </c>
      <c r="D42" s="1182"/>
      <c r="E42" s="1182"/>
      <c r="F42" s="1182"/>
      <c r="G42" s="1182"/>
      <c r="H42" s="1182"/>
      <c r="I42" s="1182"/>
      <c r="J42" s="1182"/>
      <c r="K42" s="1182"/>
      <c r="L42" s="1182"/>
      <c r="M42" s="1182"/>
      <c r="N42" s="1182"/>
      <c r="O42" s="1183"/>
      <c r="Q42" s="851">
        <f>C42+D42</f>
        <v>0</v>
      </c>
    </row>
    <row r="43" spans="1:17">
      <c r="A43" s="887"/>
      <c r="B43" s="881"/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3"/>
      <c r="Q43" s="851"/>
    </row>
    <row r="44" spans="1:17" s="867" customFormat="1">
      <c r="A44" s="875"/>
      <c r="B44" s="866" t="s">
        <v>30</v>
      </c>
      <c r="C44" s="1184">
        <f>C16+C37+C27</f>
        <v>93751.947998114672</v>
      </c>
      <c r="D44" s="1184">
        <f t="shared" ref="D44:L44" si="10">D16+D37+D27</f>
        <v>93782.266310320629</v>
      </c>
      <c r="E44" s="1184">
        <f t="shared" si="10"/>
        <v>99410.36281521387</v>
      </c>
      <c r="F44" s="1184">
        <f>F16+F37+F27</f>
        <v>93899.410080170026</v>
      </c>
      <c r="G44" s="1184">
        <f t="shared" si="10"/>
        <v>92957.19835741003</v>
      </c>
      <c r="H44" s="1184">
        <f t="shared" si="10"/>
        <v>92980.993267757207</v>
      </c>
      <c r="I44" s="1184">
        <f t="shared" si="10"/>
        <v>94026.038982974627</v>
      </c>
      <c r="J44" s="1184">
        <f t="shared" si="10"/>
        <v>93076.19269518074</v>
      </c>
      <c r="K44" s="1184">
        <f t="shared" si="10"/>
        <v>94319.283491669528</v>
      </c>
      <c r="L44" s="1184">
        <f t="shared" si="10"/>
        <v>90268.708350274697</v>
      </c>
      <c r="M44" s="1184">
        <f>M16+M37+M27</f>
        <v>90318.484661735172</v>
      </c>
      <c r="N44" s="1184">
        <f>N16+N37+N27</f>
        <v>92134.474876780805</v>
      </c>
      <c r="O44" s="1193">
        <f>O16+O37+O27</f>
        <v>1120925.3618876021</v>
      </c>
      <c r="Q44" s="876">
        <f>Q16+Q37+Q27</f>
        <v>187534.2143084353</v>
      </c>
    </row>
    <row r="45" spans="1:17">
      <c r="A45" s="887"/>
      <c r="B45" s="880"/>
      <c r="C45" s="1182"/>
      <c r="D45" s="1182"/>
      <c r="E45" s="1182"/>
      <c r="F45" s="1182"/>
      <c r="G45" s="1182"/>
      <c r="H45" s="1182"/>
      <c r="I45" s="1182"/>
      <c r="J45" s="1182"/>
      <c r="K45" s="1182"/>
      <c r="L45" s="1182"/>
      <c r="M45" s="1182"/>
      <c r="N45" s="1182"/>
      <c r="O45" s="1183"/>
      <c r="Q45" s="851">
        <f>SUM(C45:L45)</f>
        <v>0</v>
      </c>
    </row>
    <row r="46" spans="1:17" s="867" customFormat="1" ht="16.5" thickBot="1">
      <c r="A46" s="1345"/>
      <c r="B46" s="1342" t="s">
        <v>194</v>
      </c>
      <c r="C46" s="1343">
        <f t="shared" ref="C46:M46" si="11">C33+C35-C37</f>
        <v>28758.127806676275</v>
      </c>
      <c r="D46" s="1343">
        <f t="shared" si="11"/>
        <v>16642.63828357993</v>
      </c>
      <c r="E46" s="1343">
        <f t="shared" si="11"/>
        <v>9112.8207177503064</v>
      </c>
      <c r="F46" s="1343">
        <f t="shared" si="11"/>
        <v>17641.629108265755</v>
      </c>
      <c r="G46" s="1343">
        <f t="shared" si="11"/>
        <v>17292.962940685757</v>
      </c>
      <c r="H46" s="1343">
        <f t="shared" si="11"/>
        <v>29305.64888754228</v>
      </c>
      <c r="I46" s="1343">
        <f t="shared" si="11"/>
        <v>29120.36843999647</v>
      </c>
      <c r="J46" s="1343">
        <f t="shared" si="11"/>
        <v>20548.10482275096</v>
      </c>
      <c r="K46" s="1343">
        <f t="shared" si="11"/>
        <v>17442.594678932233</v>
      </c>
      <c r="L46" s="1343">
        <f t="shared" si="11"/>
        <v>24562.380890419241</v>
      </c>
      <c r="M46" s="1343">
        <f t="shared" si="11"/>
        <v>21441.965337654343</v>
      </c>
      <c r="N46" s="1343">
        <f>N33+N35-N37</f>
        <v>38059.422394677444</v>
      </c>
      <c r="O46" s="1344">
        <f>O33+O35-O37</f>
        <v>269928.66430893098</v>
      </c>
      <c r="Q46" s="1341">
        <f>Q33+Q35-Q37</f>
        <v>45400.766090256191</v>
      </c>
    </row>
    <row r="47" spans="1:17">
      <c r="Q47" s="888" t="s">
        <v>35</v>
      </c>
    </row>
    <row r="48" spans="1:17" s="867" customFormat="1">
      <c r="A48" s="877"/>
      <c r="B48" s="877" t="s">
        <v>195</v>
      </c>
      <c r="C48" s="1194">
        <f>C46</f>
        <v>28758.127806676275</v>
      </c>
      <c r="D48" s="1194">
        <f t="shared" ref="D48:M48" si="12">C48+D46</f>
        <v>45400.766090256206</v>
      </c>
      <c r="E48" s="1194">
        <f t="shared" si="12"/>
        <v>54513.586808006512</v>
      </c>
      <c r="F48" s="1194">
        <f t="shared" si="12"/>
        <v>72155.215916272267</v>
      </c>
      <c r="G48" s="1194">
        <f>F48+G46</f>
        <v>89448.178856958024</v>
      </c>
      <c r="H48" s="1194">
        <f t="shared" si="12"/>
        <v>118753.8277445003</v>
      </c>
      <c r="I48" s="1194">
        <f t="shared" si="12"/>
        <v>147874.19618449677</v>
      </c>
      <c r="J48" s="1194">
        <f t="shared" si="12"/>
        <v>168422.30100724773</v>
      </c>
      <c r="K48" s="1194">
        <f t="shared" si="12"/>
        <v>185864.89568617998</v>
      </c>
      <c r="L48" s="1194">
        <f t="shared" si="12"/>
        <v>210427.27657659922</v>
      </c>
      <c r="M48" s="1194">
        <f t="shared" si="12"/>
        <v>231869.24191425357</v>
      </c>
      <c r="N48" s="1194">
        <f>M48+N46</f>
        <v>269928.66430893098</v>
      </c>
      <c r="O48" s="1194"/>
    </row>
    <row r="51" spans="17:17">
      <c r="Q51" s="1178"/>
    </row>
  </sheetData>
  <mergeCells count="3">
    <mergeCell ref="H2:M2"/>
    <mergeCell ref="N2:O2"/>
    <mergeCell ref="A3:O3"/>
  </mergeCells>
  <printOptions horizontalCentered="1" verticalCentered="1"/>
  <pageMargins left="0.25" right="0.25" top="0.75" bottom="0.75" header="0.3" footer="0.3"/>
  <pageSetup scale="59" orientation="landscape" copies="2" r:id="rId1"/>
  <headerFooter alignWithMargins="0">
    <oddHeader>&amp;LJMoreno&amp;C&amp;14&amp;D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52"/>
  <sheetViews>
    <sheetView showGridLines="0" zoomScale="70" zoomScaleNormal="70" workbookViewId="0">
      <pane xSplit="2" ySplit="5" topLeftCell="C16" activePane="bottomRight" state="frozen"/>
      <selection activeCell="I39" sqref="I39"/>
      <selection pane="topRight" activeCell="I39" sqref="I39"/>
      <selection pane="bottomLeft" activeCell="I39" sqref="I39"/>
      <selection pane="bottomRight" activeCell="A25" sqref="A25:XFD25"/>
    </sheetView>
  </sheetViews>
  <sheetFormatPr baseColWidth="10" defaultColWidth="11.44140625" defaultRowHeight="15" customHeight="1"/>
  <cols>
    <col min="1" max="1" width="4.5546875" style="640" customWidth="1"/>
    <col min="2" max="2" width="31.109375" style="640" bestFit="1" customWidth="1"/>
    <col min="3" max="11" width="10.6640625" style="640" bestFit="1" customWidth="1"/>
    <col min="12" max="12" width="11.6640625" style="640" customWidth="1"/>
    <col min="13" max="13" width="11.6640625" style="640" bestFit="1" customWidth="1"/>
    <col min="14" max="14" width="11.6640625" style="544" bestFit="1" customWidth="1"/>
    <col min="15" max="15" width="11.6640625" style="700" bestFit="1" customWidth="1"/>
    <col min="16" max="16" width="5.33203125" style="640" customWidth="1"/>
    <col min="17" max="17" width="11.6640625" style="700" bestFit="1" customWidth="1"/>
    <col min="18" max="19" width="12.6640625" style="640" customWidth="1"/>
    <col min="20" max="16384" width="11.44140625" style="640"/>
  </cols>
  <sheetData>
    <row r="2" spans="1:18" ht="15" customHeight="1">
      <c r="A2" s="566"/>
      <c r="B2" s="566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1145"/>
      <c r="O2" s="922" t="s">
        <v>300</v>
      </c>
      <c r="Q2" s="640"/>
    </row>
    <row r="3" spans="1:18" ht="15" customHeight="1">
      <c r="A3" s="898" t="s">
        <v>474</v>
      </c>
      <c r="B3" s="899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899"/>
      <c r="Q3" s="899"/>
    </row>
    <row r="4" spans="1:18" ht="15" customHeight="1" thickBot="1">
      <c r="A4" s="566"/>
      <c r="B4" s="566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66"/>
      <c r="Q4" s="566"/>
    </row>
    <row r="5" spans="1:18" s="1257" customFormat="1" ht="29.25" customHeight="1">
      <c r="A5" s="1364"/>
      <c r="B5" s="1365" t="s">
        <v>457</v>
      </c>
      <c r="C5" s="1365" t="s">
        <v>33</v>
      </c>
      <c r="D5" s="1365" t="s">
        <v>51</v>
      </c>
      <c r="E5" s="1365" t="s">
        <v>57</v>
      </c>
      <c r="F5" s="1365" t="s">
        <v>58</v>
      </c>
      <c r="G5" s="1365" t="s">
        <v>59</v>
      </c>
      <c r="H5" s="1365" t="s">
        <v>60</v>
      </c>
      <c r="I5" s="1365" t="s">
        <v>61</v>
      </c>
      <c r="J5" s="1365" t="s">
        <v>62</v>
      </c>
      <c r="K5" s="1365" t="s">
        <v>63</v>
      </c>
      <c r="L5" s="1365" t="s">
        <v>64</v>
      </c>
      <c r="M5" s="1365" t="s">
        <v>65</v>
      </c>
      <c r="N5" s="1365" t="s">
        <v>66</v>
      </c>
      <c r="O5" s="1366" t="s">
        <v>34</v>
      </c>
      <c r="P5" s="1367"/>
      <c r="Q5" s="1368">
        <v>43159</v>
      </c>
    </row>
    <row r="6" spans="1:18" ht="15" customHeight="1">
      <c r="A6" s="900" t="s">
        <v>0</v>
      </c>
      <c r="B6" s="1012" t="s">
        <v>1</v>
      </c>
      <c r="C6" s="1146">
        <f>C7+C22+C26+C29</f>
        <v>103840.35</v>
      </c>
      <c r="D6" s="1146">
        <f t="shared" ref="D6:M6" si="0">D7+D22+D26+D29</f>
        <v>96689.96</v>
      </c>
      <c r="E6" s="1146">
        <f t="shared" si="0"/>
        <v>93239.360000000001</v>
      </c>
      <c r="F6" s="1146">
        <f t="shared" si="0"/>
        <v>80211.090000000011</v>
      </c>
      <c r="G6" s="1146">
        <f t="shared" si="0"/>
        <v>92830.94</v>
      </c>
      <c r="H6" s="1146">
        <f>H7+H22+H26+H29</f>
        <v>98420.41</v>
      </c>
      <c r="I6" s="1146">
        <f t="shared" si="0"/>
        <v>101832.49</v>
      </c>
      <c r="J6" s="1146">
        <f t="shared" si="0"/>
        <v>89777.319999999992</v>
      </c>
      <c r="K6" s="1146">
        <f t="shared" si="0"/>
        <v>94080.03</v>
      </c>
      <c r="L6" s="1146">
        <f t="shared" si="0"/>
        <v>94374.56</v>
      </c>
      <c r="M6" s="1146">
        <f t="shared" si="0"/>
        <v>94072.62999999999</v>
      </c>
      <c r="N6" s="1146">
        <f>N7+N22+N26+N29</f>
        <v>98447.51</v>
      </c>
      <c r="O6" s="1277">
        <f>O7+O22+O26+O29</f>
        <v>1137816.6500000004</v>
      </c>
      <c r="P6" s="1287"/>
      <c r="Q6" s="1433">
        <f>Q7+Q22+Q26+Q29</f>
        <v>200530.31000000006</v>
      </c>
      <c r="R6" s="902"/>
    </row>
    <row r="7" spans="1:18" ht="15" customHeight="1">
      <c r="A7" s="900" t="s">
        <v>2</v>
      </c>
      <c r="B7" s="901" t="s">
        <v>169</v>
      </c>
      <c r="C7" s="1147">
        <f>SUM(C8:C19)</f>
        <v>97886.1</v>
      </c>
      <c r="D7" s="1147">
        <f t="shared" ref="D7:M7" si="1">SUM(D8:D19)</f>
        <v>93988.260000000009</v>
      </c>
      <c r="E7" s="1147">
        <f t="shared" si="1"/>
        <v>91766.8</v>
      </c>
      <c r="F7" s="1147">
        <f>SUM(F8:F19)</f>
        <v>78181.840000000011</v>
      </c>
      <c r="G7" s="1147">
        <f t="shared" si="1"/>
        <v>91075.94</v>
      </c>
      <c r="H7" s="1147">
        <f>SUM(H8:H19)</f>
        <v>96665.41</v>
      </c>
      <c r="I7" s="1147">
        <f t="shared" si="1"/>
        <v>100076.74</v>
      </c>
      <c r="J7" s="1147">
        <f t="shared" si="1"/>
        <v>86181.319999999992</v>
      </c>
      <c r="K7" s="1147">
        <f t="shared" si="1"/>
        <v>93939.03</v>
      </c>
      <c r="L7" s="1147">
        <f t="shared" si="1"/>
        <v>92068.56</v>
      </c>
      <c r="M7" s="1147">
        <f t="shared" si="1"/>
        <v>91466.62999999999</v>
      </c>
      <c r="N7" s="1147">
        <f>SUM(N8:N19)</f>
        <v>96441.51</v>
      </c>
      <c r="O7" s="1278">
        <f>SUM(O8:O19)</f>
        <v>1109738.1400000004</v>
      </c>
      <c r="P7" s="1287"/>
      <c r="Q7" s="1434">
        <f>SUM(Q8:Q19)</f>
        <v>191874.36000000004</v>
      </c>
    </row>
    <row r="8" spans="1:18" ht="15" customHeight="1">
      <c r="A8" s="903">
        <v>1</v>
      </c>
      <c r="B8" s="904" t="s">
        <v>100</v>
      </c>
      <c r="C8" s="805">
        <v>30417.42</v>
      </c>
      <c r="D8" s="1148">
        <v>32304.07</v>
      </c>
      <c r="E8" s="1148">
        <v>31834.81</v>
      </c>
      <c r="F8" s="1148">
        <v>31154.980000000003</v>
      </c>
      <c r="G8" s="1148">
        <v>35975</v>
      </c>
      <c r="H8" s="1148">
        <v>32244.560000000001</v>
      </c>
      <c r="I8" s="1148">
        <v>33950.92</v>
      </c>
      <c r="J8" s="1148">
        <v>28537.79</v>
      </c>
      <c r="K8" s="1148">
        <v>32443.74</v>
      </c>
      <c r="L8" s="1149">
        <v>32832.14</v>
      </c>
      <c r="M8" s="1150">
        <v>36143.759999999995</v>
      </c>
      <c r="N8" s="1151">
        <v>32428.440000000002</v>
      </c>
      <c r="O8" s="1279">
        <f>SUM(C8:N8)</f>
        <v>390267.63000000006</v>
      </c>
      <c r="P8" s="1286"/>
      <c r="Q8" s="1435">
        <f t="shared" ref="Q8:Q19" si="2">C8+D8</f>
        <v>62721.49</v>
      </c>
    </row>
    <row r="9" spans="1:18" ht="15" customHeight="1">
      <c r="A9" s="906">
        <v>2</v>
      </c>
      <c r="B9" s="904" t="s">
        <v>101</v>
      </c>
      <c r="C9" s="805">
        <v>22795.63</v>
      </c>
      <c r="D9" s="1148">
        <v>24974.92</v>
      </c>
      <c r="E9" s="1148">
        <v>20820.7</v>
      </c>
      <c r="F9" s="1148">
        <v>18840.989999999998</v>
      </c>
      <c r="G9" s="1148">
        <v>20292.600000000002</v>
      </c>
      <c r="H9" s="1148">
        <v>20462.78</v>
      </c>
      <c r="I9" s="1148">
        <v>20809.63</v>
      </c>
      <c r="J9" s="1148">
        <v>21488.959999999999</v>
      </c>
      <c r="K9" s="1148">
        <v>23059.83</v>
      </c>
      <c r="L9" s="1149">
        <v>23527.16</v>
      </c>
      <c r="M9" s="1150">
        <v>23481.730000000003</v>
      </c>
      <c r="N9" s="1151">
        <v>23654.020000000004</v>
      </c>
      <c r="O9" s="1280">
        <f t="shared" ref="O9:O19" si="3">SUM(C9:N9)</f>
        <v>264208.95</v>
      </c>
      <c r="P9" s="1286"/>
      <c r="Q9" s="1435">
        <f t="shared" si="2"/>
        <v>47770.55</v>
      </c>
    </row>
    <row r="10" spans="1:18" ht="15" customHeight="1">
      <c r="A10" s="906">
        <v>3</v>
      </c>
      <c r="B10" s="904" t="s">
        <v>440</v>
      </c>
      <c r="C10" s="805">
        <v>10933.73</v>
      </c>
      <c r="D10" s="1148">
        <v>11747.89</v>
      </c>
      <c r="E10" s="1148">
        <v>11456.94</v>
      </c>
      <c r="F10" s="1148">
        <v>11456.76</v>
      </c>
      <c r="G10" s="1148">
        <v>11492.68</v>
      </c>
      <c r="H10" s="1148">
        <v>11640.22</v>
      </c>
      <c r="I10" s="1148">
        <v>11638.05</v>
      </c>
      <c r="J10" s="1148">
        <v>11640.44</v>
      </c>
      <c r="K10" s="1148">
        <v>11641.07</v>
      </c>
      <c r="L10" s="1149">
        <v>11139.12</v>
      </c>
      <c r="M10" s="1150">
        <v>11091.95</v>
      </c>
      <c r="N10" s="1151">
        <v>11091.95</v>
      </c>
      <c r="O10" s="1280">
        <f t="shared" si="3"/>
        <v>136970.79999999999</v>
      </c>
      <c r="P10" s="1286"/>
      <c r="Q10" s="1435">
        <f t="shared" si="2"/>
        <v>22681.62</v>
      </c>
    </row>
    <row r="11" spans="1:18" ht="15" customHeight="1">
      <c r="A11" s="906">
        <v>4</v>
      </c>
      <c r="B11" s="904" t="s">
        <v>131</v>
      </c>
      <c r="C11" s="805">
        <v>2520</v>
      </c>
      <c r="D11" s="1148">
        <v>1677.6</v>
      </c>
      <c r="E11" s="1148">
        <v>1835</v>
      </c>
      <c r="F11" s="1148">
        <v>1090</v>
      </c>
      <c r="G11" s="1148">
        <v>1355</v>
      </c>
      <c r="H11" s="1148">
        <v>2345</v>
      </c>
      <c r="I11" s="1148">
        <v>2215</v>
      </c>
      <c r="J11" s="1148">
        <v>2920</v>
      </c>
      <c r="K11" s="1148">
        <v>2465</v>
      </c>
      <c r="L11" s="1149">
        <v>2578.2800000000002</v>
      </c>
      <c r="M11" s="1150">
        <v>1685</v>
      </c>
      <c r="N11" s="1151">
        <v>1295</v>
      </c>
      <c r="O11" s="1280">
        <f t="shared" si="3"/>
        <v>23980.879999999997</v>
      </c>
      <c r="P11" s="1286"/>
      <c r="Q11" s="1435">
        <f t="shared" si="2"/>
        <v>4197.6000000000004</v>
      </c>
    </row>
    <row r="12" spans="1:18" ht="15" customHeight="1">
      <c r="A12" s="906">
        <v>5</v>
      </c>
      <c r="B12" s="904" t="s">
        <v>132</v>
      </c>
      <c r="C12" s="805">
        <v>22261.35</v>
      </c>
      <c r="D12" s="1148">
        <v>11405.53</v>
      </c>
      <c r="E12" s="1148">
        <v>16789.669999999998</v>
      </c>
      <c r="F12" s="1148">
        <v>11289.45</v>
      </c>
      <c r="G12" s="1148">
        <v>15215.05</v>
      </c>
      <c r="H12" s="1148">
        <v>17839.63</v>
      </c>
      <c r="I12" s="1148">
        <v>23338.31</v>
      </c>
      <c r="J12" s="1148">
        <v>12550.38</v>
      </c>
      <c r="K12" s="1148">
        <v>18012.45</v>
      </c>
      <c r="L12" s="1149">
        <v>12904.84</v>
      </c>
      <c r="M12" s="1150">
        <v>12511.26</v>
      </c>
      <c r="N12" s="1151">
        <v>20784.59</v>
      </c>
      <c r="O12" s="1280">
        <f t="shared" si="3"/>
        <v>194902.51</v>
      </c>
      <c r="P12" s="1286"/>
      <c r="Q12" s="1435">
        <f t="shared" si="2"/>
        <v>33666.879999999997</v>
      </c>
    </row>
    <row r="13" spans="1:18" ht="15" customHeight="1">
      <c r="A13" s="903">
        <v>6</v>
      </c>
      <c r="B13" s="904" t="s">
        <v>133</v>
      </c>
      <c r="C13" s="805">
        <v>2291.38</v>
      </c>
      <c r="D13" s="1148">
        <v>3569.85</v>
      </c>
      <c r="E13" s="1148">
        <v>1104.0899999999999</v>
      </c>
      <c r="F13" s="1148">
        <v>205.57</v>
      </c>
      <c r="G13" s="1148">
        <v>1443.67</v>
      </c>
      <c r="H13" s="1148">
        <v>6767.83</v>
      </c>
      <c r="I13" s="1148">
        <v>2044.32</v>
      </c>
      <c r="J13" s="1148">
        <v>4498.84</v>
      </c>
      <c r="K13" s="1148">
        <v>2775.68</v>
      </c>
      <c r="L13" s="1149">
        <v>1622.17</v>
      </c>
      <c r="M13" s="1150">
        <v>1219.8400000000001</v>
      </c>
      <c r="N13" s="1151">
        <v>4175.4500000000007</v>
      </c>
      <c r="O13" s="1279">
        <f t="shared" si="3"/>
        <v>31718.690000000002</v>
      </c>
      <c r="P13" s="1286"/>
      <c r="Q13" s="1435">
        <f t="shared" si="2"/>
        <v>5861.23</v>
      </c>
    </row>
    <row r="14" spans="1:18" ht="15" customHeight="1">
      <c r="A14" s="903">
        <v>7</v>
      </c>
      <c r="B14" s="904" t="s">
        <v>134</v>
      </c>
      <c r="C14" s="805">
        <v>1942.74</v>
      </c>
      <c r="D14" s="1148">
        <v>1928.29</v>
      </c>
      <c r="E14" s="1148">
        <v>4596.8599999999997</v>
      </c>
      <c r="F14" s="1148">
        <v>1681.8</v>
      </c>
      <c r="G14" s="1148">
        <v>2808.82</v>
      </c>
      <c r="H14" s="1148">
        <v>3410.75</v>
      </c>
      <c r="I14" s="1148">
        <v>2830.43</v>
      </c>
      <c r="J14" s="1148">
        <v>1964.52</v>
      </c>
      <c r="K14" s="1148">
        <v>1384.93</v>
      </c>
      <c r="L14" s="1149">
        <v>5159.5200000000004</v>
      </c>
      <c r="M14" s="1150">
        <v>3316.19</v>
      </c>
      <c r="N14" s="580">
        <v>634.51</v>
      </c>
      <c r="O14" s="1279">
        <f t="shared" si="3"/>
        <v>31659.359999999997</v>
      </c>
      <c r="P14" s="1286"/>
      <c r="Q14" s="1435">
        <f t="shared" si="2"/>
        <v>3871.0299999999997</v>
      </c>
    </row>
    <row r="15" spans="1:18" ht="15" customHeight="1">
      <c r="A15" s="903">
        <v>8</v>
      </c>
      <c r="B15" s="904" t="s">
        <v>135</v>
      </c>
      <c r="C15" s="805">
        <v>91.31</v>
      </c>
      <c r="D15" s="1148">
        <v>273.48</v>
      </c>
      <c r="E15" s="1148">
        <v>96.64</v>
      </c>
      <c r="F15" s="1148">
        <v>74.680000000000007</v>
      </c>
      <c r="G15" s="1148">
        <v>262.26</v>
      </c>
      <c r="H15" s="1148">
        <v>303.2</v>
      </c>
      <c r="I15" s="1148">
        <v>149.44999999999999</v>
      </c>
      <c r="J15" s="1148">
        <v>955.73</v>
      </c>
      <c r="K15" s="1148">
        <v>473.98</v>
      </c>
      <c r="L15" s="1149">
        <v>247.89</v>
      </c>
      <c r="M15" s="1150">
        <v>112.9</v>
      </c>
      <c r="N15" s="1151">
        <v>53.8</v>
      </c>
      <c r="O15" s="1279">
        <f t="shared" si="3"/>
        <v>3095.32</v>
      </c>
      <c r="P15" s="1286"/>
      <c r="Q15" s="1435">
        <f t="shared" si="2"/>
        <v>364.79</v>
      </c>
    </row>
    <row r="16" spans="1:18" ht="15" customHeight="1">
      <c r="A16" s="903">
        <v>9</v>
      </c>
      <c r="B16" s="904" t="s">
        <v>136</v>
      </c>
      <c r="C16" s="805">
        <v>3339.23</v>
      </c>
      <c r="D16" s="1148">
        <v>5323.88</v>
      </c>
      <c r="E16" s="1148">
        <v>2623.64</v>
      </c>
      <c r="F16" s="1148">
        <v>1609.16</v>
      </c>
      <c r="G16" s="1148">
        <v>1408.41</v>
      </c>
      <c r="H16" s="1148">
        <v>1174.99</v>
      </c>
      <c r="I16" s="1148">
        <v>2476.88</v>
      </c>
      <c r="J16" s="1148">
        <v>1098.2</v>
      </c>
      <c r="K16" s="1148">
        <v>1120.9100000000001</v>
      </c>
      <c r="L16" s="1149">
        <v>1323.99</v>
      </c>
      <c r="M16" s="1150">
        <v>1337.5500000000002</v>
      </c>
      <c r="N16" s="1151">
        <v>1713.3000000000002</v>
      </c>
      <c r="O16" s="1279">
        <f t="shared" si="3"/>
        <v>24550.14</v>
      </c>
      <c r="P16" s="1286"/>
      <c r="Q16" s="1435">
        <f t="shared" si="2"/>
        <v>8663.11</v>
      </c>
    </row>
    <row r="17" spans="1:17" ht="15" customHeight="1">
      <c r="A17" s="903">
        <v>10</v>
      </c>
      <c r="B17" s="904" t="s">
        <v>137</v>
      </c>
      <c r="C17" s="805">
        <v>550</v>
      </c>
      <c r="D17" s="1148">
        <v>171.3</v>
      </c>
      <c r="E17" s="1148">
        <v>404.45</v>
      </c>
      <c r="F17" s="1148">
        <v>290</v>
      </c>
      <c r="G17" s="1148">
        <v>310</v>
      </c>
      <c r="H17" s="1148">
        <v>90</v>
      </c>
      <c r="I17" s="1148">
        <v>131.30000000000001</v>
      </c>
      <c r="J17" s="1148">
        <v>80</v>
      </c>
      <c r="K17" s="1148">
        <v>-94.449999999999989</v>
      </c>
      <c r="L17" s="1149">
        <v>140</v>
      </c>
      <c r="M17" s="1150">
        <v>120</v>
      </c>
      <c r="N17" s="1152">
        <v>110</v>
      </c>
      <c r="O17" s="1279">
        <f t="shared" si="3"/>
        <v>2302.6</v>
      </c>
      <c r="P17" s="1286"/>
      <c r="Q17" s="1435">
        <f t="shared" si="2"/>
        <v>721.3</v>
      </c>
    </row>
    <row r="18" spans="1:17" ht="15" customHeight="1">
      <c r="A18" s="903">
        <v>11</v>
      </c>
      <c r="B18" s="904" t="s">
        <v>81</v>
      </c>
      <c r="C18" s="805">
        <v>495</v>
      </c>
      <c r="D18" s="1148">
        <v>417</v>
      </c>
      <c r="E18" s="1148">
        <v>204</v>
      </c>
      <c r="F18" s="1148">
        <v>294</v>
      </c>
      <c r="G18" s="1148">
        <v>318</v>
      </c>
      <c r="H18" s="1148">
        <v>192</v>
      </c>
      <c r="I18" s="1148">
        <v>298</v>
      </c>
      <c r="J18" s="1148">
        <v>252.01</v>
      </c>
      <c r="K18" s="1148">
        <v>266.99</v>
      </c>
      <c r="L18" s="1149">
        <v>399</v>
      </c>
      <c r="M18" s="1153">
        <v>252</v>
      </c>
      <c r="N18" s="1152">
        <v>306</v>
      </c>
      <c r="O18" s="1279">
        <f t="shared" si="3"/>
        <v>3694</v>
      </c>
      <c r="P18" s="1286"/>
      <c r="Q18" s="1435">
        <f t="shared" si="2"/>
        <v>912</v>
      </c>
    </row>
    <row r="19" spans="1:17" ht="15" customHeight="1">
      <c r="A19" s="903">
        <v>12</v>
      </c>
      <c r="B19" s="908" t="s">
        <v>138</v>
      </c>
      <c r="C19" s="1150">
        <v>248.31</v>
      </c>
      <c r="D19" s="1148">
        <v>194.45</v>
      </c>
      <c r="E19" s="1148">
        <v>0</v>
      </c>
      <c r="F19" s="1148">
        <v>194.45</v>
      </c>
      <c r="G19" s="1148">
        <v>194.45</v>
      </c>
      <c r="H19" s="1148">
        <v>194.45</v>
      </c>
      <c r="I19" s="1148">
        <v>194.45</v>
      </c>
      <c r="J19" s="1148">
        <v>194.45</v>
      </c>
      <c r="K19" s="1148">
        <v>388.9</v>
      </c>
      <c r="L19" s="1149">
        <v>194.45</v>
      </c>
      <c r="M19" s="1150">
        <v>194.45</v>
      </c>
      <c r="N19" s="1151">
        <v>194.45</v>
      </c>
      <c r="O19" s="1279">
        <f t="shared" si="3"/>
        <v>2387.2600000000002</v>
      </c>
      <c r="P19" s="1286"/>
      <c r="Q19" s="1435">
        <f t="shared" si="2"/>
        <v>442.76</v>
      </c>
    </row>
    <row r="20" spans="1:17" ht="15" customHeight="1">
      <c r="A20" s="903"/>
      <c r="B20" s="908"/>
      <c r="C20" s="907"/>
      <c r="D20" s="907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1279"/>
      <c r="P20" s="1286"/>
      <c r="Q20" s="1435"/>
    </row>
    <row r="21" spans="1:17" ht="15" customHeight="1">
      <c r="A21" s="903"/>
      <c r="B21" s="904"/>
      <c r="C21" s="907"/>
      <c r="D21" s="907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1279"/>
      <c r="P21" s="1287"/>
      <c r="Q21" s="1435"/>
    </row>
    <row r="22" spans="1:17" ht="15" customHeight="1">
      <c r="A22" s="900" t="s">
        <v>3</v>
      </c>
      <c r="B22" s="909" t="s">
        <v>46</v>
      </c>
      <c r="C22" s="1037">
        <f>SUM(C23:C25)</f>
        <v>1454.25</v>
      </c>
      <c r="D22" s="1037">
        <f t="shared" ref="D22:M22" si="4">SUM(D23:D25)</f>
        <v>2062.6999999999998</v>
      </c>
      <c r="E22" s="1037">
        <f t="shared" si="4"/>
        <v>1472.56</v>
      </c>
      <c r="F22" s="1037">
        <f t="shared" si="4"/>
        <v>1729.25</v>
      </c>
      <c r="G22" s="1037">
        <f t="shared" si="4"/>
        <v>1455</v>
      </c>
      <c r="H22" s="1037">
        <f t="shared" si="4"/>
        <v>1455</v>
      </c>
      <c r="I22" s="1037">
        <f t="shared" si="4"/>
        <v>1455.75</v>
      </c>
      <c r="J22" s="1037">
        <f t="shared" si="4"/>
        <v>2696</v>
      </c>
      <c r="K22" s="1037">
        <f t="shared" si="4"/>
        <v>141</v>
      </c>
      <c r="L22" s="1037">
        <f t="shared" si="4"/>
        <v>1406</v>
      </c>
      <c r="M22" s="1037">
        <f t="shared" si="4"/>
        <v>1406</v>
      </c>
      <c r="N22" s="1037">
        <f>SUM(N23:N25)</f>
        <v>1406</v>
      </c>
      <c r="O22" s="1281">
        <f>SUM(O23:O25)</f>
        <v>18139.510000000002</v>
      </c>
      <c r="P22" s="1288"/>
      <c r="Q22" s="1434">
        <f>SUM(Q23:Q25)</f>
        <v>3516.95</v>
      </c>
    </row>
    <row r="23" spans="1:17" ht="15" customHeight="1">
      <c r="A23" s="903">
        <v>1</v>
      </c>
      <c r="B23" s="904" t="s">
        <v>139</v>
      </c>
      <c r="C23" s="805">
        <v>1175</v>
      </c>
      <c r="D23" s="1148">
        <v>1175</v>
      </c>
      <c r="E23" s="1148">
        <v>1200</v>
      </c>
      <c r="F23" s="1148">
        <v>1200</v>
      </c>
      <c r="G23" s="1148">
        <v>1175</v>
      </c>
      <c r="H23" s="1148">
        <v>1175</v>
      </c>
      <c r="I23" s="1148">
        <v>1175</v>
      </c>
      <c r="J23" s="1148">
        <v>2415</v>
      </c>
      <c r="K23" s="1148">
        <v>-140</v>
      </c>
      <c r="L23" s="1149">
        <v>1125</v>
      </c>
      <c r="M23" s="1150">
        <v>1125</v>
      </c>
      <c r="N23" s="1151">
        <v>1125</v>
      </c>
      <c r="O23" s="1279">
        <f>SUM(C23:N23)</f>
        <v>13925</v>
      </c>
      <c r="P23" s="1286"/>
      <c r="Q23" s="1435">
        <f>C23+D23</f>
        <v>2350</v>
      </c>
    </row>
    <row r="24" spans="1:17" ht="15" customHeight="1">
      <c r="A24" s="903">
        <v>2</v>
      </c>
      <c r="B24" s="904" t="s">
        <v>84</v>
      </c>
      <c r="C24" s="1148"/>
      <c r="D24" s="1148"/>
      <c r="E24" s="1148"/>
      <c r="F24" s="1148">
        <v>0</v>
      </c>
      <c r="G24" s="1153"/>
      <c r="H24" s="1150"/>
      <c r="I24" s="1150"/>
      <c r="J24" s="1150"/>
      <c r="K24" s="1150"/>
      <c r="L24" s="1150"/>
      <c r="M24" s="1150"/>
      <c r="N24" s="1151"/>
      <c r="O24" s="1279">
        <f>SUM(C24:N24)</f>
        <v>0</v>
      </c>
      <c r="P24" s="1286"/>
      <c r="Q24" s="1435">
        <f>C24+D24</f>
        <v>0</v>
      </c>
    </row>
    <row r="25" spans="1:17" ht="15" customHeight="1">
      <c r="A25" s="903">
        <v>3</v>
      </c>
      <c r="B25" s="904" t="s">
        <v>309</v>
      </c>
      <c r="C25" s="805">
        <v>279.25</v>
      </c>
      <c r="D25" s="1148">
        <v>887.7</v>
      </c>
      <c r="E25" s="1148">
        <v>272.56</v>
      </c>
      <c r="F25" s="1148">
        <v>529.25</v>
      </c>
      <c r="G25" s="1153">
        <v>280</v>
      </c>
      <c r="H25" s="1153">
        <v>280</v>
      </c>
      <c r="I25" s="1153">
        <v>280.75</v>
      </c>
      <c r="J25" s="1153">
        <v>281</v>
      </c>
      <c r="K25" s="1153">
        <v>281</v>
      </c>
      <c r="L25" s="1149">
        <v>281</v>
      </c>
      <c r="M25" s="1153">
        <v>281</v>
      </c>
      <c r="N25" s="1152">
        <v>281</v>
      </c>
      <c r="O25" s="1279">
        <f>SUM(C25:N25)</f>
        <v>4214.51</v>
      </c>
      <c r="P25" s="1286"/>
      <c r="Q25" s="1435">
        <f>C25+D25</f>
        <v>1166.95</v>
      </c>
    </row>
    <row r="26" spans="1:17" ht="15" customHeight="1">
      <c r="A26" s="900" t="s">
        <v>4</v>
      </c>
      <c r="B26" s="909" t="s">
        <v>44</v>
      </c>
      <c r="C26" s="1037">
        <f>SUM(C27:C28)</f>
        <v>4500</v>
      </c>
      <c r="D26" s="1037">
        <f t="shared" ref="D26:O26" si="5">SUM(D27:D28)</f>
        <v>639</v>
      </c>
      <c r="E26" s="1037">
        <f t="shared" si="5"/>
        <v>0</v>
      </c>
      <c r="F26" s="1037">
        <f t="shared" si="5"/>
        <v>300</v>
      </c>
      <c r="G26" s="1037">
        <f t="shared" si="5"/>
        <v>300</v>
      </c>
      <c r="H26" s="1037">
        <f t="shared" si="5"/>
        <v>300</v>
      </c>
      <c r="I26" s="1037">
        <f t="shared" si="5"/>
        <v>300</v>
      </c>
      <c r="J26" s="1037">
        <f t="shared" si="5"/>
        <v>900</v>
      </c>
      <c r="K26" s="1037">
        <f t="shared" si="5"/>
        <v>0</v>
      </c>
      <c r="L26" s="1037">
        <f t="shared" si="5"/>
        <v>900</v>
      </c>
      <c r="M26" s="1037">
        <f t="shared" si="5"/>
        <v>1200</v>
      </c>
      <c r="N26" s="1037">
        <f t="shared" si="5"/>
        <v>600</v>
      </c>
      <c r="O26" s="1037">
        <f t="shared" si="5"/>
        <v>9939</v>
      </c>
      <c r="P26" s="1286"/>
      <c r="Q26" s="1434">
        <f>SUM(Q27:Q28)</f>
        <v>5139</v>
      </c>
    </row>
    <row r="27" spans="1:17" ht="15" customHeight="1">
      <c r="A27" s="900"/>
      <c r="B27" s="904" t="s">
        <v>432</v>
      </c>
      <c r="C27" s="1506"/>
      <c r="D27" s="907"/>
      <c r="E27" s="907"/>
      <c r="F27" s="907">
        <v>0</v>
      </c>
      <c r="G27" s="907">
        <v>0</v>
      </c>
      <c r="H27" s="907">
        <v>0</v>
      </c>
      <c r="I27" s="907">
        <v>0</v>
      </c>
      <c r="J27" s="907">
        <v>0</v>
      </c>
      <c r="K27" s="907">
        <v>0</v>
      </c>
      <c r="L27" s="907">
        <v>0</v>
      </c>
      <c r="M27" s="907">
        <v>0</v>
      </c>
      <c r="N27" s="1280">
        <v>0</v>
      </c>
      <c r="O27" s="1279">
        <f>SUM(C27:N27)</f>
        <v>0</v>
      </c>
      <c r="P27" s="1286"/>
      <c r="Q27" s="1435">
        <f>C27+D27</f>
        <v>0</v>
      </c>
    </row>
    <row r="28" spans="1:17" ht="15" customHeight="1">
      <c r="A28" s="903"/>
      <c r="B28" s="904" t="s">
        <v>369</v>
      </c>
      <c r="C28" s="805">
        <v>4500</v>
      </c>
      <c r="D28" s="1148">
        <v>639</v>
      </c>
      <c r="E28" s="1148">
        <v>0</v>
      </c>
      <c r="F28" s="1148">
        <v>300</v>
      </c>
      <c r="G28" s="1150">
        <v>300</v>
      </c>
      <c r="H28" s="1150">
        <v>300</v>
      </c>
      <c r="I28" s="1150">
        <v>300</v>
      </c>
      <c r="J28" s="1150">
        <v>900</v>
      </c>
      <c r="K28" s="1150">
        <v>0</v>
      </c>
      <c r="L28" s="1149">
        <v>900</v>
      </c>
      <c r="M28" s="1150">
        <v>1200</v>
      </c>
      <c r="N28" s="1151">
        <v>600</v>
      </c>
      <c r="O28" s="1279">
        <f>SUM(C28:N28)</f>
        <v>9939</v>
      </c>
      <c r="P28" s="1287"/>
      <c r="Q28" s="1435">
        <f>C28+D28</f>
        <v>5139</v>
      </c>
    </row>
    <row r="29" spans="1:17" ht="15" customHeight="1">
      <c r="A29" s="900" t="s">
        <v>5</v>
      </c>
      <c r="B29" s="909" t="s">
        <v>6</v>
      </c>
      <c r="C29" s="1037">
        <f>C30</f>
        <v>0</v>
      </c>
      <c r="D29" s="1037">
        <f t="shared" ref="D29:L29" si="6">D30</f>
        <v>0</v>
      </c>
      <c r="E29" s="1037">
        <f t="shared" si="6"/>
        <v>0</v>
      </c>
      <c r="F29" s="1037">
        <f t="shared" si="6"/>
        <v>0</v>
      </c>
      <c r="G29" s="1037">
        <f t="shared" si="6"/>
        <v>0</v>
      </c>
      <c r="H29" s="1037">
        <f t="shared" si="6"/>
        <v>0</v>
      </c>
      <c r="I29" s="1037">
        <f t="shared" si="6"/>
        <v>0</v>
      </c>
      <c r="J29" s="1037">
        <f t="shared" si="6"/>
        <v>0</v>
      </c>
      <c r="K29" s="1037">
        <f t="shared" si="6"/>
        <v>0</v>
      </c>
      <c r="L29" s="1037">
        <f t="shared" si="6"/>
        <v>0</v>
      </c>
      <c r="M29" s="1037">
        <f>M30</f>
        <v>0</v>
      </c>
      <c r="N29" s="1037">
        <f>N30</f>
        <v>0</v>
      </c>
      <c r="O29" s="1281">
        <f>O30</f>
        <v>0</v>
      </c>
      <c r="P29" s="1286"/>
      <c r="Q29" s="1434">
        <f>Q30</f>
        <v>0</v>
      </c>
    </row>
    <row r="30" spans="1:17" ht="15" customHeight="1">
      <c r="A30" s="903">
        <v>1</v>
      </c>
      <c r="B30" s="904" t="s">
        <v>82</v>
      </c>
      <c r="C30" s="907">
        <v>0</v>
      </c>
      <c r="D30" s="907">
        <v>0</v>
      </c>
      <c r="E30" s="907">
        <v>0</v>
      </c>
      <c r="F30" s="907">
        <v>0</v>
      </c>
      <c r="G30" s="907">
        <v>0</v>
      </c>
      <c r="H30" s="907">
        <v>0</v>
      </c>
      <c r="I30" s="907">
        <v>0</v>
      </c>
      <c r="J30" s="907">
        <v>0</v>
      </c>
      <c r="K30" s="907">
        <v>0</v>
      </c>
      <c r="L30" s="907">
        <v>0</v>
      </c>
      <c r="M30" s="907">
        <v>0</v>
      </c>
      <c r="N30" s="907">
        <v>0</v>
      </c>
      <c r="O30" s="1279">
        <f>SUM(C30:N30)</f>
        <v>0</v>
      </c>
      <c r="P30" s="1286"/>
      <c r="Q30" s="1435">
        <f>C30+D30</f>
        <v>0</v>
      </c>
    </row>
    <row r="31" spans="1:17" ht="15" customHeight="1">
      <c r="A31" s="911"/>
      <c r="B31" s="912"/>
      <c r="C31" s="904"/>
      <c r="D31" s="904"/>
      <c r="E31" s="904"/>
      <c r="F31" s="904"/>
      <c r="G31" s="904"/>
      <c r="H31" s="904"/>
      <c r="I31" s="904"/>
      <c r="J31" s="904"/>
      <c r="K31" s="904"/>
      <c r="L31" s="904"/>
      <c r="M31" s="904"/>
      <c r="N31" s="904"/>
      <c r="O31" s="1282">
        <f>SUM(C31:N31)</f>
        <v>0</v>
      </c>
      <c r="P31" s="1287"/>
      <c r="Q31" s="1435">
        <f>SUM(C31:L31)</f>
        <v>0</v>
      </c>
    </row>
    <row r="32" spans="1:17" ht="15" customHeight="1">
      <c r="A32" s="900" t="s">
        <v>7</v>
      </c>
      <c r="B32" s="1013" t="s">
        <v>8</v>
      </c>
      <c r="C32" s="1154">
        <f>SUM(C33:C36)</f>
        <v>11690.61</v>
      </c>
      <c r="D32" s="1154">
        <f t="shared" ref="D32:N32" si="7">SUM(D33:D36)</f>
        <v>13212.57</v>
      </c>
      <c r="E32" s="1154">
        <f t="shared" si="7"/>
        <v>10559.82</v>
      </c>
      <c r="F32" s="1154">
        <f t="shared" si="7"/>
        <v>10002.629999999999</v>
      </c>
      <c r="G32" s="1154">
        <f t="shared" si="7"/>
        <v>9028.119999999999</v>
      </c>
      <c r="H32" s="1154">
        <f t="shared" si="7"/>
        <v>9870.4499999999989</v>
      </c>
      <c r="I32" s="1154">
        <f t="shared" si="7"/>
        <v>10820.08</v>
      </c>
      <c r="J32" s="1154">
        <f t="shared" si="7"/>
        <v>10110.84</v>
      </c>
      <c r="K32" s="1154">
        <f t="shared" si="7"/>
        <v>10297.41</v>
      </c>
      <c r="L32" s="1154">
        <f t="shared" si="7"/>
        <v>10431.299999999999</v>
      </c>
      <c r="M32" s="1154">
        <f t="shared" si="7"/>
        <v>12181.8</v>
      </c>
      <c r="N32" s="1154">
        <f t="shared" si="7"/>
        <v>16679.769999999997</v>
      </c>
      <c r="O32" s="1283">
        <f>SUM(O33:O36)</f>
        <v>134885.39999999997</v>
      </c>
      <c r="P32" s="1288"/>
      <c r="Q32" s="1433">
        <f>SUM(Q33:Q36)</f>
        <v>24903.18</v>
      </c>
    </row>
    <row r="33" spans="1:17" ht="15" customHeight="1">
      <c r="A33" s="903">
        <v>1</v>
      </c>
      <c r="B33" s="904" t="s">
        <v>297</v>
      </c>
      <c r="C33" s="1148">
        <v>11207.49</v>
      </c>
      <c r="D33" s="1148">
        <v>13104.18</v>
      </c>
      <c r="E33" s="1148">
        <v>10229.049999999999</v>
      </c>
      <c r="F33" s="1155">
        <v>9894.23</v>
      </c>
      <c r="G33" s="1155">
        <v>8919.74</v>
      </c>
      <c r="H33" s="1150">
        <v>9756.0499999999993</v>
      </c>
      <c r="I33" s="1150">
        <v>10663.74</v>
      </c>
      <c r="J33" s="1150">
        <v>10002.450000000001</v>
      </c>
      <c r="K33" s="1150">
        <v>9992.58</v>
      </c>
      <c r="L33" s="1149">
        <v>10185.14</v>
      </c>
      <c r="M33" s="1150">
        <v>10943.51</v>
      </c>
      <c r="N33" s="1151">
        <v>16397.78</v>
      </c>
      <c r="O33" s="1279">
        <f t="shared" ref="O33:O39" si="8">SUM(C33:N33)</f>
        <v>131295.94</v>
      </c>
      <c r="P33" s="1286"/>
      <c r="Q33" s="1435">
        <f>C33+D33</f>
        <v>24311.67</v>
      </c>
    </row>
    <row r="34" spans="1:17" ht="15" customHeight="1">
      <c r="A34" s="903">
        <f>+A33+1</f>
        <v>2</v>
      </c>
      <c r="B34" s="904" t="s">
        <v>53</v>
      </c>
      <c r="C34" s="907">
        <v>343.04</v>
      </c>
      <c r="D34" s="907">
        <v>108.39</v>
      </c>
      <c r="E34" s="907">
        <v>330.77</v>
      </c>
      <c r="F34" s="907">
        <v>108.4</v>
      </c>
      <c r="G34" s="907">
        <v>108.38</v>
      </c>
      <c r="H34" s="907">
        <v>114.4</v>
      </c>
      <c r="I34" s="907">
        <v>156.34</v>
      </c>
      <c r="J34" s="907">
        <v>108.39</v>
      </c>
      <c r="K34" s="907">
        <v>304.83</v>
      </c>
      <c r="L34" s="907">
        <v>246.16</v>
      </c>
      <c r="M34" s="907">
        <v>0</v>
      </c>
      <c r="N34" s="907">
        <v>149.26</v>
      </c>
      <c r="O34" s="1279">
        <f t="shared" si="8"/>
        <v>2078.36</v>
      </c>
      <c r="P34" s="1286"/>
      <c r="Q34" s="1435">
        <f>C34+D34</f>
        <v>451.43</v>
      </c>
    </row>
    <row r="35" spans="1:17" ht="15" customHeight="1">
      <c r="A35" s="903">
        <f>+A34+1</f>
        <v>3</v>
      </c>
      <c r="B35" s="912" t="s">
        <v>55</v>
      </c>
      <c r="C35" s="1148">
        <v>13.81</v>
      </c>
      <c r="D35" s="1148">
        <v>0</v>
      </c>
      <c r="E35" s="1150">
        <v>0</v>
      </c>
      <c r="F35" s="1150">
        <v>0</v>
      </c>
      <c r="G35" s="1150">
        <v>0</v>
      </c>
      <c r="H35" s="1150">
        <v>0</v>
      </c>
      <c r="I35" s="1148">
        <v>0</v>
      </c>
      <c r="J35" s="1148">
        <v>0</v>
      </c>
      <c r="K35" s="1148">
        <v>0</v>
      </c>
      <c r="L35" s="1150">
        <v>0</v>
      </c>
      <c r="M35" s="1150">
        <v>0</v>
      </c>
      <c r="N35" s="1151">
        <v>6.46</v>
      </c>
      <c r="O35" s="1279">
        <f t="shared" si="8"/>
        <v>20.27</v>
      </c>
      <c r="P35" s="1287"/>
      <c r="Q35" s="1435">
        <f>C35+D35</f>
        <v>13.81</v>
      </c>
    </row>
    <row r="36" spans="1:17" ht="15" customHeight="1">
      <c r="A36" s="903">
        <v>4</v>
      </c>
      <c r="B36" s="912" t="s">
        <v>419</v>
      </c>
      <c r="C36" s="1148">
        <v>126.27</v>
      </c>
      <c r="D36" s="1148">
        <v>0</v>
      </c>
      <c r="E36" s="1150">
        <v>0</v>
      </c>
      <c r="F36" s="1150">
        <v>0</v>
      </c>
      <c r="G36" s="1150">
        <v>0</v>
      </c>
      <c r="H36" s="1150">
        <v>0</v>
      </c>
      <c r="I36" s="1148">
        <v>0</v>
      </c>
      <c r="J36" s="1148">
        <v>0</v>
      </c>
      <c r="K36" s="1148">
        <v>0</v>
      </c>
      <c r="L36" s="1150">
        <v>0</v>
      </c>
      <c r="M36" s="1150">
        <v>1238.29</v>
      </c>
      <c r="N36" s="1151">
        <v>126.27</v>
      </c>
      <c r="O36" s="1279">
        <f t="shared" si="8"/>
        <v>1490.83</v>
      </c>
      <c r="P36" s="1287"/>
      <c r="Q36" s="1435">
        <f>C36+D36</f>
        <v>126.27</v>
      </c>
    </row>
    <row r="37" spans="1:17" ht="15" customHeight="1">
      <c r="A37" s="903"/>
      <c r="B37" s="912"/>
      <c r="C37" s="907"/>
      <c r="D37" s="907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1279"/>
      <c r="P37" s="1287"/>
      <c r="Q37" s="1435">
        <f>C37+D37+E37</f>
        <v>0</v>
      </c>
    </row>
    <row r="38" spans="1:17" ht="15" customHeight="1">
      <c r="A38" s="900" t="s">
        <v>9</v>
      </c>
      <c r="B38" s="901" t="s">
        <v>10</v>
      </c>
      <c r="C38" s="1154">
        <f>SUM(C39)</f>
        <v>26.86</v>
      </c>
      <c r="D38" s="1154">
        <f t="shared" ref="D38:O38" si="9">SUM(D39)</f>
        <v>145.9</v>
      </c>
      <c r="E38" s="1154">
        <f t="shared" si="9"/>
        <v>13.08</v>
      </c>
      <c r="F38" s="1154">
        <f t="shared" si="9"/>
        <v>5.48</v>
      </c>
      <c r="G38" s="1154">
        <f t="shared" si="9"/>
        <v>11.49</v>
      </c>
      <c r="H38" s="1154">
        <f t="shared" si="9"/>
        <v>642.91</v>
      </c>
      <c r="I38" s="1154">
        <f t="shared" si="9"/>
        <v>9.34</v>
      </c>
      <c r="J38" s="1154">
        <f t="shared" si="9"/>
        <v>65.17</v>
      </c>
      <c r="K38" s="1154">
        <f t="shared" si="9"/>
        <v>59.18</v>
      </c>
      <c r="L38" s="1154">
        <f t="shared" si="9"/>
        <v>4782.9799999999996</v>
      </c>
      <c r="M38" s="1154">
        <f t="shared" si="9"/>
        <v>0.4</v>
      </c>
      <c r="N38" s="1154">
        <f t="shared" si="9"/>
        <v>721.27</v>
      </c>
      <c r="O38" s="1154">
        <f t="shared" si="9"/>
        <v>6484.0599999999995</v>
      </c>
      <c r="P38" s="1286"/>
      <c r="Q38" s="1434">
        <f>C38+D38</f>
        <v>172.76</v>
      </c>
    </row>
    <row r="39" spans="1:17" ht="15" customHeight="1">
      <c r="A39" s="911"/>
      <c r="B39" s="912" t="s">
        <v>429</v>
      </c>
      <c r="C39" s="907">
        <v>26.86</v>
      </c>
      <c r="D39" s="907">
        <v>145.9</v>
      </c>
      <c r="E39" s="907">
        <v>13.08</v>
      </c>
      <c r="F39" s="907">
        <v>5.48</v>
      </c>
      <c r="G39" s="907">
        <v>11.49</v>
      </c>
      <c r="H39" s="907">
        <v>642.91</v>
      </c>
      <c r="I39" s="907">
        <v>9.34</v>
      </c>
      <c r="J39" s="907">
        <v>65.17</v>
      </c>
      <c r="K39" s="907">
        <v>59.18</v>
      </c>
      <c r="L39" s="907">
        <v>4782.9799999999996</v>
      </c>
      <c r="M39" s="907">
        <v>0.4</v>
      </c>
      <c r="N39" s="907">
        <v>721.27</v>
      </c>
      <c r="O39" s="1279">
        <f t="shared" si="8"/>
        <v>6484.0599999999995</v>
      </c>
      <c r="P39" s="1287"/>
      <c r="Q39" s="1435">
        <f>C39+D39</f>
        <v>172.76</v>
      </c>
    </row>
    <row r="40" spans="1:17" ht="15" customHeight="1">
      <c r="A40" s="911"/>
      <c r="B40" s="912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7"/>
      <c r="O40" s="1279"/>
      <c r="P40" s="1287"/>
      <c r="Q40" s="1435"/>
    </row>
    <row r="41" spans="1:17" ht="15" customHeight="1" thickBot="1">
      <c r="A41" s="913"/>
      <c r="B41" s="1014" t="s">
        <v>11</v>
      </c>
      <c r="C41" s="1156">
        <f>C38+C32+C6</f>
        <v>115557.82</v>
      </c>
      <c r="D41" s="1156">
        <f t="shared" ref="D41:L41" si="10">D38+D32+D6</f>
        <v>110048.43000000001</v>
      </c>
      <c r="E41" s="1156">
        <f t="shared" si="10"/>
        <v>103812.26</v>
      </c>
      <c r="F41" s="1156">
        <f t="shared" si="10"/>
        <v>90219.200000000012</v>
      </c>
      <c r="G41" s="1156">
        <f t="shared" si="10"/>
        <v>101870.55</v>
      </c>
      <c r="H41" s="1156">
        <f>H38+H32+H6</f>
        <v>108933.77</v>
      </c>
      <c r="I41" s="1156">
        <f>I38+I32+I6</f>
        <v>112661.91</v>
      </c>
      <c r="J41" s="1156">
        <f t="shared" si="10"/>
        <v>99953.329999999987</v>
      </c>
      <c r="K41" s="1156">
        <f t="shared" si="10"/>
        <v>104436.62</v>
      </c>
      <c r="L41" s="1156">
        <f t="shared" si="10"/>
        <v>109588.84</v>
      </c>
      <c r="M41" s="1156">
        <f>M38+M32+M6</f>
        <v>106254.82999999999</v>
      </c>
      <c r="N41" s="1156">
        <f>N38+N32+N6</f>
        <v>115848.54999999999</v>
      </c>
      <c r="O41" s="1284">
        <f>O38+O32+O6</f>
        <v>1279186.1100000003</v>
      </c>
      <c r="P41" s="1289"/>
      <c r="Q41" s="1285">
        <f>Q38+Q32+Q6</f>
        <v>225606.25000000006</v>
      </c>
    </row>
    <row r="42" spans="1:17" ht="15" customHeight="1"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O42" s="674"/>
      <c r="Q42" s="674"/>
    </row>
    <row r="43" spans="1:17" ht="15" customHeight="1" thickBot="1">
      <c r="B43" s="983" t="s">
        <v>428</v>
      </c>
      <c r="C43" s="1015">
        <f>C41</f>
        <v>115557.82</v>
      </c>
      <c r="D43" s="1015">
        <f t="shared" ref="D43:N43" si="11">C43+D41</f>
        <v>225606.25</v>
      </c>
      <c r="E43" s="1015">
        <f t="shared" si="11"/>
        <v>329418.51</v>
      </c>
      <c r="F43" s="1015">
        <f t="shared" si="11"/>
        <v>419637.71</v>
      </c>
      <c r="G43" s="1015">
        <f t="shared" si="11"/>
        <v>521508.26</v>
      </c>
      <c r="H43" s="1015">
        <f t="shared" si="11"/>
        <v>630442.03</v>
      </c>
      <c r="I43" s="1015">
        <f>H43+I41</f>
        <v>743103.94000000006</v>
      </c>
      <c r="J43" s="1015">
        <f t="shared" si="11"/>
        <v>843057.27</v>
      </c>
      <c r="K43" s="1015">
        <f>J43+K41</f>
        <v>947493.89</v>
      </c>
      <c r="L43" s="1015">
        <f t="shared" si="11"/>
        <v>1057082.73</v>
      </c>
      <c r="M43" s="1015">
        <f t="shared" si="11"/>
        <v>1163337.56</v>
      </c>
      <c r="N43" s="1015">
        <f t="shared" si="11"/>
        <v>1279186.1100000001</v>
      </c>
      <c r="O43" s="1015">
        <f>O41-N43</f>
        <v>0</v>
      </c>
    </row>
    <row r="44" spans="1:17" ht="15" customHeight="1" thickTop="1">
      <c r="O44" s="674"/>
    </row>
    <row r="52" spans="17:17" ht="15" customHeight="1">
      <c r="Q52" s="1435"/>
    </row>
  </sheetData>
  <pageMargins left="0.75" right="0.75" top="1" bottom="1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W1900"/>
  <sheetViews>
    <sheetView showGridLines="0" zoomScale="80" zoomScaleNormal="80" zoomScaleSheetLayoutView="80" workbookViewId="0">
      <pane xSplit="2" ySplit="5" topLeftCell="C41" activePane="bottomRight" state="frozen"/>
      <selection pane="topRight" activeCell="C1" sqref="C1"/>
      <selection pane="bottomLeft" activeCell="A6" sqref="A6"/>
      <selection pane="bottomRight" activeCell="B62" sqref="B62"/>
    </sheetView>
  </sheetViews>
  <sheetFormatPr baseColWidth="10" defaultColWidth="11.5546875" defaultRowHeight="12.75"/>
  <cols>
    <col min="1" max="1" width="3.5546875" style="471" customWidth="1"/>
    <col min="2" max="2" width="31.77734375" style="471" customWidth="1"/>
    <col min="3" max="3" width="12.44140625" style="1109" customWidth="1"/>
    <col min="4" max="13" width="8.44140625" style="1109" bestFit="1" customWidth="1"/>
    <col min="14" max="14" width="9.33203125" style="1109" bestFit="1" customWidth="1"/>
    <col min="15" max="15" width="10.5546875" style="471" customWidth="1"/>
    <col min="16" max="16" width="3.6640625" style="1253" customWidth="1"/>
    <col min="17" max="17" width="10.5546875" style="471" bestFit="1" customWidth="1"/>
    <col min="18" max="16384" width="11.5546875" style="471"/>
  </cols>
  <sheetData>
    <row r="2" spans="1:23">
      <c r="N2" s="1157"/>
      <c r="O2" s="1110" t="s">
        <v>245</v>
      </c>
    </row>
    <row r="3" spans="1:23">
      <c r="A3" s="1111" t="s">
        <v>475</v>
      </c>
      <c r="B3" s="1112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2"/>
    </row>
    <row r="4" spans="1:23" ht="13.5" thickBot="1"/>
    <row r="5" spans="1:23" s="1349" customFormat="1" ht="28.5" customHeight="1">
      <c r="A5" s="1350"/>
      <c r="B5" s="1351" t="s">
        <v>457</v>
      </c>
      <c r="C5" s="1352" t="s">
        <v>33</v>
      </c>
      <c r="D5" s="1352" t="s">
        <v>51</v>
      </c>
      <c r="E5" s="1352" t="s">
        <v>57</v>
      </c>
      <c r="F5" s="1352" t="s">
        <v>58</v>
      </c>
      <c r="G5" s="1352" t="s">
        <v>59</v>
      </c>
      <c r="H5" s="1352" t="s">
        <v>60</v>
      </c>
      <c r="I5" s="1352" t="s">
        <v>61</v>
      </c>
      <c r="J5" s="1352" t="s">
        <v>62</v>
      </c>
      <c r="K5" s="1352" t="s">
        <v>63</v>
      </c>
      <c r="L5" s="1352" t="s">
        <v>64</v>
      </c>
      <c r="M5" s="1352" t="s">
        <v>65</v>
      </c>
      <c r="N5" s="1352" t="s">
        <v>66</v>
      </c>
      <c r="O5" s="1353" t="s">
        <v>34</v>
      </c>
      <c r="P5" s="1348"/>
      <c r="Q5" s="1354">
        <v>43159</v>
      </c>
    </row>
    <row r="6" spans="1:23" s="915" customFormat="1">
      <c r="A6" s="1114" t="s">
        <v>0</v>
      </c>
      <c r="B6" s="1115" t="s">
        <v>13</v>
      </c>
      <c r="C6" s="1024">
        <f t="shared" ref="C6:O6" si="0">C7+C13+C15+C19+C21+C34+C41+C59+C64</f>
        <v>78245.7</v>
      </c>
      <c r="D6" s="1024">
        <f t="shared" si="0"/>
        <v>77215.759999999995</v>
      </c>
      <c r="E6" s="1024">
        <f t="shared" si="0"/>
        <v>76480.789999999994</v>
      </c>
      <c r="F6" s="1024">
        <f t="shared" si="0"/>
        <v>80963.94</v>
      </c>
      <c r="G6" s="1024">
        <f t="shared" si="0"/>
        <v>74566.99000000002</v>
      </c>
      <c r="H6" s="1024">
        <f t="shared" si="0"/>
        <v>75552.5</v>
      </c>
      <c r="I6" s="1024">
        <f t="shared" si="0"/>
        <v>77915.169999999984</v>
      </c>
      <c r="J6" s="1024">
        <f t="shared" si="0"/>
        <v>77655.38</v>
      </c>
      <c r="K6" s="1024">
        <f t="shared" si="0"/>
        <v>79936.28</v>
      </c>
      <c r="L6" s="1024">
        <f t="shared" si="0"/>
        <v>82240.060000000012</v>
      </c>
      <c r="M6" s="1024">
        <f t="shared" si="0"/>
        <v>84259.380000000019</v>
      </c>
      <c r="N6" s="1024">
        <f t="shared" si="0"/>
        <v>100952.18000000001</v>
      </c>
      <c r="O6" s="1217">
        <f t="shared" si="0"/>
        <v>965119.62999999989</v>
      </c>
      <c r="P6" s="1254"/>
      <c r="Q6" s="1436">
        <f>Q7+Q13+Q15+Q19+Q21+Q34+Q41+Q59+Q64</f>
        <v>155461.45999999996</v>
      </c>
      <c r="R6" s="914"/>
      <c r="S6" s="914"/>
      <c r="T6" s="914"/>
      <c r="U6" s="914"/>
      <c r="V6" s="914"/>
      <c r="W6" s="914"/>
    </row>
    <row r="7" spans="1:23">
      <c r="A7" s="1114" t="s">
        <v>2</v>
      </c>
      <c r="B7" s="1116" t="s">
        <v>14</v>
      </c>
      <c r="C7" s="1215">
        <f>SUM(C8:C11)</f>
        <v>17051.29</v>
      </c>
      <c r="D7" s="1215">
        <f t="shared" ref="D7:L7" si="1">SUM(D8:D11)</f>
        <v>13738.18</v>
      </c>
      <c r="E7" s="1215">
        <f t="shared" si="1"/>
        <v>14268.06</v>
      </c>
      <c r="F7" s="1215">
        <f t="shared" si="1"/>
        <v>13764.04</v>
      </c>
      <c r="G7" s="1215">
        <f>SUM(G8:G11)</f>
        <v>11988.71</v>
      </c>
      <c r="H7" s="1215">
        <f t="shared" si="1"/>
        <v>14163.050000000001</v>
      </c>
      <c r="I7" s="1215">
        <f t="shared" si="1"/>
        <v>15099.84</v>
      </c>
      <c r="J7" s="1215">
        <f t="shared" si="1"/>
        <v>14003.51</v>
      </c>
      <c r="K7" s="1215">
        <f t="shared" si="1"/>
        <v>15857</v>
      </c>
      <c r="L7" s="1215">
        <f t="shared" si="1"/>
        <v>15941.91</v>
      </c>
      <c r="M7" s="1215">
        <f>SUM(M8:M11)</f>
        <v>15671.69</v>
      </c>
      <c r="N7" s="1215">
        <f>SUM(N8:N11)</f>
        <v>15625.01</v>
      </c>
      <c r="O7" s="1212">
        <f>SUM(O8:O11)</f>
        <v>177172.28999999998</v>
      </c>
      <c r="P7" s="1254"/>
      <c r="Q7" s="1437">
        <f>SUM(Q8:Q11)</f>
        <v>30789.469999999998</v>
      </c>
      <c r="R7" s="477"/>
      <c r="S7" s="477"/>
      <c r="T7" s="477"/>
      <c r="U7" s="477"/>
      <c r="V7" s="477"/>
      <c r="W7" s="477"/>
    </row>
    <row r="8" spans="1:23">
      <c r="A8" s="1117">
        <v>1</v>
      </c>
      <c r="B8" s="916" t="s">
        <v>100</v>
      </c>
      <c r="C8" s="1118"/>
      <c r="D8" s="1119"/>
      <c r="E8" s="1119">
        <v>100</v>
      </c>
      <c r="F8" s="1119">
        <v>0</v>
      </c>
      <c r="G8" s="1119">
        <v>0</v>
      </c>
      <c r="H8" s="1119">
        <v>0</v>
      </c>
      <c r="I8" s="1119">
        <v>0</v>
      </c>
      <c r="J8" s="1119">
        <v>0</v>
      </c>
      <c r="K8" s="1119">
        <v>0</v>
      </c>
      <c r="L8" s="1119">
        <v>0</v>
      </c>
      <c r="M8" s="1119">
        <v>0</v>
      </c>
      <c r="N8" s="1119">
        <v>0</v>
      </c>
      <c r="O8" s="1019">
        <f>SUM(C8:N8)</f>
        <v>100</v>
      </c>
      <c r="P8" s="1255"/>
      <c r="Q8" s="1438">
        <f>C8+D8</f>
        <v>0</v>
      </c>
      <c r="R8" s="477"/>
      <c r="S8" s="477"/>
      <c r="T8" s="477"/>
      <c r="U8" s="477"/>
      <c r="V8" s="477"/>
      <c r="W8" s="477"/>
    </row>
    <row r="9" spans="1:23">
      <c r="A9" s="1117">
        <v>2</v>
      </c>
      <c r="B9" s="916" t="s">
        <v>101</v>
      </c>
      <c r="C9" s="1158">
        <v>12410.46</v>
      </c>
      <c r="D9" s="1159">
        <v>9576.7800000000007</v>
      </c>
      <c r="E9" s="1159">
        <v>10007.24</v>
      </c>
      <c r="F9" s="1159">
        <v>9593.35</v>
      </c>
      <c r="G9" s="1159">
        <v>10819.32</v>
      </c>
      <c r="H9" s="1159">
        <v>11533.37</v>
      </c>
      <c r="I9" s="1159">
        <v>11977.25</v>
      </c>
      <c r="J9" s="1159">
        <v>12339.85</v>
      </c>
      <c r="K9" s="1159">
        <v>12206.83</v>
      </c>
      <c r="L9" s="1159">
        <v>12890.85</v>
      </c>
      <c r="M9" s="1159">
        <v>13479.95</v>
      </c>
      <c r="N9" s="1159">
        <v>13556.84</v>
      </c>
      <c r="O9" s="1019">
        <f>SUM(C9:N9)</f>
        <v>140392.09</v>
      </c>
      <c r="P9" s="1255"/>
      <c r="Q9" s="1438">
        <f t="shared" ref="Q9:Q11" si="2">C9+D9</f>
        <v>21987.239999999998</v>
      </c>
      <c r="R9" s="477"/>
      <c r="S9" s="477"/>
      <c r="T9" s="477"/>
      <c r="U9" s="477"/>
      <c r="V9" s="477"/>
      <c r="W9" s="477"/>
    </row>
    <row r="10" spans="1:23">
      <c r="A10" s="1117">
        <v>3</v>
      </c>
      <c r="B10" s="916" t="s">
        <v>234</v>
      </c>
      <c r="C10" s="1118"/>
      <c r="D10" s="1119"/>
      <c r="E10" s="1119"/>
      <c r="F10" s="1119">
        <v>0</v>
      </c>
      <c r="G10" s="1119"/>
      <c r="H10" s="1119"/>
      <c r="I10" s="1119"/>
      <c r="J10" s="1119"/>
      <c r="K10" s="1119"/>
      <c r="L10" s="1119"/>
      <c r="M10" s="1119"/>
      <c r="N10" s="1119"/>
      <c r="O10" s="1019">
        <f>SUM(C10:N10)</f>
        <v>0</v>
      </c>
      <c r="P10" s="1255"/>
      <c r="Q10" s="1438">
        <f t="shared" si="2"/>
        <v>0</v>
      </c>
      <c r="R10" s="477"/>
      <c r="S10" s="477"/>
      <c r="T10" s="477"/>
      <c r="U10" s="477"/>
      <c r="V10" s="477"/>
      <c r="W10" s="477"/>
    </row>
    <row r="11" spans="1:23">
      <c r="A11" s="1117">
        <v>4</v>
      </c>
      <c r="B11" s="916" t="s">
        <v>102</v>
      </c>
      <c r="C11" s="1118">
        <v>4640.83</v>
      </c>
      <c r="D11" s="1119">
        <v>4161.3999999999996</v>
      </c>
      <c r="E11" s="1119">
        <v>4160.82</v>
      </c>
      <c r="F11" s="1119">
        <v>4170.6899999999996</v>
      </c>
      <c r="G11" s="1119">
        <v>1169.3900000000001</v>
      </c>
      <c r="H11" s="1119">
        <v>2629.68</v>
      </c>
      <c r="I11" s="1119">
        <v>3122.59</v>
      </c>
      <c r="J11" s="1119">
        <v>1663.66</v>
      </c>
      <c r="K11" s="1119">
        <v>3650.17</v>
      </c>
      <c r="L11" s="1119">
        <v>3051.06</v>
      </c>
      <c r="M11" s="1119">
        <v>2191.7399999999998</v>
      </c>
      <c r="N11" s="1119">
        <v>2068.17</v>
      </c>
      <c r="O11" s="1019">
        <f>SUM(C11:N11)</f>
        <v>36680.199999999997</v>
      </c>
      <c r="P11" s="1255"/>
      <c r="Q11" s="1438">
        <f t="shared" si="2"/>
        <v>8802.23</v>
      </c>
      <c r="R11" s="477"/>
      <c r="S11" s="477"/>
      <c r="T11" s="477"/>
      <c r="U11" s="477"/>
      <c r="V11" s="477"/>
      <c r="W11" s="477"/>
    </row>
    <row r="12" spans="1:23">
      <c r="A12" s="1117"/>
      <c r="B12" s="916"/>
      <c r="C12" s="1118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019"/>
      <c r="P12" s="1255"/>
      <c r="Q12" s="1438"/>
      <c r="R12" s="477"/>
      <c r="S12" s="477"/>
      <c r="T12" s="477"/>
      <c r="U12" s="477"/>
      <c r="V12" s="477"/>
      <c r="W12" s="477"/>
    </row>
    <row r="13" spans="1:23" s="915" customFormat="1">
      <c r="A13" s="1120" t="s">
        <v>3</v>
      </c>
      <c r="B13" s="1121" t="s">
        <v>306</v>
      </c>
      <c r="C13" s="1016">
        <v>2320.83</v>
      </c>
      <c r="D13" s="1017">
        <v>2320.83</v>
      </c>
      <c r="E13" s="1017">
        <v>2320.83</v>
      </c>
      <c r="F13" s="1017">
        <v>2320.83</v>
      </c>
      <c r="G13" s="1017">
        <v>2320.83</v>
      </c>
      <c r="H13" s="1017">
        <v>2320.87</v>
      </c>
      <c r="I13" s="1017">
        <v>2306.25</v>
      </c>
      <c r="J13" s="1017">
        <v>2306.25</v>
      </c>
      <c r="K13" s="1017">
        <v>2306.25</v>
      </c>
      <c r="L13" s="1017">
        <v>2306.25</v>
      </c>
      <c r="M13" s="1017">
        <v>2306.25</v>
      </c>
      <c r="N13" s="1017">
        <v>2306.25</v>
      </c>
      <c r="O13" s="1018">
        <f>SUM(C13:N13)</f>
        <v>27762.52</v>
      </c>
      <c r="P13" s="1256"/>
      <c r="Q13" s="1510">
        <f>C13+D13</f>
        <v>4641.66</v>
      </c>
      <c r="R13" s="914"/>
      <c r="S13" s="914"/>
      <c r="T13" s="914"/>
      <c r="U13" s="914"/>
      <c r="V13" s="914"/>
      <c r="W13" s="914"/>
    </row>
    <row r="14" spans="1:23" s="915" customFormat="1">
      <c r="A14" s="1120"/>
      <c r="B14" s="1121"/>
      <c r="C14" s="1016"/>
      <c r="D14" s="1558"/>
      <c r="E14" s="1558"/>
      <c r="F14" s="1558"/>
      <c r="G14" s="1558"/>
      <c r="H14" s="1558"/>
      <c r="I14" s="1558"/>
      <c r="J14" s="1558"/>
      <c r="K14" s="1558"/>
      <c r="L14" s="1558"/>
      <c r="M14" s="1558"/>
      <c r="N14" s="1558"/>
      <c r="O14" s="1559"/>
      <c r="P14" s="1256"/>
      <c r="Q14" s="1510"/>
      <c r="R14" s="914"/>
      <c r="S14" s="914"/>
      <c r="T14" s="914"/>
      <c r="U14" s="914"/>
      <c r="V14" s="914"/>
      <c r="W14" s="914"/>
    </row>
    <row r="15" spans="1:23" s="915" customFormat="1">
      <c r="A15" s="1114" t="s">
        <v>4</v>
      </c>
      <c r="B15" s="918" t="s">
        <v>157</v>
      </c>
      <c r="C15" s="1016">
        <f t="shared" ref="C15:O15" si="3">SUM(C16:C17)</f>
        <v>1846.32</v>
      </c>
      <c r="D15" s="1016">
        <f t="shared" si="3"/>
        <v>1881.32</v>
      </c>
      <c r="E15" s="1016">
        <f t="shared" si="3"/>
        <v>1846.44</v>
      </c>
      <c r="F15" s="1016">
        <f t="shared" si="3"/>
        <v>1699.39</v>
      </c>
      <c r="G15" s="1016">
        <f t="shared" si="3"/>
        <v>1475.04</v>
      </c>
      <c r="H15" s="1016">
        <f t="shared" si="3"/>
        <v>2197.9</v>
      </c>
      <c r="I15" s="1016">
        <f t="shared" si="3"/>
        <v>2047.9</v>
      </c>
      <c r="J15" s="1016">
        <f t="shared" si="3"/>
        <v>1995.04</v>
      </c>
      <c r="K15" s="1016">
        <f t="shared" si="3"/>
        <v>1995.04</v>
      </c>
      <c r="L15" s="1016">
        <f t="shared" si="3"/>
        <v>1995.04</v>
      </c>
      <c r="M15" s="1016">
        <f t="shared" si="3"/>
        <v>1995.04</v>
      </c>
      <c r="N15" s="1016">
        <f t="shared" si="3"/>
        <v>195.01999999999998</v>
      </c>
      <c r="O15" s="1213">
        <f t="shared" si="3"/>
        <v>21169.49</v>
      </c>
      <c r="P15" s="1254"/>
      <c r="Q15" s="1520">
        <f>SUM(Q16:Q17)</f>
        <v>3727.64</v>
      </c>
      <c r="R15" s="914"/>
      <c r="S15" s="914"/>
      <c r="T15" s="914"/>
      <c r="U15" s="914"/>
      <c r="V15" s="914"/>
      <c r="W15" s="914"/>
    </row>
    <row r="16" spans="1:23">
      <c r="A16" s="1122"/>
      <c r="B16" s="916" t="s">
        <v>340</v>
      </c>
      <c r="C16" s="1160">
        <v>1581.32</v>
      </c>
      <c r="D16" s="1161">
        <v>1616.32</v>
      </c>
      <c r="E16" s="1162">
        <v>1581.44</v>
      </c>
      <c r="F16" s="1162">
        <v>1431.44</v>
      </c>
      <c r="G16" s="1162">
        <v>1472.09</v>
      </c>
      <c r="H16" s="1162">
        <v>1664.95</v>
      </c>
      <c r="I16" s="1162">
        <v>1779.95</v>
      </c>
      <c r="J16" s="1162">
        <v>1727.09</v>
      </c>
      <c r="K16" s="1162">
        <v>1727.09</v>
      </c>
      <c r="L16" s="1162">
        <v>1727.09</v>
      </c>
      <c r="M16" s="1162">
        <v>1727.09</v>
      </c>
      <c r="N16" s="1162">
        <v>-72.930000000000007</v>
      </c>
      <c r="O16" s="1125">
        <f>SUM(C16:N16)</f>
        <v>17962.940000000002</v>
      </c>
      <c r="P16" s="1255"/>
      <c r="Q16" s="1438">
        <f t="shared" ref="Q16:Q19" si="4">C16+D16</f>
        <v>3197.64</v>
      </c>
      <c r="R16" s="477"/>
      <c r="S16" s="477"/>
      <c r="T16" s="477"/>
      <c r="U16" s="477"/>
      <c r="V16" s="477"/>
      <c r="W16" s="477"/>
    </row>
    <row r="17" spans="1:23">
      <c r="A17" s="1117"/>
      <c r="B17" s="916" t="s">
        <v>323</v>
      </c>
      <c r="C17" s="1118">
        <v>265</v>
      </c>
      <c r="D17" s="1119">
        <v>265</v>
      </c>
      <c r="E17" s="1123">
        <v>265</v>
      </c>
      <c r="F17" s="1123">
        <v>267.95</v>
      </c>
      <c r="G17" s="1123">
        <v>2.95</v>
      </c>
      <c r="H17" s="1123">
        <v>532.95000000000005</v>
      </c>
      <c r="I17" s="1123">
        <v>267.95</v>
      </c>
      <c r="J17" s="1123">
        <v>267.95</v>
      </c>
      <c r="K17" s="1123">
        <v>267.95</v>
      </c>
      <c r="L17" s="1123">
        <v>267.95</v>
      </c>
      <c r="M17" s="1123">
        <v>267.95</v>
      </c>
      <c r="N17" s="1123">
        <v>267.95</v>
      </c>
      <c r="O17" s="1124">
        <f>SUM(C17:N17)</f>
        <v>3206.5499999999993</v>
      </c>
      <c r="P17" s="1255"/>
      <c r="Q17" s="1438">
        <f t="shared" si="4"/>
        <v>530</v>
      </c>
      <c r="R17" s="477"/>
      <c r="S17" s="477"/>
      <c r="T17" s="477"/>
      <c r="U17" s="477"/>
      <c r="V17" s="477"/>
      <c r="W17" s="477"/>
    </row>
    <row r="18" spans="1:23">
      <c r="A18" s="1117"/>
      <c r="B18" s="916"/>
      <c r="C18" s="1118"/>
      <c r="D18" s="1119"/>
      <c r="E18" s="1123"/>
      <c r="F18" s="1123"/>
      <c r="G18" s="1123"/>
      <c r="H18" s="1123"/>
      <c r="I18" s="1123"/>
      <c r="J18" s="1123"/>
      <c r="K18" s="1123"/>
      <c r="L18" s="1123"/>
      <c r="M18" s="1123"/>
      <c r="N18" s="1123"/>
      <c r="O18" s="1124"/>
      <c r="P18" s="1255"/>
      <c r="Q18" s="1438"/>
      <c r="R18" s="477"/>
      <c r="S18" s="477"/>
      <c r="T18" s="477"/>
      <c r="U18" s="477"/>
      <c r="V18" s="477"/>
      <c r="W18" s="477"/>
    </row>
    <row r="19" spans="1:23">
      <c r="A19" s="1114" t="s">
        <v>5</v>
      </c>
      <c r="B19" s="918" t="s">
        <v>302</v>
      </c>
      <c r="C19" s="1020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2">
        <f>SUM(C19:N19)</f>
        <v>0</v>
      </c>
      <c r="P19" s="1255"/>
      <c r="Q19" s="1438">
        <f t="shared" si="4"/>
        <v>0</v>
      </c>
      <c r="R19" s="477"/>
      <c r="S19" s="477"/>
      <c r="T19" s="477"/>
      <c r="U19" s="477"/>
      <c r="V19" s="477"/>
      <c r="W19" s="477"/>
    </row>
    <row r="20" spans="1:23">
      <c r="A20" s="1114"/>
      <c r="B20" s="918"/>
      <c r="C20" s="1020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2"/>
      <c r="P20" s="1255"/>
      <c r="Q20" s="1438"/>
      <c r="R20" s="477"/>
      <c r="S20" s="477"/>
      <c r="T20" s="477"/>
      <c r="U20" s="477"/>
      <c r="V20" s="477"/>
      <c r="W20" s="477"/>
    </row>
    <row r="21" spans="1:23" s="915" customFormat="1">
      <c r="A21" s="1114" t="s">
        <v>16</v>
      </c>
      <c r="B21" s="918" t="s">
        <v>15</v>
      </c>
      <c r="C21" s="1016">
        <f>SUM(C22:C32)</f>
        <v>32390.81</v>
      </c>
      <c r="D21" s="1017">
        <f t="shared" ref="D21:M21" si="5">SUM(D22:D32)</f>
        <v>31887</v>
      </c>
      <c r="E21" s="1017">
        <f t="shared" si="5"/>
        <v>31440.639999999999</v>
      </c>
      <c r="F21" s="1017">
        <f t="shared" si="5"/>
        <v>32396.43</v>
      </c>
      <c r="G21" s="1017">
        <f>SUM(G22:G32)</f>
        <v>33413.64</v>
      </c>
      <c r="H21" s="1017">
        <f t="shared" si="5"/>
        <v>31990.86</v>
      </c>
      <c r="I21" s="1017">
        <f t="shared" si="5"/>
        <v>35031.599999999999</v>
      </c>
      <c r="J21" s="1017">
        <f t="shared" si="5"/>
        <v>32581.88</v>
      </c>
      <c r="K21" s="1017">
        <f t="shared" si="5"/>
        <v>34830.99</v>
      </c>
      <c r="L21" s="1017">
        <f t="shared" si="5"/>
        <v>35743.189999999995</v>
      </c>
      <c r="M21" s="1017">
        <f t="shared" si="5"/>
        <v>35765.160000000003</v>
      </c>
      <c r="N21" s="1017">
        <f>SUM(N22:N32)</f>
        <v>57279.429999999993</v>
      </c>
      <c r="O21" s="1018">
        <f>SUM(O22:O32)</f>
        <v>424751.63</v>
      </c>
      <c r="P21" s="1256"/>
      <c r="Q21" s="1520">
        <f>SUM(Q22:Q32)</f>
        <v>64277.81</v>
      </c>
      <c r="R21" s="914"/>
      <c r="S21" s="914"/>
      <c r="T21" s="914"/>
      <c r="U21" s="914"/>
      <c r="V21" s="914"/>
      <c r="W21" s="914"/>
    </row>
    <row r="22" spans="1:23">
      <c r="A22" s="1117">
        <v>1</v>
      </c>
      <c r="B22" s="916" t="s">
        <v>103</v>
      </c>
      <c r="C22" s="1118">
        <v>23510</v>
      </c>
      <c r="D22" s="1119">
        <v>23510</v>
      </c>
      <c r="E22" s="1134">
        <v>23510</v>
      </c>
      <c r="F22" s="1134">
        <v>24302</v>
      </c>
      <c r="G22" s="1134">
        <v>24302</v>
      </c>
      <c r="H22" s="1134">
        <v>23434.5</v>
      </c>
      <c r="I22" s="1159">
        <v>24737</v>
      </c>
      <c r="J22" s="1134">
        <v>24510.5</v>
      </c>
      <c r="K22" s="1134">
        <v>25118</v>
      </c>
      <c r="L22" s="1134">
        <v>25670</v>
      </c>
      <c r="M22" s="1134">
        <v>25650</v>
      </c>
      <c r="N22" s="1134">
        <v>25670</v>
      </c>
      <c r="O22" s="1126">
        <f>SUM(C22:N22)</f>
        <v>293924</v>
      </c>
      <c r="P22" s="1255"/>
      <c r="Q22" s="1438">
        <f t="shared" ref="Q22:Q32" si="6">C22+D22</f>
        <v>47020</v>
      </c>
      <c r="R22" s="477"/>
      <c r="S22" s="477"/>
      <c r="T22" s="477"/>
      <c r="U22" s="477"/>
      <c r="V22" s="477"/>
      <c r="W22" s="477"/>
    </row>
    <row r="23" spans="1:23">
      <c r="A23" s="1117">
        <v>2</v>
      </c>
      <c r="B23" s="916" t="s">
        <v>447</v>
      </c>
      <c r="C23" s="1118">
        <v>0</v>
      </c>
      <c r="D23" s="1119"/>
      <c r="E23" s="1134"/>
      <c r="F23" s="1134">
        <v>0</v>
      </c>
      <c r="G23" s="1134">
        <v>0</v>
      </c>
      <c r="H23" s="1134">
        <v>0</v>
      </c>
      <c r="I23" s="1159">
        <v>0</v>
      </c>
      <c r="J23" s="1134">
        <v>0</v>
      </c>
      <c r="K23" s="1134">
        <v>0</v>
      </c>
      <c r="L23" s="1134">
        <v>0</v>
      </c>
      <c r="M23" s="1134">
        <v>0</v>
      </c>
      <c r="N23" s="1134">
        <v>0</v>
      </c>
      <c r="O23" s="1126"/>
      <c r="P23" s="1255"/>
      <c r="Q23" s="1438">
        <f t="shared" si="6"/>
        <v>0</v>
      </c>
      <c r="R23" s="477"/>
      <c r="S23" s="477"/>
      <c r="T23" s="477"/>
      <c r="U23" s="477"/>
      <c r="V23" s="477"/>
      <c r="W23" s="477"/>
    </row>
    <row r="24" spans="1:23">
      <c r="A24" s="1117">
        <v>3</v>
      </c>
      <c r="B24" s="916" t="s">
        <v>104</v>
      </c>
      <c r="C24" s="1158">
        <v>4063.89</v>
      </c>
      <c r="D24" s="1159">
        <v>4063.89</v>
      </c>
      <c r="E24" s="1159">
        <v>4063.89</v>
      </c>
      <c r="F24" s="1159">
        <v>4063.89</v>
      </c>
      <c r="G24" s="1159">
        <v>4063.89</v>
      </c>
      <c r="H24" s="1159">
        <v>4063.89</v>
      </c>
      <c r="I24" s="1159">
        <v>4063.89</v>
      </c>
      <c r="J24" s="1159">
        <v>4063.89</v>
      </c>
      <c r="K24" s="1159">
        <v>4063.89</v>
      </c>
      <c r="L24" s="1159">
        <v>4063.89</v>
      </c>
      <c r="M24" s="1159">
        <v>4063.89</v>
      </c>
      <c r="N24" s="1159">
        <v>28027.64</v>
      </c>
      <c r="O24" s="1126">
        <f t="shared" ref="O24:O32" si="7">SUM(C24:N24)</f>
        <v>72730.429999999993</v>
      </c>
      <c r="P24" s="1255"/>
      <c r="Q24" s="1438">
        <f t="shared" si="6"/>
        <v>8127.78</v>
      </c>
      <c r="R24" s="477"/>
      <c r="S24" s="477"/>
      <c r="T24" s="477"/>
      <c r="U24" s="477"/>
      <c r="V24" s="477"/>
      <c r="W24" s="477"/>
    </row>
    <row r="25" spans="1:23">
      <c r="A25" s="1117">
        <v>4</v>
      </c>
      <c r="B25" s="916" t="s">
        <v>105</v>
      </c>
      <c r="C25" s="1158">
        <v>0</v>
      </c>
      <c r="D25" s="1159">
        <v>405</v>
      </c>
      <c r="E25" s="1159">
        <v>214.5</v>
      </c>
      <c r="F25" s="1159">
        <v>127.5</v>
      </c>
      <c r="G25" s="1159">
        <v>387.45</v>
      </c>
      <c r="H25" s="1159">
        <v>82.5</v>
      </c>
      <c r="I25" s="1159">
        <v>1196.57</v>
      </c>
      <c r="J25" s="1159">
        <v>0</v>
      </c>
      <c r="K25" s="1159">
        <v>75</v>
      </c>
      <c r="L25" s="1159">
        <v>819</v>
      </c>
      <c r="M25" s="1159">
        <v>462</v>
      </c>
      <c r="N25" s="1159">
        <v>317.58999999999997</v>
      </c>
      <c r="O25" s="1126">
        <f t="shared" si="7"/>
        <v>4087.11</v>
      </c>
      <c r="P25" s="1255"/>
      <c r="Q25" s="1438">
        <f t="shared" si="6"/>
        <v>405</v>
      </c>
      <c r="R25" s="477"/>
      <c r="S25" s="477"/>
      <c r="T25" s="477"/>
      <c r="U25" s="477"/>
      <c r="V25" s="477"/>
      <c r="W25" s="477"/>
    </row>
    <row r="26" spans="1:23">
      <c r="A26" s="1117">
        <v>5</v>
      </c>
      <c r="B26" s="916" t="s">
        <v>106</v>
      </c>
      <c r="C26" s="1118"/>
      <c r="D26" s="1119"/>
      <c r="E26" s="1134"/>
      <c r="F26" s="1134">
        <v>0</v>
      </c>
      <c r="G26" s="1134">
        <v>0</v>
      </c>
      <c r="H26" s="1134">
        <v>0</v>
      </c>
      <c r="I26" s="1134">
        <v>0</v>
      </c>
      <c r="J26" s="1134">
        <v>0</v>
      </c>
      <c r="K26" s="1134">
        <v>0</v>
      </c>
      <c r="L26" s="1134">
        <v>0</v>
      </c>
      <c r="M26" s="1134">
        <v>0</v>
      </c>
      <c r="N26" s="1134">
        <v>0</v>
      </c>
      <c r="O26" s="1126">
        <f t="shared" si="7"/>
        <v>0</v>
      </c>
      <c r="P26" s="1255"/>
      <c r="Q26" s="1438">
        <f t="shared" si="6"/>
        <v>0</v>
      </c>
      <c r="R26" s="477"/>
      <c r="S26" s="477"/>
      <c r="T26" s="477"/>
      <c r="U26" s="477"/>
      <c r="V26" s="477"/>
      <c r="W26" s="477"/>
    </row>
    <row r="27" spans="1:23" ht="15.75">
      <c r="A27" s="1117">
        <v>6</v>
      </c>
      <c r="B27" s="916" t="s">
        <v>107</v>
      </c>
      <c r="C27" s="1118">
        <v>932.45</v>
      </c>
      <c r="D27" s="1119">
        <v>320</v>
      </c>
      <c r="E27" s="1134">
        <v>156.5</v>
      </c>
      <c r="F27" s="1134">
        <v>160</v>
      </c>
      <c r="G27" s="1552">
        <v>1340</v>
      </c>
      <c r="H27" s="1134">
        <v>195</v>
      </c>
      <c r="I27" s="1134">
        <v>969.34</v>
      </c>
      <c r="J27" s="1134">
        <v>80</v>
      </c>
      <c r="K27" s="1134">
        <v>1475</v>
      </c>
      <c r="L27" s="1134">
        <v>1069.69</v>
      </c>
      <c r="M27" s="1134">
        <v>1416.81</v>
      </c>
      <c r="N27" s="1134">
        <v>651.03</v>
      </c>
      <c r="O27" s="1126">
        <f t="shared" si="7"/>
        <v>8765.82</v>
      </c>
      <c r="P27" s="1255"/>
      <c r="Q27" s="1438">
        <f t="shared" si="6"/>
        <v>1252.45</v>
      </c>
      <c r="R27" s="477"/>
      <c r="S27" s="477"/>
      <c r="T27" s="477"/>
      <c r="U27" s="477"/>
      <c r="V27" s="477"/>
      <c r="W27" s="477"/>
    </row>
    <row r="28" spans="1:23">
      <c r="A28" s="1117">
        <v>7</v>
      </c>
      <c r="B28" s="916" t="s">
        <v>140</v>
      </c>
      <c r="C28" s="1118">
        <v>852.97</v>
      </c>
      <c r="D28" s="1119">
        <v>852.97</v>
      </c>
      <c r="E28" s="1134">
        <v>852.97</v>
      </c>
      <c r="F28" s="1134">
        <v>852.97</v>
      </c>
      <c r="G28" s="1134">
        <v>852.97</v>
      </c>
      <c r="H28" s="1134">
        <v>852.97</v>
      </c>
      <c r="I28" s="1134">
        <v>699.38</v>
      </c>
      <c r="J28" s="1134">
        <v>699.38</v>
      </c>
      <c r="K28" s="1134">
        <v>699.39</v>
      </c>
      <c r="L28" s="1134">
        <v>699.39</v>
      </c>
      <c r="M28" s="1134">
        <v>699.39</v>
      </c>
      <c r="N28" s="1134">
        <v>638.58000000000004</v>
      </c>
      <c r="O28" s="1126">
        <f t="shared" si="7"/>
        <v>9253.3300000000017</v>
      </c>
      <c r="P28" s="1255"/>
      <c r="Q28" s="1438">
        <f t="shared" si="6"/>
        <v>1705.94</v>
      </c>
      <c r="R28" s="477"/>
      <c r="S28" s="477"/>
      <c r="T28" s="477"/>
      <c r="U28" s="477"/>
      <c r="V28" s="477"/>
      <c r="W28" s="477"/>
    </row>
    <row r="29" spans="1:23">
      <c r="A29" s="1117">
        <v>8</v>
      </c>
      <c r="B29" s="916" t="s">
        <v>109</v>
      </c>
      <c r="C29" s="1118"/>
      <c r="D29" s="1119"/>
      <c r="E29" s="1134"/>
      <c r="F29" s="1134">
        <v>0</v>
      </c>
      <c r="G29" s="1134">
        <v>0</v>
      </c>
      <c r="H29" s="1134">
        <v>0</v>
      </c>
      <c r="I29" s="1134">
        <v>0</v>
      </c>
      <c r="J29" s="1134">
        <v>0</v>
      </c>
      <c r="K29" s="1134">
        <v>0</v>
      </c>
      <c r="L29" s="1134">
        <v>0</v>
      </c>
      <c r="M29" s="1134">
        <v>0</v>
      </c>
      <c r="N29" s="1134">
        <v>0</v>
      </c>
      <c r="O29" s="1126">
        <f t="shared" si="7"/>
        <v>0</v>
      </c>
      <c r="P29" s="1255"/>
      <c r="Q29" s="1438">
        <f t="shared" si="6"/>
        <v>0</v>
      </c>
      <c r="R29" s="477"/>
      <c r="S29" s="477"/>
      <c r="T29" s="477"/>
      <c r="U29" s="477"/>
      <c r="V29" s="477"/>
      <c r="W29" s="477"/>
    </row>
    <row r="30" spans="1:23">
      <c r="A30" s="1117">
        <v>9</v>
      </c>
      <c r="B30" s="916" t="s">
        <v>141</v>
      </c>
      <c r="C30" s="1118">
        <v>2222.75</v>
      </c>
      <c r="D30" s="1119">
        <v>2254.14</v>
      </c>
      <c r="E30" s="1134">
        <v>2161.7800000000002</v>
      </c>
      <c r="F30" s="1134">
        <v>2409.0700000000002</v>
      </c>
      <c r="G30" s="1134">
        <v>1986.3300000000002</v>
      </c>
      <c r="H30" s="1134">
        <v>2409.5700000000002</v>
      </c>
      <c r="I30" s="1134">
        <v>2406.79</v>
      </c>
      <c r="J30" s="1134">
        <v>2275.6799999999998</v>
      </c>
      <c r="K30" s="1134">
        <v>2447.2799999999997</v>
      </c>
      <c r="L30" s="1134">
        <v>2468.79</v>
      </c>
      <c r="M30" s="1134">
        <v>2462.66</v>
      </c>
      <c r="N30" s="1134">
        <v>2418.3799999999997</v>
      </c>
      <c r="O30" s="1126">
        <f t="shared" si="7"/>
        <v>27923.22</v>
      </c>
      <c r="P30" s="1255"/>
      <c r="Q30" s="1438">
        <f t="shared" si="6"/>
        <v>4476.8899999999994</v>
      </c>
      <c r="R30" s="477"/>
      <c r="S30" s="477"/>
      <c r="T30" s="477"/>
      <c r="U30" s="477"/>
      <c r="V30" s="477"/>
      <c r="W30" s="477"/>
    </row>
    <row r="31" spans="1:23">
      <c r="A31" s="1117">
        <v>10</v>
      </c>
      <c r="B31" s="916" t="s">
        <v>142</v>
      </c>
      <c r="C31" s="1118">
        <v>327.75</v>
      </c>
      <c r="D31" s="1119">
        <v>0</v>
      </c>
      <c r="E31" s="1134">
        <v>0</v>
      </c>
      <c r="F31" s="1134">
        <v>0</v>
      </c>
      <c r="G31" s="1134">
        <v>0</v>
      </c>
      <c r="H31" s="1134">
        <v>471.43</v>
      </c>
      <c r="I31" s="1134">
        <v>477.63</v>
      </c>
      <c r="J31" s="1134">
        <v>471.43</v>
      </c>
      <c r="K31" s="1134">
        <v>471.43</v>
      </c>
      <c r="L31" s="1134">
        <v>471.43</v>
      </c>
      <c r="M31" s="1134">
        <v>529.41</v>
      </c>
      <c r="N31" s="1134">
        <v>-924.79</v>
      </c>
      <c r="O31" s="1126">
        <f t="shared" si="7"/>
        <v>2295.7199999999998</v>
      </c>
      <c r="P31" s="1255"/>
      <c r="Q31" s="1438">
        <f t="shared" si="6"/>
        <v>327.75</v>
      </c>
      <c r="R31" s="477"/>
      <c r="S31" s="477"/>
      <c r="T31" s="477"/>
      <c r="U31" s="477"/>
      <c r="V31" s="477"/>
      <c r="W31" s="477"/>
    </row>
    <row r="32" spans="1:23">
      <c r="A32" s="1117">
        <v>11</v>
      </c>
      <c r="B32" s="916" t="s">
        <v>434</v>
      </c>
      <c r="C32" s="1118">
        <v>481</v>
      </c>
      <c r="D32" s="1119">
        <v>481</v>
      </c>
      <c r="E32" s="1134">
        <v>481</v>
      </c>
      <c r="F32" s="1134">
        <v>481</v>
      </c>
      <c r="G32" s="1134">
        <v>481</v>
      </c>
      <c r="H32" s="1134">
        <v>481</v>
      </c>
      <c r="I32" s="1134">
        <v>481</v>
      </c>
      <c r="J32" s="1134">
        <v>481</v>
      </c>
      <c r="K32" s="1134">
        <v>481</v>
      </c>
      <c r="L32" s="1134">
        <v>481</v>
      </c>
      <c r="M32" s="1134">
        <v>481</v>
      </c>
      <c r="N32" s="1134">
        <v>481</v>
      </c>
      <c r="O32" s="1126">
        <f t="shared" si="7"/>
        <v>5772</v>
      </c>
      <c r="P32" s="1255"/>
      <c r="Q32" s="1438">
        <f t="shared" si="6"/>
        <v>962</v>
      </c>
      <c r="R32" s="477"/>
      <c r="S32" s="477"/>
      <c r="T32" s="477"/>
      <c r="U32" s="477"/>
      <c r="V32" s="477"/>
      <c r="W32" s="477"/>
    </row>
    <row r="33" spans="1:23">
      <c r="A33" s="1117"/>
      <c r="B33" s="916"/>
      <c r="C33" s="1560"/>
      <c r="D33" s="1119"/>
      <c r="E33" s="1134"/>
      <c r="F33" s="1134"/>
      <c r="G33" s="1134"/>
      <c r="H33" s="1134"/>
      <c r="I33" s="1134"/>
      <c r="J33" s="1134"/>
      <c r="K33" s="1134"/>
      <c r="L33" s="1134"/>
      <c r="M33" s="1134"/>
      <c r="N33" s="1134"/>
      <c r="O33" s="1561"/>
      <c r="P33" s="1255"/>
      <c r="Q33" s="1438"/>
      <c r="R33" s="477"/>
      <c r="S33" s="477"/>
      <c r="T33" s="477"/>
      <c r="U33" s="477"/>
      <c r="V33" s="477"/>
      <c r="W33" s="477"/>
    </row>
    <row r="34" spans="1:23" s="915" customFormat="1">
      <c r="A34" s="1114" t="s">
        <v>18</v>
      </c>
      <c r="B34" s="918" t="s">
        <v>17</v>
      </c>
      <c r="C34" s="1216">
        <f t="shared" ref="C34:D34" si="8">SUM(C35:C38)</f>
        <v>3387.5</v>
      </c>
      <c r="D34" s="1216">
        <f t="shared" si="8"/>
        <v>5061.99</v>
      </c>
      <c r="E34" s="1216">
        <f>SUM(E35:E38)</f>
        <v>4586.9400000000005</v>
      </c>
      <c r="F34" s="1216">
        <f t="shared" ref="F34:N34" si="9">SUM(F35:F38)</f>
        <v>9440.41</v>
      </c>
      <c r="G34" s="1216">
        <f t="shared" si="9"/>
        <v>2787.5</v>
      </c>
      <c r="H34" s="1216">
        <f t="shared" si="9"/>
        <v>4304.25</v>
      </c>
      <c r="I34" s="1216">
        <f t="shared" si="9"/>
        <v>4371.57</v>
      </c>
      <c r="J34" s="1216">
        <f t="shared" si="9"/>
        <v>4887.5</v>
      </c>
      <c r="K34" s="1216">
        <f t="shared" si="9"/>
        <v>3221.5</v>
      </c>
      <c r="L34" s="1216">
        <f t="shared" si="9"/>
        <v>4830.75</v>
      </c>
      <c r="M34" s="1216">
        <f t="shared" si="9"/>
        <v>3550.52</v>
      </c>
      <c r="N34" s="1216">
        <f t="shared" si="9"/>
        <v>3671.57</v>
      </c>
      <c r="O34" s="1216">
        <f>SUM(O35:O39)</f>
        <v>54402</v>
      </c>
      <c r="P34" s="1256"/>
      <c r="Q34" s="1521">
        <f>SUM(Q35:Q39)</f>
        <v>8449.49</v>
      </c>
      <c r="R34" s="914"/>
      <c r="S34" s="914"/>
      <c r="T34" s="914"/>
      <c r="U34" s="914"/>
      <c r="V34" s="914"/>
      <c r="W34" s="914"/>
    </row>
    <row r="35" spans="1:23">
      <c r="A35" s="1117">
        <v>1</v>
      </c>
      <c r="B35" s="916" t="s">
        <v>112</v>
      </c>
      <c r="C35" s="1020">
        <v>3000</v>
      </c>
      <c r="D35" s="1021">
        <v>2700</v>
      </c>
      <c r="E35" s="1021">
        <v>2700</v>
      </c>
      <c r="F35" s="1021">
        <v>2400</v>
      </c>
      <c r="G35" s="1021">
        <v>2400</v>
      </c>
      <c r="H35" s="1021">
        <v>3600</v>
      </c>
      <c r="I35" s="1021">
        <v>2400</v>
      </c>
      <c r="J35" s="1021">
        <v>4500</v>
      </c>
      <c r="K35" s="1021">
        <v>1200</v>
      </c>
      <c r="L35" s="1021">
        <v>3900</v>
      </c>
      <c r="M35" s="1021">
        <v>2100</v>
      </c>
      <c r="N35" s="1021">
        <v>2700</v>
      </c>
      <c r="O35" s="1022">
        <f>SUM(C35:N35)</f>
        <v>33600</v>
      </c>
      <c r="P35" s="1255"/>
      <c r="Q35" s="1438">
        <f t="shared" ref="Q35:Q39" si="10">C35+D35</f>
        <v>5700</v>
      </c>
      <c r="R35" s="477"/>
      <c r="S35" s="477"/>
      <c r="T35" s="477"/>
      <c r="U35" s="477"/>
      <c r="V35" s="477"/>
      <c r="W35" s="477"/>
    </row>
    <row r="36" spans="1:23">
      <c r="A36" s="1117">
        <v>2</v>
      </c>
      <c r="B36" s="916" t="s">
        <v>113</v>
      </c>
      <c r="C36" s="1020"/>
      <c r="D36" s="1021">
        <v>1974.49</v>
      </c>
      <c r="E36" s="1021">
        <v>1499.44</v>
      </c>
      <c r="F36" s="1021">
        <v>6652.91</v>
      </c>
      <c r="G36" s="1021">
        <v>0</v>
      </c>
      <c r="H36" s="1021">
        <v>316.75</v>
      </c>
      <c r="I36" s="1021">
        <v>1584.07</v>
      </c>
      <c r="J36" s="1021">
        <v>0</v>
      </c>
      <c r="K36" s="1021">
        <v>1634</v>
      </c>
      <c r="L36" s="1021">
        <v>543.25</v>
      </c>
      <c r="M36" s="1021">
        <v>1063.02</v>
      </c>
      <c r="N36" s="1021">
        <v>584.07000000000005</v>
      </c>
      <c r="O36" s="1022">
        <f>SUM(C36:N36)</f>
        <v>15852</v>
      </c>
      <c r="P36" s="1255"/>
      <c r="Q36" s="1438">
        <f t="shared" si="10"/>
        <v>1974.49</v>
      </c>
      <c r="R36" s="477"/>
      <c r="S36" s="477"/>
      <c r="T36" s="477"/>
      <c r="U36" s="477"/>
      <c r="V36" s="477"/>
      <c r="W36" s="477"/>
    </row>
    <row r="37" spans="1:23">
      <c r="A37" s="1117">
        <v>3</v>
      </c>
      <c r="B37" s="916" t="s">
        <v>286</v>
      </c>
      <c r="C37" s="1020">
        <v>387.5</v>
      </c>
      <c r="D37" s="1021">
        <v>387.5</v>
      </c>
      <c r="E37" s="1021">
        <v>387.5</v>
      </c>
      <c r="F37" s="1021">
        <v>387.5</v>
      </c>
      <c r="G37" s="1021">
        <v>387.5</v>
      </c>
      <c r="H37" s="1021">
        <v>387.5</v>
      </c>
      <c r="I37" s="1021">
        <v>387.5</v>
      </c>
      <c r="J37" s="1021">
        <v>387.5</v>
      </c>
      <c r="K37" s="1021">
        <v>387.5</v>
      </c>
      <c r="L37" s="1021">
        <v>387.5</v>
      </c>
      <c r="M37" s="1021">
        <v>387.5</v>
      </c>
      <c r="N37" s="1021">
        <v>387.5</v>
      </c>
      <c r="O37" s="1022">
        <f>SUM(C37:N37)</f>
        <v>4650</v>
      </c>
      <c r="P37" s="1255"/>
      <c r="Q37" s="1438">
        <f t="shared" si="10"/>
        <v>775</v>
      </c>
      <c r="R37" s="477"/>
      <c r="S37" s="477"/>
      <c r="T37" s="477"/>
      <c r="U37" s="477"/>
      <c r="V37" s="477"/>
      <c r="W37" s="477"/>
    </row>
    <row r="38" spans="1:23">
      <c r="A38" s="1117">
        <v>4</v>
      </c>
      <c r="B38" s="916" t="s">
        <v>453</v>
      </c>
      <c r="C38" s="1020"/>
      <c r="D38" s="1021"/>
      <c r="E38" s="1021"/>
      <c r="F38" s="1021">
        <v>0</v>
      </c>
      <c r="G38" s="1021">
        <v>0</v>
      </c>
      <c r="H38" s="1021">
        <v>0</v>
      </c>
      <c r="I38" s="1021">
        <v>0</v>
      </c>
      <c r="J38" s="1021">
        <v>0</v>
      </c>
      <c r="K38" s="1021">
        <v>0</v>
      </c>
      <c r="L38" s="1021">
        <v>0</v>
      </c>
      <c r="M38" s="1021">
        <v>0</v>
      </c>
      <c r="N38" s="1021">
        <v>0</v>
      </c>
      <c r="O38" s="1022">
        <f>SUM(C38:N38)</f>
        <v>0</v>
      </c>
      <c r="P38" s="1255"/>
      <c r="Q38" s="1438">
        <f t="shared" si="10"/>
        <v>0</v>
      </c>
      <c r="R38" s="477"/>
      <c r="S38" s="477"/>
      <c r="T38" s="477"/>
      <c r="U38" s="477"/>
      <c r="V38" s="477"/>
      <c r="W38" s="477"/>
    </row>
    <row r="39" spans="1:23">
      <c r="A39" s="1117"/>
      <c r="B39" s="916" t="s">
        <v>481</v>
      </c>
      <c r="C39" s="1020">
        <v>0</v>
      </c>
      <c r="D39" s="1021">
        <v>0</v>
      </c>
      <c r="E39" s="1021">
        <v>300</v>
      </c>
      <c r="F39" s="1021">
        <v>0</v>
      </c>
      <c r="G39" s="1021">
        <v>0</v>
      </c>
      <c r="H39" s="1021">
        <v>0</v>
      </c>
      <c r="I39" s="1021">
        <v>0</v>
      </c>
      <c r="J39" s="1021">
        <v>0</v>
      </c>
      <c r="K39" s="1021">
        <v>0</v>
      </c>
      <c r="L39" s="1021">
        <v>0</v>
      </c>
      <c r="M39" s="1021">
        <v>0</v>
      </c>
      <c r="N39" s="1021">
        <v>0</v>
      </c>
      <c r="O39" s="1022">
        <f>SUM(C39:N39)</f>
        <v>300</v>
      </c>
      <c r="P39" s="1255"/>
      <c r="Q39" s="1438">
        <f t="shared" si="10"/>
        <v>0</v>
      </c>
      <c r="R39" s="477"/>
      <c r="S39" s="477"/>
      <c r="T39" s="477"/>
      <c r="U39" s="477"/>
      <c r="V39" s="477"/>
      <c r="W39" s="477"/>
    </row>
    <row r="40" spans="1:23">
      <c r="A40" s="1117"/>
      <c r="B40" s="916"/>
      <c r="C40" s="1020"/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2"/>
      <c r="P40" s="1255"/>
      <c r="Q40" s="1438"/>
      <c r="R40" s="477"/>
      <c r="S40" s="477"/>
      <c r="T40" s="477"/>
      <c r="U40" s="477"/>
      <c r="V40" s="477"/>
      <c r="W40" s="477"/>
    </row>
    <row r="41" spans="1:23" s="915" customFormat="1">
      <c r="A41" s="1114" t="s">
        <v>19</v>
      </c>
      <c r="B41" s="918" t="s">
        <v>160</v>
      </c>
      <c r="C41" s="1016">
        <f>SUM(C42:C57)</f>
        <v>17870.66</v>
      </c>
      <c r="D41" s="1016">
        <f>SUM(D42:D57)</f>
        <v>20234.38</v>
      </c>
      <c r="E41" s="1016">
        <f>SUM(E42:E57)</f>
        <v>19807.97</v>
      </c>
      <c r="F41" s="1016">
        <f t="shared" ref="F41:Q41" si="11">SUM(F42:F57)</f>
        <v>18770.38</v>
      </c>
      <c r="G41" s="1016">
        <f t="shared" si="11"/>
        <v>20135.760000000002</v>
      </c>
      <c r="H41" s="1016">
        <f t="shared" si="11"/>
        <v>18153.569999999996</v>
      </c>
      <c r="I41" s="1016">
        <f t="shared" si="11"/>
        <v>17991.46</v>
      </c>
      <c r="J41" s="1016">
        <f t="shared" si="11"/>
        <v>20229.350000000002</v>
      </c>
      <c r="K41" s="1016">
        <f t="shared" si="11"/>
        <v>19737.280000000002</v>
      </c>
      <c r="L41" s="1016">
        <f t="shared" si="11"/>
        <v>18966.370000000006</v>
      </c>
      <c r="M41" s="1016">
        <f t="shared" si="11"/>
        <v>19805.04</v>
      </c>
      <c r="N41" s="1016">
        <f t="shared" si="11"/>
        <v>20425.310000000001</v>
      </c>
      <c r="O41" s="1016">
        <f t="shared" si="11"/>
        <v>230963.03000000003</v>
      </c>
      <c r="P41" s="1016">
        <f t="shared" si="11"/>
        <v>0</v>
      </c>
      <c r="Q41" s="1016">
        <f t="shared" si="11"/>
        <v>38105.040000000001</v>
      </c>
      <c r="R41" s="914"/>
      <c r="S41" s="914"/>
      <c r="T41" s="914"/>
      <c r="U41" s="914"/>
      <c r="V41" s="914"/>
      <c r="W41" s="914"/>
    </row>
    <row r="42" spans="1:23" s="915" customFormat="1">
      <c r="A42" s="1127">
        <v>1</v>
      </c>
      <c r="B42" s="916" t="s">
        <v>372</v>
      </c>
      <c r="C42" s="1020"/>
      <c r="D42" s="1021"/>
      <c r="E42" s="1021">
        <v>575</v>
      </c>
      <c r="F42" s="1021">
        <v>0</v>
      </c>
      <c r="G42" s="1021">
        <v>0</v>
      </c>
      <c r="H42" s="1021">
        <v>0</v>
      </c>
      <c r="I42" s="1021">
        <v>0</v>
      </c>
      <c r="J42" s="1021">
        <v>0</v>
      </c>
      <c r="K42" s="1021">
        <v>0</v>
      </c>
      <c r="L42" s="1021">
        <v>0</v>
      </c>
      <c r="M42" s="1021">
        <v>0</v>
      </c>
      <c r="N42" s="1021">
        <v>0</v>
      </c>
      <c r="O42" s="1126">
        <f t="shared" ref="O42:O55" si="12">SUM(C42:N42)</f>
        <v>575</v>
      </c>
      <c r="P42" s="1256"/>
      <c r="Q42" s="1438">
        <f t="shared" ref="Q42:Q57" si="13">C42+D42</f>
        <v>0</v>
      </c>
      <c r="R42" s="914"/>
      <c r="S42" s="914"/>
      <c r="T42" s="914"/>
      <c r="U42" s="914"/>
      <c r="V42" s="914"/>
      <c r="W42" s="914"/>
    </row>
    <row r="43" spans="1:23">
      <c r="A43" s="1127">
        <v>2</v>
      </c>
      <c r="B43" s="916" t="s">
        <v>114</v>
      </c>
      <c r="C43" s="1158">
        <v>383.53</v>
      </c>
      <c r="D43" s="1159">
        <v>0</v>
      </c>
      <c r="E43" s="1159">
        <v>157.85</v>
      </c>
      <c r="F43" s="1159">
        <v>119.35</v>
      </c>
      <c r="G43" s="1159">
        <v>445.4</v>
      </c>
      <c r="H43" s="1159">
        <v>150.69999999999999</v>
      </c>
      <c r="I43" s="1159">
        <v>142.44999999999999</v>
      </c>
      <c r="J43" s="1159">
        <v>180.4</v>
      </c>
      <c r="K43" s="1159">
        <v>0</v>
      </c>
      <c r="L43" s="1159">
        <v>243.65</v>
      </c>
      <c r="M43" s="1159">
        <v>0</v>
      </c>
      <c r="N43" s="1159">
        <v>262.85000000000002</v>
      </c>
      <c r="O43" s="1126">
        <f t="shared" si="12"/>
        <v>2086.1800000000003</v>
      </c>
      <c r="P43" s="1255"/>
      <c r="Q43" s="1438">
        <f t="shared" si="13"/>
        <v>383.53</v>
      </c>
      <c r="R43" s="477"/>
      <c r="S43" s="477"/>
      <c r="T43" s="477"/>
      <c r="U43" s="477"/>
      <c r="V43" s="477"/>
      <c r="W43" s="477"/>
    </row>
    <row r="44" spans="1:23">
      <c r="A44" s="1127">
        <v>3</v>
      </c>
      <c r="B44" s="916" t="s">
        <v>233</v>
      </c>
      <c r="C44" s="1158">
        <v>62.34</v>
      </c>
      <c r="D44" s="1159">
        <v>48.24</v>
      </c>
      <c r="E44" s="1159">
        <v>46.92</v>
      </c>
      <c r="F44" s="1159">
        <v>52.07</v>
      </c>
      <c r="G44" s="1159">
        <v>309.61</v>
      </c>
      <c r="H44" s="1159">
        <v>-217.61</v>
      </c>
      <c r="I44" s="1159">
        <v>47.329999999999984</v>
      </c>
      <c r="J44" s="1159">
        <v>90.59</v>
      </c>
      <c r="K44" s="1159">
        <v>137.61000000000001</v>
      </c>
      <c r="L44" s="1159">
        <v>47.86</v>
      </c>
      <c r="M44" s="1159">
        <v>48.68</v>
      </c>
      <c r="N44" s="1159">
        <v>1050.92</v>
      </c>
      <c r="O44" s="1126">
        <f t="shared" si="12"/>
        <v>1724.56</v>
      </c>
      <c r="P44" s="1255"/>
      <c r="Q44" s="1438">
        <f t="shared" si="13"/>
        <v>110.58000000000001</v>
      </c>
      <c r="R44" s="477"/>
      <c r="S44" s="477"/>
      <c r="T44" s="477"/>
      <c r="U44" s="477"/>
      <c r="V44" s="477"/>
      <c r="W44" s="477"/>
    </row>
    <row r="45" spans="1:23">
      <c r="A45" s="1127">
        <v>4</v>
      </c>
      <c r="B45" s="916" t="s">
        <v>312</v>
      </c>
      <c r="C45" s="1158">
        <v>31.43</v>
      </c>
      <c r="D45" s="1159">
        <v>31.43</v>
      </c>
      <c r="E45" s="1159">
        <v>31.43</v>
      </c>
      <c r="F45" s="1159">
        <v>31.43</v>
      </c>
      <c r="G45" s="1159">
        <v>31.43</v>
      </c>
      <c r="H45" s="1159">
        <v>31.43</v>
      </c>
      <c r="I45" s="1159">
        <v>31.43</v>
      </c>
      <c r="J45" s="1159">
        <v>31.43</v>
      </c>
      <c r="K45" s="1159">
        <v>31.43</v>
      </c>
      <c r="L45" s="1159">
        <v>0</v>
      </c>
      <c r="M45" s="1159">
        <v>0</v>
      </c>
      <c r="N45" s="1159">
        <v>0</v>
      </c>
      <c r="O45" s="1126">
        <f t="shared" si="12"/>
        <v>282.87</v>
      </c>
      <c r="P45" s="1255"/>
      <c r="Q45" s="1438">
        <f t="shared" si="13"/>
        <v>62.86</v>
      </c>
      <c r="R45" s="477"/>
      <c r="S45" s="477"/>
      <c r="T45" s="477"/>
      <c r="U45" s="477"/>
      <c r="V45" s="477"/>
      <c r="W45" s="477"/>
    </row>
    <row r="46" spans="1:23">
      <c r="A46" s="1127">
        <v>5</v>
      </c>
      <c r="B46" s="916" t="s">
        <v>373</v>
      </c>
      <c r="C46" s="1158">
        <v>5397.22</v>
      </c>
      <c r="D46" s="1159">
        <v>5397.22</v>
      </c>
      <c r="E46" s="1159">
        <v>5397.22</v>
      </c>
      <c r="F46" s="1159">
        <v>5397.22</v>
      </c>
      <c r="G46" s="1159">
        <v>5397.22</v>
      </c>
      <c r="H46" s="1159">
        <v>5397.22</v>
      </c>
      <c r="I46" s="1159">
        <v>5397.22</v>
      </c>
      <c r="J46" s="1159">
        <v>5397.22</v>
      </c>
      <c r="K46" s="1159">
        <v>5397.22</v>
      </c>
      <c r="L46" s="1159">
        <v>5397.22</v>
      </c>
      <c r="M46" s="1159">
        <v>5397.22</v>
      </c>
      <c r="N46" s="1159">
        <v>5397.22</v>
      </c>
      <c r="O46" s="1126">
        <f t="shared" si="12"/>
        <v>64766.640000000007</v>
      </c>
      <c r="P46" s="1255"/>
      <c r="Q46" s="1438">
        <f t="shared" si="13"/>
        <v>10794.44</v>
      </c>
      <c r="R46" s="477"/>
      <c r="S46" s="477"/>
      <c r="T46" s="477"/>
      <c r="U46" s="477"/>
      <c r="V46" s="477"/>
      <c r="W46" s="477"/>
    </row>
    <row r="47" spans="1:23">
      <c r="A47" s="1127">
        <v>6</v>
      </c>
      <c r="B47" s="1562" t="s">
        <v>471</v>
      </c>
      <c r="C47" s="1563">
        <v>4425.76</v>
      </c>
      <c r="D47" s="1564">
        <v>4425.76</v>
      </c>
      <c r="E47" s="1564">
        <v>4425.76</v>
      </c>
      <c r="F47" s="1564">
        <v>4425.76</v>
      </c>
      <c r="G47" s="1564">
        <v>4425.76</v>
      </c>
      <c r="H47" s="1564">
        <v>4425.76</v>
      </c>
      <c r="I47" s="1564">
        <v>4425.76</v>
      </c>
      <c r="J47" s="1564">
        <v>4425.76</v>
      </c>
      <c r="K47" s="1564">
        <v>4425.76</v>
      </c>
      <c r="L47" s="1564">
        <v>4425.76</v>
      </c>
      <c r="M47" s="1564">
        <v>4425.76</v>
      </c>
      <c r="N47" s="1564">
        <v>4425.76</v>
      </c>
      <c r="O47" s="1126">
        <f t="shared" si="12"/>
        <v>53109.120000000017</v>
      </c>
      <c r="P47" s="1255"/>
      <c r="Q47" s="1438">
        <f t="shared" si="13"/>
        <v>8851.52</v>
      </c>
      <c r="R47" s="477"/>
      <c r="S47" s="477"/>
      <c r="T47" s="477"/>
      <c r="U47" s="477"/>
      <c r="V47" s="477"/>
      <c r="W47" s="477"/>
    </row>
    <row r="48" spans="1:23">
      <c r="A48" s="1127">
        <v>7</v>
      </c>
      <c r="B48" s="1565" t="s">
        <v>768</v>
      </c>
      <c r="C48" s="1566">
        <v>4156.18</v>
      </c>
      <c r="D48" s="1567">
        <v>4156.18</v>
      </c>
      <c r="E48" s="1567">
        <v>4156.18</v>
      </c>
      <c r="F48" s="1567">
        <v>4156.18</v>
      </c>
      <c r="G48" s="1567">
        <v>4287.9799999999996</v>
      </c>
      <c r="H48" s="1567">
        <v>4328.7299999999996</v>
      </c>
      <c r="I48" s="1567">
        <v>4156.18</v>
      </c>
      <c r="J48" s="1567">
        <v>4510.16</v>
      </c>
      <c r="K48" s="1567">
        <v>4319.53</v>
      </c>
      <c r="L48" s="1567">
        <v>4322.88</v>
      </c>
      <c r="M48" s="1567">
        <v>4384.04</v>
      </c>
      <c r="N48" s="1567">
        <v>4328.9399999999996</v>
      </c>
      <c r="O48" s="1126">
        <f t="shared" si="12"/>
        <v>51263.16</v>
      </c>
      <c r="P48" s="1255"/>
      <c r="Q48" s="1438">
        <f t="shared" si="13"/>
        <v>8312.36</v>
      </c>
      <c r="R48" s="477"/>
      <c r="S48" s="477"/>
      <c r="T48" s="477"/>
      <c r="U48" s="477"/>
      <c r="V48" s="477"/>
      <c r="W48" s="477"/>
    </row>
    <row r="49" spans="1:23">
      <c r="A49" s="1127">
        <v>8</v>
      </c>
      <c r="B49" s="1562" t="s">
        <v>115</v>
      </c>
      <c r="C49" s="1563">
        <v>1889.65</v>
      </c>
      <c r="D49" s="1564">
        <v>2039.65</v>
      </c>
      <c r="E49" s="1564">
        <v>2639.65</v>
      </c>
      <c r="F49" s="1564">
        <v>1823.53</v>
      </c>
      <c r="G49" s="1564">
        <v>3123.53</v>
      </c>
      <c r="H49" s="1564">
        <v>1919.62</v>
      </c>
      <c r="I49" s="1564">
        <v>2124.83</v>
      </c>
      <c r="J49" s="1564">
        <v>2655.83</v>
      </c>
      <c r="K49" s="1564">
        <v>2315.31</v>
      </c>
      <c r="L49" s="1564">
        <v>2105.83</v>
      </c>
      <c r="M49" s="1564">
        <v>2986.39</v>
      </c>
      <c r="N49" s="1564">
        <v>2536.4499999999998</v>
      </c>
      <c r="O49" s="1126">
        <f t="shared" si="12"/>
        <v>28160.27</v>
      </c>
      <c r="P49" s="1255"/>
      <c r="Q49" s="1438">
        <f t="shared" si="13"/>
        <v>3929.3</v>
      </c>
      <c r="R49" s="477"/>
      <c r="S49" s="477"/>
      <c r="T49" s="477"/>
      <c r="U49" s="477"/>
      <c r="V49" s="477"/>
      <c r="W49" s="477"/>
    </row>
    <row r="50" spans="1:23">
      <c r="A50" s="1127">
        <v>9</v>
      </c>
      <c r="B50" s="916" t="s">
        <v>116</v>
      </c>
      <c r="C50" s="1158">
        <v>315.58999999999997</v>
      </c>
      <c r="D50" s="1159">
        <v>1115.03</v>
      </c>
      <c r="E50" s="1159">
        <v>0</v>
      </c>
      <c r="F50" s="1159">
        <v>0</v>
      </c>
      <c r="G50" s="1159">
        <v>25</v>
      </c>
      <c r="H50" s="1159">
        <v>27.88</v>
      </c>
      <c r="I50" s="1159">
        <v>0</v>
      </c>
      <c r="J50" s="1159">
        <v>0</v>
      </c>
      <c r="K50" s="1159">
        <v>30</v>
      </c>
      <c r="L50" s="1159">
        <v>0</v>
      </c>
      <c r="M50" s="1159">
        <v>0</v>
      </c>
      <c r="N50" s="1159">
        <v>0</v>
      </c>
      <c r="O50" s="1126">
        <f t="shared" si="12"/>
        <v>1513.5</v>
      </c>
      <c r="P50" s="1255"/>
      <c r="Q50" s="1438">
        <f t="shared" si="13"/>
        <v>1430.62</v>
      </c>
      <c r="R50" s="477"/>
      <c r="S50" s="477"/>
      <c r="T50" s="477"/>
      <c r="U50" s="477"/>
      <c r="V50" s="477"/>
      <c r="W50" s="477"/>
    </row>
    <row r="51" spans="1:23">
      <c r="A51" s="1127">
        <v>10</v>
      </c>
      <c r="B51" s="916" t="s">
        <v>117</v>
      </c>
      <c r="C51" s="1158">
        <v>120.1</v>
      </c>
      <c r="D51" s="1159">
        <v>1192.3800000000001</v>
      </c>
      <c r="E51" s="1159">
        <v>656.25</v>
      </c>
      <c r="F51" s="1159">
        <v>437.5</v>
      </c>
      <c r="G51" s="1159">
        <v>437.49</v>
      </c>
      <c r="H51" s="1159">
        <v>437.5</v>
      </c>
      <c r="I51" s="1159">
        <v>13.92</v>
      </c>
      <c r="J51" s="1159">
        <v>437.5</v>
      </c>
      <c r="K51" s="1159">
        <v>437.5</v>
      </c>
      <c r="L51" s="1159">
        <v>437.5</v>
      </c>
      <c r="M51" s="1159">
        <v>437.5</v>
      </c>
      <c r="N51" s="1159">
        <v>437.5</v>
      </c>
      <c r="O51" s="1126">
        <f t="shared" si="12"/>
        <v>5482.64</v>
      </c>
      <c r="P51" s="1255"/>
      <c r="Q51" s="1438">
        <f t="shared" si="13"/>
        <v>1312.48</v>
      </c>
      <c r="R51" s="477"/>
      <c r="S51" s="477"/>
      <c r="T51" s="477"/>
      <c r="U51" s="477"/>
      <c r="V51" s="477"/>
      <c r="W51" s="477"/>
    </row>
    <row r="52" spans="1:23">
      <c r="A52" s="1127">
        <v>11</v>
      </c>
      <c r="B52" s="916" t="s">
        <v>143</v>
      </c>
      <c r="C52" s="1158">
        <v>43.72</v>
      </c>
      <c r="D52" s="1159">
        <v>113.85</v>
      </c>
      <c r="E52" s="1159">
        <v>676.57</v>
      </c>
      <c r="F52" s="1159">
        <v>607.20000000000005</v>
      </c>
      <c r="G52" s="1159">
        <v>607.20000000000005</v>
      </c>
      <c r="H52" s="1159">
        <v>607.20000000000005</v>
      </c>
      <c r="I52" s="1159">
        <v>607.20000000000005</v>
      </c>
      <c r="J52" s="1159">
        <v>697.2</v>
      </c>
      <c r="K52" s="1159">
        <v>1264.45</v>
      </c>
      <c r="L52" s="1159">
        <v>607.20000000000005</v>
      </c>
      <c r="M52" s="1159">
        <v>727.2</v>
      </c>
      <c r="N52" s="1159">
        <v>607.20000000000005</v>
      </c>
      <c r="O52" s="1126">
        <f t="shared" si="12"/>
        <v>7166.1899999999987</v>
      </c>
      <c r="P52" s="1255"/>
      <c r="Q52" s="1438">
        <f t="shared" si="13"/>
        <v>157.57</v>
      </c>
      <c r="R52" s="477"/>
      <c r="S52" s="477"/>
      <c r="T52" s="477"/>
      <c r="U52" s="477"/>
      <c r="V52" s="477"/>
      <c r="W52" s="477"/>
    </row>
    <row r="53" spans="1:23">
      <c r="A53" s="1127">
        <v>12</v>
      </c>
      <c r="B53" s="916" t="s">
        <v>311</v>
      </c>
      <c r="C53" s="1118"/>
      <c r="D53" s="1119">
        <v>0</v>
      </c>
      <c r="E53" s="1134"/>
      <c r="F53" s="1134">
        <v>0</v>
      </c>
      <c r="G53" s="1134">
        <v>0</v>
      </c>
      <c r="H53" s="1134">
        <v>0</v>
      </c>
      <c r="I53" s="1134">
        <v>0</v>
      </c>
      <c r="J53" s="1134">
        <v>424.79</v>
      </c>
      <c r="K53" s="1134">
        <v>0</v>
      </c>
      <c r="L53" s="1134">
        <v>0</v>
      </c>
      <c r="M53" s="1134">
        <v>19.78</v>
      </c>
      <c r="N53" s="1134">
        <v>0</v>
      </c>
      <c r="O53" s="1126">
        <f t="shared" si="12"/>
        <v>444.57000000000005</v>
      </c>
      <c r="P53" s="1255"/>
      <c r="Q53" s="1438">
        <f t="shared" si="13"/>
        <v>0</v>
      </c>
      <c r="R53" s="477"/>
      <c r="S53" s="477"/>
      <c r="T53" s="477"/>
      <c r="U53" s="477"/>
      <c r="V53" s="477"/>
      <c r="W53" s="477"/>
    </row>
    <row r="54" spans="1:23">
      <c r="A54" s="1127">
        <v>13</v>
      </c>
      <c r="B54" s="916" t="s">
        <v>770</v>
      </c>
      <c r="C54" s="1118">
        <v>1045.1400000000001</v>
      </c>
      <c r="D54" s="1119">
        <v>1045.1400000000001</v>
      </c>
      <c r="E54" s="1134">
        <v>1045.1400000000001</v>
      </c>
      <c r="F54" s="1134">
        <v>1045.1400000000001</v>
      </c>
      <c r="G54" s="1134">
        <v>1045.1400000000001</v>
      </c>
      <c r="H54" s="1134">
        <v>1045.1400000000001</v>
      </c>
      <c r="I54" s="1134">
        <v>1045.1400000000001</v>
      </c>
      <c r="J54" s="1134">
        <v>1045.1400000000001</v>
      </c>
      <c r="K54" s="1134">
        <v>1045.1400000000001</v>
      </c>
      <c r="L54" s="1134">
        <v>1045.1400000000001</v>
      </c>
      <c r="M54" s="1134">
        <v>1045.1400000000001</v>
      </c>
      <c r="N54" s="1134">
        <v>1045.1400000000001</v>
      </c>
      <c r="O54" s="1126">
        <f t="shared" si="12"/>
        <v>12541.679999999998</v>
      </c>
      <c r="P54" s="1255"/>
      <c r="Q54" s="1438">
        <f t="shared" si="13"/>
        <v>2090.2800000000002</v>
      </c>
      <c r="R54" s="477"/>
      <c r="S54" s="477"/>
      <c r="T54" s="477"/>
      <c r="U54" s="477"/>
      <c r="V54" s="477"/>
      <c r="W54" s="477"/>
    </row>
    <row r="55" spans="1:23">
      <c r="A55" s="1127">
        <v>14</v>
      </c>
      <c r="B55" s="916" t="s">
        <v>118</v>
      </c>
      <c r="C55" s="1158">
        <v>0</v>
      </c>
      <c r="D55" s="1159">
        <v>180</v>
      </c>
      <c r="E55" s="1159">
        <v>0</v>
      </c>
      <c r="F55" s="1159">
        <v>0</v>
      </c>
      <c r="G55" s="1159">
        <v>0</v>
      </c>
      <c r="H55" s="1159">
        <v>0</v>
      </c>
      <c r="I55" s="1159">
        <v>0</v>
      </c>
      <c r="J55" s="1159">
        <v>333.33</v>
      </c>
      <c r="K55" s="1159">
        <v>333.33</v>
      </c>
      <c r="L55" s="1159">
        <v>333.33</v>
      </c>
      <c r="M55" s="1159">
        <v>333.33</v>
      </c>
      <c r="N55" s="1159">
        <v>333.33</v>
      </c>
      <c r="O55" s="1126">
        <f t="shared" si="12"/>
        <v>1846.6499999999996</v>
      </c>
      <c r="P55" s="1255"/>
      <c r="Q55" s="1438">
        <f t="shared" si="13"/>
        <v>180</v>
      </c>
      <c r="R55" s="477"/>
      <c r="S55" s="477"/>
      <c r="T55" s="477"/>
      <c r="U55" s="477"/>
      <c r="V55" s="477"/>
      <c r="W55" s="477"/>
    </row>
    <row r="56" spans="1:23">
      <c r="A56" s="1127">
        <v>15</v>
      </c>
      <c r="B56" s="916" t="s">
        <v>407</v>
      </c>
      <c r="C56" s="1158">
        <v>0</v>
      </c>
      <c r="D56" s="1159">
        <v>489.5</v>
      </c>
      <c r="E56" s="1159">
        <v>0</v>
      </c>
      <c r="F56" s="1159">
        <v>675</v>
      </c>
      <c r="G56" s="1159">
        <v>0</v>
      </c>
      <c r="H56" s="1159">
        <v>0</v>
      </c>
      <c r="I56" s="1159">
        <v>0</v>
      </c>
      <c r="J56" s="1159">
        <v>0</v>
      </c>
      <c r="K56" s="1159">
        <v>0</v>
      </c>
      <c r="L56" s="1159">
        <v>0</v>
      </c>
      <c r="M56" s="1159">
        <v>0</v>
      </c>
      <c r="N56" s="1159">
        <v>0</v>
      </c>
      <c r="O56" s="1126"/>
      <c r="P56" s="1255"/>
      <c r="Q56" s="1438">
        <f t="shared" si="13"/>
        <v>489.5</v>
      </c>
      <c r="R56" s="477"/>
      <c r="S56" s="477"/>
      <c r="T56" s="477"/>
      <c r="U56" s="477"/>
      <c r="V56" s="477"/>
      <c r="W56" s="477"/>
    </row>
    <row r="57" spans="1:23">
      <c r="A57" s="1127">
        <v>16</v>
      </c>
      <c r="B57" s="916" t="s">
        <v>119</v>
      </c>
      <c r="C57" s="1158"/>
      <c r="D57" s="1159"/>
      <c r="E57" s="1159"/>
      <c r="F57" s="1159">
        <v>0</v>
      </c>
      <c r="G57" s="1159"/>
      <c r="H57" s="1159"/>
      <c r="I57" s="1159"/>
      <c r="J57" s="1159"/>
      <c r="K57" s="1159"/>
      <c r="L57" s="1159"/>
      <c r="M57" s="1159"/>
      <c r="N57" s="1159"/>
      <c r="O57" s="1126"/>
      <c r="P57" s="1255"/>
      <c r="Q57" s="1438">
        <f t="shared" si="13"/>
        <v>0</v>
      </c>
      <c r="R57" s="477"/>
      <c r="S57" s="477"/>
      <c r="T57" s="477"/>
      <c r="U57" s="477"/>
      <c r="V57" s="477"/>
      <c r="W57" s="477"/>
    </row>
    <row r="58" spans="1:23">
      <c r="A58" s="1127"/>
      <c r="B58" s="916"/>
      <c r="C58" s="1158"/>
      <c r="D58" s="1159"/>
      <c r="E58" s="1159"/>
      <c r="F58" s="1159"/>
      <c r="G58" s="1159"/>
      <c r="H58" s="1159"/>
      <c r="I58" s="1159"/>
      <c r="J58" s="1159"/>
      <c r="K58" s="1159"/>
      <c r="L58" s="1159"/>
      <c r="M58" s="1159"/>
      <c r="N58" s="1159"/>
      <c r="O58" s="1126"/>
      <c r="P58" s="1255"/>
      <c r="Q58" s="1438"/>
      <c r="R58" s="477"/>
      <c r="S58" s="477"/>
      <c r="T58" s="477"/>
      <c r="U58" s="477"/>
      <c r="V58" s="477"/>
      <c r="W58" s="477"/>
    </row>
    <row r="59" spans="1:23">
      <c r="A59" s="1114" t="s">
        <v>21</v>
      </c>
      <c r="B59" s="918" t="s">
        <v>20</v>
      </c>
      <c r="C59" s="1016">
        <f>SUM(C60:C62)</f>
        <v>2643.51</v>
      </c>
      <c r="D59" s="1017">
        <f t="shared" ref="D59:N59" si="14">SUM(D60:D62)</f>
        <v>1727.79</v>
      </c>
      <c r="E59" s="1017">
        <f t="shared" si="14"/>
        <v>2137.23</v>
      </c>
      <c r="F59" s="1017">
        <f t="shared" si="14"/>
        <v>2163.31</v>
      </c>
      <c r="G59" s="1017">
        <f t="shared" si="14"/>
        <v>1514.2400000000002</v>
      </c>
      <c r="H59" s="1017">
        <f t="shared" si="14"/>
        <v>1329</v>
      </c>
      <c r="I59" s="1017">
        <f t="shared" si="14"/>
        <v>1549.9299999999998</v>
      </c>
      <c r="J59" s="1017">
        <f t="shared" si="14"/>
        <v>1452.35</v>
      </c>
      <c r="K59" s="1017">
        <f t="shared" si="14"/>
        <v>1522.69</v>
      </c>
      <c r="L59" s="1017">
        <f t="shared" si="14"/>
        <v>1486.49</v>
      </c>
      <c r="M59" s="1017">
        <f t="shared" si="14"/>
        <v>1287.3</v>
      </c>
      <c r="N59" s="1017">
        <f t="shared" si="14"/>
        <v>857.24</v>
      </c>
      <c r="O59" s="1018">
        <f>SUM(O60:O62)</f>
        <v>19671.080000000002</v>
      </c>
      <c r="P59" s="1255"/>
      <c r="Q59" s="1520">
        <f>SUM(Q60:Q62)</f>
        <v>4371.3</v>
      </c>
      <c r="R59" s="477"/>
      <c r="S59" s="477"/>
      <c r="T59" s="477"/>
      <c r="U59" s="477"/>
      <c r="V59" s="477"/>
      <c r="W59" s="477"/>
    </row>
    <row r="60" spans="1:23">
      <c r="A60" s="1117">
        <v>1</v>
      </c>
      <c r="B60" s="916" t="s">
        <v>120</v>
      </c>
      <c r="C60" s="1160">
        <v>943.97</v>
      </c>
      <c r="D60" s="1161">
        <v>504.53</v>
      </c>
      <c r="E60" s="1163">
        <v>0</v>
      </c>
      <c r="F60" s="1163">
        <v>1012.84</v>
      </c>
      <c r="G60" s="1163">
        <v>508.31</v>
      </c>
      <c r="H60" s="1163">
        <v>508.31</v>
      </c>
      <c r="I60" s="1163">
        <v>508.31</v>
      </c>
      <c r="J60" s="1163">
        <v>508.31</v>
      </c>
      <c r="K60" s="1163">
        <v>508.31</v>
      </c>
      <c r="L60" s="1163">
        <v>508.31</v>
      </c>
      <c r="M60" s="1163">
        <v>508.31</v>
      </c>
      <c r="N60" s="1163">
        <v>508.31</v>
      </c>
      <c r="O60" s="1128">
        <f>SUM(C60:N60)</f>
        <v>6527.8200000000015</v>
      </c>
      <c r="P60" s="1255"/>
      <c r="Q60" s="1438">
        <f t="shared" ref="Q60:Q62" si="15">C60+D60</f>
        <v>1448.5</v>
      </c>
      <c r="R60" s="477"/>
      <c r="S60" s="477"/>
      <c r="T60" s="477"/>
      <c r="U60" s="477"/>
      <c r="V60" s="477"/>
      <c r="W60" s="477"/>
    </row>
    <row r="61" spans="1:23">
      <c r="A61" s="1117">
        <v>2</v>
      </c>
      <c r="B61" s="916" t="s">
        <v>121</v>
      </c>
      <c r="C61" s="1160">
        <v>904.75</v>
      </c>
      <c r="D61" s="1161">
        <v>476.3</v>
      </c>
      <c r="E61" s="1163">
        <v>460.35</v>
      </c>
      <c r="F61" s="1163">
        <v>460.35</v>
      </c>
      <c r="G61" s="1163">
        <v>460.35</v>
      </c>
      <c r="H61" s="1163">
        <v>376.7</v>
      </c>
      <c r="I61" s="1163">
        <v>376.7</v>
      </c>
      <c r="J61" s="1163">
        <v>376.7</v>
      </c>
      <c r="K61" s="1163">
        <v>376.7</v>
      </c>
      <c r="L61" s="1163">
        <v>376.7</v>
      </c>
      <c r="M61" s="1163">
        <v>376.67</v>
      </c>
      <c r="N61" s="1163">
        <v>0</v>
      </c>
      <c r="O61" s="1128">
        <f>SUM(C61:N61)</f>
        <v>5022.2699999999995</v>
      </c>
      <c r="P61" s="1255"/>
      <c r="Q61" s="1438">
        <f t="shared" si="15"/>
        <v>1381.05</v>
      </c>
      <c r="R61" s="477"/>
      <c r="S61" s="477"/>
      <c r="T61" s="477"/>
      <c r="U61" s="477"/>
      <c r="V61" s="477"/>
      <c r="W61" s="477"/>
    </row>
    <row r="62" spans="1:23" s="915" customFormat="1">
      <c r="A62" s="1117">
        <v>3</v>
      </c>
      <c r="B62" s="916" t="s">
        <v>122</v>
      </c>
      <c r="C62" s="1160">
        <v>794.79</v>
      </c>
      <c r="D62" s="1161">
        <v>746.96</v>
      </c>
      <c r="E62" s="1163">
        <v>1676.88</v>
      </c>
      <c r="F62" s="1163">
        <v>690.12</v>
      </c>
      <c r="G62" s="1163">
        <v>545.58000000000004</v>
      </c>
      <c r="H62" s="1163">
        <v>443.99</v>
      </c>
      <c r="I62" s="1163">
        <v>664.92</v>
      </c>
      <c r="J62" s="1163">
        <v>567.34</v>
      </c>
      <c r="K62" s="1163">
        <v>637.67999999999995</v>
      </c>
      <c r="L62" s="1163">
        <v>601.48</v>
      </c>
      <c r="M62" s="1163">
        <v>402.32</v>
      </c>
      <c r="N62" s="1163">
        <v>348.93</v>
      </c>
      <c r="O62" s="1128">
        <f>SUM(C62:N62)</f>
        <v>8120.99</v>
      </c>
      <c r="P62" s="1256"/>
      <c r="Q62" s="1438">
        <f t="shared" si="15"/>
        <v>1541.75</v>
      </c>
      <c r="R62" s="914"/>
      <c r="S62" s="914"/>
      <c r="T62" s="914"/>
      <c r="U62" s="914"/>
      <c r="V62" s="914"/>
      <c r="W62" s="914"/>
    </row>
    <row r="63" spans="1:23" s="915" customFormat="1">
      <c r="A63" s="1117"/>
      <c r="B63" s="916"/>
      <c r="C63" s="1160"/>
      <c r="D63" s="1161"/>
      <c r="E63" s="1163"/>
      <c r="F63" s="1163"/>
      <c r="G63" s="1163"/>
      <c r="H63" s="1163"/>
      <c r="I63" s="1163"/>
      <c r="J63" s="1163"/>
      <c r="K63" s="1163"/>
      <c r="L63" s="1163"/>
      <c r="M63" s="1163"/>
      <c r="N63" s="1163"/>
      <c r="O63" s="1128"/>
      <c r="P63" s="1256"/>
      <c r="Q63" s="1438"/>
      <c r="R63" s="914"/>
      <c r="S63" s="914"/>
      <c r="T63" s="914"/>
      <c r="U63" s="914"/>
      <c r="V63" s="914"/>
      <c r="W63" s="914"/>
    </row>
    <row r="64" spans="1:23">
      <c r="A64" s="1114" t="s">
        <v>43</v>
      </c>
      <c r="B64" s="918" t="s">
        <v>22</v>
      </c>
      <c r="C64" s="1016">
        <f>SUM(C65:C66)</f>
        <v>734.78</v>
      </c>
      <c r="D64" s="1017">
        <f t="shared" ref="D64:E64" si="16">SUM(D65:D66)</f>
        <v>364.27</v>
      </c>
      <c r="E64" s="1017">
        <f t="shared" si="16"/>
        <v>72.680000000000007</v>
      </c>
      <c r="F64" s="1017">
        <f t="shared" ref="F64:O64" si="17">SUM(F65:F67)</f>
        <v>409.15000000000003</v>
      </c>
      <c r="G64" s="1017">
        <f t="shared" si="17"/>
        <v>931.27</v>
      </c>
      <c r="H64" s="1017">
        <f t="shared" si="17"/>
        <v>1093</v>
      </c>
      <c r="I64" s="1017">
        <f t="shared" si="17"/>
        <v>-483.38</v>
      </c>
      <c r="J64" s="1017">
        <f t="shared" si="17"/>
        <v>199.5</v>
      </c>
      <c r="K64" s="1017">
        <f t="shared" si="17"/>
        <v>465.53</v>
      </c>
      <c r="L64" s="1017">
        <f t="shared" si="17"/>
        <v>970.06</v>
      </c>
      <c r="M64" s="1017">
        <f t="shared" si="17"/>
        <v>3878.38</v>
      </c>
      <c r="N64" s="1017">
        <f t="shared" si="17"/>
        <v>592.34999999999991</v>
      </c>
      <c r="O64" s="1018">
        <f t="shared" si="17"/>
        <v>9227.59</v>
      </c>
      <c r="P64" s="1255"/>
      <c r="Q64" s="1520">
        <f>SUM(Q65:Q67)</f>
        <v>1099.0499999999997</v>
      </c>
      <c r="R64" s="477"/>
      <c r="S64" s="477"/>
      <c r="T64" s="477"/>
      <c r="U64" s="477"/>
      <c r="V64" s="477"/>
      <c r="W64" s="477"/>
    </row>
    <row r="65" spans="1:23">
      <c r="A65" s="1117">
        <v>1</v>
      </c>
      <c r="B65" s="916" t="s">
        <v>123</v>
      </c>
      <c r="C65" s="1164">
        <v>3.1</v>
      </c>
      <c r="D65" s="1130">
        <v>0</v>
      </c>
      <c r="E65" s="1130">
        <v>0</v>
      </c>
      <c r="F65" s="1130">
        <v>76.11</v>
      </c>
      <c r="G65" s="1130">
        <v>573.83000000000004</v>
      </c>
      <c r="H65" s="1130">
        <v>7.11</v>
      </c>
      <c r="I65" s="1130">
        <v>42.39</v>
      </c>
      <c r="J65" s="1130">
        <v>0</v>
      </c>
      <c r="K65" s="1130">
        <v>0</v>
      </c>
      <c r="L65" s="1130">
        <v>299.83</v>
      </c>
      <c r="M65" s="1130">
        <v>281.31</v>
      </c>
      <c r="N65" s="1130">
        <v>271.93</v>
      </c>
      <c r="O65" s="1019">
        <f>SUM(C65:N65)</f>
        <v>1555.6100000000001</v>
      </c>
      <c r="P65" s="1255"/>
      <c r="Q65" s="1438">
        <f t="shared" ref="Q65:Q66" si="18">C65+D65</f>
        <v>3.1</v>
      </c>
      <c r="R65" s="477"/>
      <c r="S65" s="477"/>
      <c r="T65" s="477"/>
      <c r="U65" s="477"/>
      <c r="V65" s="477"/>
      <c r="W65" s="477"/>
    </row>
    <row r="66" spans="1:23">
      <c r="A66" s="1117">
        <v>2</v>
      </c>
      <c r="B66" s="916" t="s">
        <v>124</v>
      </c>
      <c r="C66" s="1164">
        <v>731.68</v>
      </c>
      <c r="D66" s="1130">
        <v>364.27</v>
      </c>
      <c r="E66" s="1130">
        <v>72.680000000000007</v>
      </c>
      <c r="F66" s="1130">
        <v>333.04</v>
      </c>
      <c r="G66" s="1130">
        <v>357.44</v>
      </c>
      <c r="H66" s="1130">
        <v>1085.8900000000001</v>
      </c>
      <c r="I66" s="1130">
        <v>-525.77</v>
      </c>
      <c r="J66" s="1130">
        <v>199.5</v>
      </c>
      <c r="K66" s="1130">
        <v>465.53</v>
      </c>
      <c r="L66" s="1130">
        <v>670.23</v>
      </c>
      <c r="M66" s="1130">
        <v>3597.07</v>
      </c>
      <c r="N66" s="1130">
        <v>320.41999999999996</v>
      </c>
      <c r="O66" s="1129">
        <f>SUM(C66:N66)</f>
        <v>7671.9800000000005</v>
      </c>
      <c r="P66" s="1255"/>
      <c r="Q66" s="1438">
        <f t="shared" si="18"/>
        <v>1095.9499999999998</v>
      </c>
      <c r="R66" s="477"/>
      <c r="S66" s="477"/>
      <c r="T66" s="477"/>
      <c r="U66" s="477"/>
      <c r="V66" s="477"/>
      <c r="W66" s="477"/>
    </row>
    <row r="67" spans="1:23">
      <c r="A67" s="1117"/>
      <c r="B67" s="1568"/>
      <c r="C67" s="1569"/>
      <c r="D67" s="1570"/>
      <c r="E67" s="1570"/>
      <c r="F67" s="1130"/>
      <c r="G67" s="1570"/>
      <c r="H67" s="1570"/>
      <c r="I67" s="1570"/>
      <c r="J67" s="1570"/>
      <c r="K67" s="1570"/>
      <c r="L67" s="1570"/>
      <c r="M67" s="1570"/>
      <c r="N67" s="1570"/>
      <c r="O67" s="1129"/>
      <c r="P67" s="1255"/>
      <c r="Q67" s="1438"/>
      <c r="R67" s="477"/>
      <c r="S67" s="477"/>
      <c r="T67" s="477"/>
      <c r="U67" s="477"/>
      <c r="V67" s="477"/>
      <c r="W67" s="477"/>
    </row>
    <row r="68" spans="1:23" s="915" customFormat="1">
      <c r="A68" s="1114" t="s">
        <v>7</v>
      </c>
      <c r="B68" s="1131" t="s">
        <v>23</v>
      </c>
      <c r="C68" s="1025">
        <f t="shared" ref="C68:M68" si="19">C70+C76+C83+C80+C73</f>
        <v>7.93</v>
      </c>
      <c r="D68" s="1025">
        <f>D70+D76+D83+D80+D73</f>
        <v>448.96</v>
      </c>
      <c r="E68" s="1025">
        <f t="shared" si="19"/>
        <v>32.700000000000003</v>
      </c>
      <c r="F68" s="1025">
        <f t="shared" si="19"/>
        <v>30.26</v>
      </c>
      <c r="G68" s="1025">
        <f>G70+G76+G83+G80+G73</f>
        <v>101.77</v>
      </c>
      <c r="H68" s="1025">
        <f t="shared" si="19"/>
        <v>244.6</v>
      </c>
      <c r="I68" s="1025">
        <f t="shared" si="19"/>
        <v>52.5</v>
      </c>
      <c r="J68" s="1025">
        <f t="shared" si="19"/>
        <v>299.24</v>
      </c>
      <c r="K68" s="1025">
        <f t="shared" si="19"/>
        <v>421.89</v>
      </c>
      <c r="L68" s="1025">
        <f t="shared" si="19"/>
        <v>873.57999999999993</v>
      </c>
      <c r="M68" s="1025">
        <f t="shared" si="19"/>
        <v>119.92000000000002</v>
      </c>
      <c r="N68" s="1025">
        <f>N70+N76+N83+N80+N73</f>
        <v>249.35000000000002</v>
      </c>
      <c r="O68" s="1026">
        <f>O70+O76+O83+O80+O73</f>
        <v>2882.7000000000003</v>
      </c>
      <c r="P68" s="1305"/>
      <c r="Q68" s="1522">
        <f>Q70+Q76+Q83+Q80+Q73</f>
        <v>456.89</v>
      </c>
      <c r="R68" s="914"/>
      <c r="S68" s="914"/>
      <c r="T68" s="914"/>
      <c r="U68" s="914"/>
      <c r="V68" s="914"/>
      <c r="W68" s="914"/>
    </row>
    <row r="69" spans="1:23" s="915" customFormat="1">
      <c r="A69" s="1114"/>
      <c r="B69" s="918"/>
      <c r="C69" s="1571"/>
      <c r="D69" s="1572"/>
      <c r="E69" s="1572"/>
      <c r="F69" s="1572"/>
      <c r="G69" s="1572"/>
      <c r="H69" s="1572"/>
      <c r="I69" s="1572"/>
      <c r="J69" s="1572"/>
      <c r="K69" s="1572"/>
      <c r="L69" s="1572"/>
      <c r="M69" s="1572"/>
      <c r="N69" s="1572"/>
      <c r="O69" s="1573"/>
      <c r="P69" s="1254"/>
      <c r="Q69" s="1574"/>
      <c r="R69" s="914"/>
      <c r="S69" s="914"/>
      <c r="T69" s="914"/>
      <c r="U69" s="914"/>
      <c r="V69" s="914"/>
      <c r="W69" s="914"/>
    </row>
    <row r="70" spans="1:23" s="915" customFormat="1">
      <c r="A70" s="1114" t="s">
        <v>2</v>
      </c>
      <c r="B70" s="918" t="s">
        <v>438</v>
      </c>
      <c r="C70" s="1141">
        <f>SUM(C71)</f>
        <v>0</v>
      </c>
      <c r="D70" s="1142">
        <f t="shared" ref="D70:M70" si="20">SUM(D71)</f>
        <v>0</v>
      </c>
      <c r="E70" s="1142">
        <f t="shared" si="20"/>
        <v>0</v>
      </c>
      <c r="F70" s="1142">
        <f t="shared" si="20"/>
        <v>0</v>
      </c>
      <c r="G70" s="1142">
        <f t="shared" si="20"/>
        <v>0</v>
      </c>
      <c r="H70" s="1142">
        <f t="shared" si="20"/>
        <v>0</v>
      </c>
      <c r="I70" s="1142">
        <f t="shared" si="20"/>
        <v>0</v>
      </c>
      <c r="J70" s="1142">
        <f t="shared" si="20"/>
        <v>0</v>
      </c>
      <c r="K70" s="1142">
        <f>SUM(K71)</f>
        <v>350.87</v>
      </c>
      <c r="L70" s="1142">
        <f t="shared" si="20"/>
        <v>383.52</v>
      </c>
      <c r="M70" s="1142">
        <f t="shared" si="20"/>
        <v>112.18</v>
      </c>
      <c r="N70" s="1143">
        <f>SUM(N71)</f>
        <v>0</v>
      </c>
      <c r="O70" s="1580">
        <f>SUM(O71)</f>
        <v>846.56999999999994</v>
      </c>
      <c r="P70" s="1581"/>
      <c r="Q70" s="1582">
        <f>SUM(Q71)</f>
        <v>0</v>
      </c>
      <c r="R70" s="914"/>
      <c r="S70" s="914"/>
      <c r="T70" s="914"/>
      <c r="U70" s="914"/>
      <c r="V70" s="914"/>
      <c r="W70" s="914"/>
    </row>
    <row r="71" spans="1:23" s="915" customFormat="1">
      <c r="A71" s="1114">
        <v>1</v>
      </c>
      <c r="B71" s="916" t="s">
        <v>125</v>
      </c>
      <c r="C71" s="1158"/>
      <c r="D71" s="1159"/>
      <c r="E71" s="1159"/>
      <c r="F71" s="1159">
        <v>0</v>
      </c>
      <c r="G71" s="1159">
        <v>0</v>
      </c>
      <c r="H71" s="1159">
        <v>0</v>
      </c>
      <c r="I71" s="1159">
        <v>0</v>
      </c>
      <c r="J71" s="1159">
        <v>0</v>
      </c>
      <c r="K71" s="1159">
        <v>350.87</v>
      </c>
      <c r="L71" s="1159">
        <v>383.52</v>
      </c>
      <c r="M71" s="1159">
        <v>112.18</v>
      </c>
      <c r="N71" s="1130">
        <v>0</v>
      </c>
      <c r="O71" s="1214">
        <f>SUM(C71:N71)</f>
        <v>846.56999999999994</v>
      </c>
      <c r="P71" s="1256"/>
      <c r="Q71" s="1438">
        <f t="shared" ref="Q71" si="21">C71+D71</f>
        <v>0</v>
      </c>
      <c r="R71" s="914"/>
      <c r="S71" s="914"/>
      <c r="T71" s="914"/>
      <c r="U71" s="914"/>
      <c r="V71" s="914"/>
      <c r="W71" s="914"/>
    </row>
    <row r="72" spans="1:23" s="915" customFormat="1">
      <c r="A72" s="1114"/>
      <c r="B72" s="916"/>
      <c r="C72" s="1158"/>
      <c r="D72" s="1159"/>
      <c r="E72" s="1159"/>
      <c r="F72" s="1159"/>
      <c r="G72" s="1159"/>
      <c r="H72" s="1159"/>
      <c r="I72" s="1159"/>
      <c r="J72" s="1159"/>
      <c r="K72" s="1159"/>
      <c r="L72" s="1159"/>
      <c r="M72" s="1159"/>
      <c r="N72" s="1130"/>
      <c r="O72" s="1214"/>
      <c r="P72" s="1256"/>
      <c r="Q72" s="1438"/>
      <c r="R72" s="914"/>
      <c r="S72" s="914"/>
      <c r="T72" s="914"/>
      <c r="U72" s="914"/>
      <c r="V72" s="914"/>
      <c r="W72" s="914"/>
    </row>
    <row r="73" spans="1:23">
      <c r="A73" s="1114" t="s">
        <v>2</v>
      </c>
      <c r="B73" s="1121" t="s">
        <v>163</v>
      </c>
      <c r="C73" s="1141">
        <f>SUM(C74)</f>
        <v>0</v>
      </c>
      <c r="D73" s="1142">
        <f t="shared" ref="D73:M73" si="22">SUM(D74)</f>
        <v>0</v>
      </c>
      <c r="E73" s="1142">
        <f t="shared" si="22"/>
        <v>0.02</v>
      </c>
      <c r="F73" s="1142">
        <f t="shared" si="22"/>
        <v>0</v>
      </c>
      <c r="G73" s="1142">
        <f t="shared" si="22"/>
        <v>0</v>
      </c>
      <c r="H73" s="1142">
        <f t="shared" si="22"/>
        <v>100</v>
      </c>
      <c r="I73" s="1142">
        <f t="shared" si="22"/>
        <v>0</v>
      </c>
      <c r="J73" s="1142">
        <f t="shared" si="22"/>
        <v>10.82</v>
      </c>
      <c r="K73" s="1142">
        <f t="shared" si="22"/>
        <v>0</v>
      </c>
      <c r="L73" s="1142">
        <f t="shared" si="22"/>
        <v>490.62</v>
      </c>
      <c r="M73" s="1142">
        <f t="shared" si="22"/>
        <v>0</v>
      </c>
      <c r="N73" s="1143">
        <f>SUM(N74)</f>
        <v>313.36</v>
      </c>
      <c r="O73" s="1496">
        <f>SUM(O74)</f>
        <v>914.82</v>
      </c>
      <c r="P73" s="1255"/>
      <c r="Q73" s="1523">
        <f>SUM(Q74)</f>
        <v>0</v>
      </c>
      <c r="R73" s="477"/>
      <c r="S73" s="477"/>
      <c r="T73" s="477"/>
      <c r="U73" s="477"/>
      <c r="V73" s="477"/>
      <c r="W73" s="477"/>
    </row>
    <row r="74" spans="1:23" s="915" customFormat="1">
      <c r="A74" s="1117" t="s">
        <v>35</v>
      </c>
      <c r="B74" s="917" t="s">
        <v>287</v>
      </c>
      <c r="C74" s="1158">
        <v>0</v>
      </c>
      <c r="D74" s="1159"/>
      <c r="E74" s="1159">
        <v>0.02</v>
      </c>
      <c r="F74" s="1159">
        <v>0</v>
      </c>
      <c r="G74" s="1159">
        <v>0</v>
      </c>
      <c r="H74" s="1159">
        <v>100</v>
      </c>
      <c r="I74" s="1159">
        <v>0</v>
      </c>
      <c r="J74" s="1159">
        <v>10.82</v>
      </c>
      <c r="K74" s="1159">
        <v>0</v>
      </c>
      <c r="L74" s="1159">
        <v>490.62</v>
      </c>
      <c r="M74" s="1159">
        <v>0</v>
      </c>
      <c r="N74" s="1130">
        <v>313.36</v>
      </c>
      <c r="O74" s="1497">
        <f>SUM(C74:N74)</f>
        <v>914.82</v>
      </c>
      <c r="P74" s="1256"/>
      <c r="Q74" s="1438">
        <f t="shared" ref="Q74" si="23">C74+D74</f>
        <v>0</v>
      </c>
      <c r="R74" s="914"/>
      <c r="S74" s="914"/>
      <c r="T74" s="914"/>
      <c r="U74" s="914"/>
      <c r="V74" s="914"/>
      <c r="W74" s="914"/>
    </row>
    <row r="75" spans="1:23" s="915" customFormat="1">
      <c r="A75" s="1117"/>
      <c r="B75" s="917"/>
      <c r="C75" s="1158"/>
      <c r="D75" s="1159"/>
      <c r="E75" s="1159"/>
      <c r="F75" s="1159"/>
      <c r="G75" s="1159"/>
      <c r="H75" s="1159"/>
      <c r="I75" s="1159"/>
      <c r="J75" s="1159"/>
      <c r="K75" s="1159"/>
      <c r="L75" s="1159"/>
      <c r="M75" s="1159"/>
      <c r="N75" s="1130"/>
      <c r="O75" s="1497"/>
      <c r="P75" s="1256"/>
      <c r="Q75" s="1438"/>
      <c r="R75" s="914"/>
      <c r="S75" s="914"/>
      <c r="T75" s="914"/>
      <c r="U75" s="914"/>
      <c r="V75" s="914"/>
      <c r="W75" s="914"/>
    </row>
    <row r="76" spans="1:23">
      <c r="A76" s="1114" t="s">
        <v>3</v>
      </c>
      <c r="B76" s="918" t="s">
        <v>164</v>
      </c>
      <c r="C76" s="1016">
        <f>SUM(C77:C78)</f>
        <v>2.27</v>
      </c>
      <c r="D76" s="1017">
        <f t="shared" ref="D76:N76" si="24">SUM(D77:D78)</f>
        <v>393.89</v>
      </c>
      <c r="E76" s="1017">
        <f t="shared" si="24"/>
        <v>-39.46</v>
      </c>
      <c r="F76" s="1017">
        <f t="shared" si="24"/>
        <v>0.51</v>
      </c>
      <c r="G76" s="1017">
        <f t="shared" si="24"/>
        <v>0.47</v>
      </c>
      <c r="H76" s="1017">
        <f t="shared" si="24"/>
        <v>0.36</v>
      </c>
      <c r="I76" s="1017">
        <f t="shared" si="24"/>
        <v>12.82</v>
      </c>
      <c r="J76" s="1017">
        <f t="shared" si="24"/>
        <v>0.02</v>
      </c>
      <c r="K76" s="1017">
        <f t="shared" si="24"/>
        <v>0</v>
      </c>
      <c r="L76" s="1017">
        <f t="shared" si="24"/>
        <v>0</v>
      </c>
      <c r="M76" s="1017">
        <f t="shared" si="24"/>
        <v>5.62</v>
      </c>
      <c r="N76" s="1017">
        <f t="shared" si="24"/>
        <v>0</v>
      </c>
      <c r="O76" s="1018">
        <f>SUM(O77:O78)</f>
        <v>376.5</v>
      </c>
      <c r="P76" s="1255"/>
      <c r="Q76" s="1520">
        <f>SUM(Q77:Q78)</f>
        <v>396.15999999999997</v>
      </c>
      <c r="R76" s="477"/>
      <c r="S76" s="477"/>
      <c r="T76" s="477"/>
      <c r="U76" s="477"/>
      <c r="V76" s="477"/>
      <c r="W76" s="477"/>
    </row>
    <row r="77" spans="1:23" s="915" customFormat="1">
      <c r="A77" s="1117" t="s">
        <v>35</v>
      </c>
      <c r="B77" s="916" t="s">
        <v>127</v>
      </c>
      <c r="C77" s="1158">
        <v>2.27</v>
      </c>
      <c r="D77" s="1159">
        <v>393.89</v>
      </c>
      <c r="E77" s="1159">
        <v>-39.46</v>
      </c>
      <c r="F77" s="1159">
        <v>0.51</v>
      </c>
      <c r="G77" s="1159">
        <v>0.47</v>
      </c>
      <c r="H77" s="1159">
        <v>0.36</v>
      </c>
      <c r="I77" s="1159">
        <v>12.82</v>
      </c>
      <c r="J77" s="1159">
        <v>0.02</v>
      </c>
      <c r="K77" s="1159">
        <v>0</v>
      </c>
      <c r="L77" s="1159">
        <v>0</v>
      </c>
      <c r="M77" s="1159">
        <v>5.62</v>
      </c>
      <c r="N77" s="1159">
        <v>0</v>
      </c>
      <c r="O77" s="1126">
        <f>SUM(C77:N77)</f>
        <v>376.5</v>
      </c>
      <c r="P77" s="1256"/>
      <c r="Q77" s="1438">
        <f t="shared" ref="Q77:Q78" si="25">C77+D77</f>
        <v>396.15999999999997</v>
      </c>
      <c r="R77" s="914"/>
      <c r="S77" s="914"/>
      <c r="T77" s="914"/>
      <c r="U77" s="914"/>
      <c r="V77" s="914"/>
      <c r="W77" s="914"/>
    </row>
    <row r="78" spans="1:23" s="915" customFormat="1">
      <c r="A78" s="1117"/>
      <c r="B78" s="916" t="s">
        <v>128</v>
      </c>
      <c r="C78" s="1158"/>
      <c r="D78" s="1159"/>
      <c r="E78" s="1159"/>
      <c r="F78" s="1159"/>
      <c r="G78" s="1159"/>
      <c r="H78" s="1159"/>
      <c r="I78" s="1159"/>
      <c r="J78" s="1159"/>
      <c r="K78" s="1159"/>
      <c r="L78" s="1159"/>
      <c r="M78" s="1159"/>
      <c r="N78" s="1159"/>
      <c r="O78" s="1126">
        <f>SUM(C78:N78)</f>
        <v>0</v>
      </c>
      <c r="P78" s="1256"/>
      <c r="Q78" s="1438">
        <f t="shared" si="25"/>
        <v>0</v>
      </c>
      <c r="R78" s="914"/>
      <c r="S78" s="914"/>
      <c r="T78" s="914"/>
      <c r="U78" s="914"/>
      <c r="V78" s="914"/>
      <c r="W78" s="914"/>
    </row>
    <row r="79" spans="1:23" s="915" customFormat="1">
      <c r="A79" s="1117"/>
      <c r="B79" s="916"/>
      <c r="C79" s="1158"/>
      <c r="D79" s="1159"/>
      <c r="E79" s="1159"/>
      <c r="F79" s="1159"/>
      <c r="G79" s="1159"/>
      <c r="H79" s="1159"/>
      <c r="I79" s="1159"/>
      <c r="J79" s="1159"/>
      <c r="K79" s="1159"/>
      <c r="L79" s="1159"/>
      <c r="M79" s="1159"/>
      <c r="N79" s="1159"/>
      <c r="O79" s="1126"/>
      <c r="P79" s="1256"/>
      <c r="Q79" s="1438"/>
      <c r="R79" s="914"/>
      <c r="S79" s="914"/>
      <c r="T79" s="914"/>
      <c r="U79" s="914"/>
      <c r="V79" s="914"/>
      <c r="W79" s="914"/>
    </row>
    <row r="80" spans="1:23" s="915" customFormat="1">
      <c r="A80" s="1132" t="s">
        <v>3</v>
      </c>
      <c r="B80" s="1133" t="s">
        <v>166</v>
      </c>
      <c r="C80" s="1016">
        <f>SUM(C81)</f>
        <v>0</v>
      </c>
      <c r="D80" s="1017">
        <f>SUM(D81)</f>
        <v>0</v>
      </c>
      <c r="E80" s="1017">
        <f t="shared" ref="E80:N80" si="26">SUM(E81)</f>
        <v>0</v>
      </c>
      <c r="F80" s="1017">
        <f t="shared" si="26"/>
        <v>0</v>
      </c>
      <c r="G80" s="1017">
        <f t="shared" si="26"/>
        <v>0</v>
      </c>
      <c r="H80" s="1017">
        <f t="shared" si="26"/>
        <v>0</v>
      </c>
      <c r="I80" s="1017">
        <f t="shared" si="26"/>
        <v>0</v>
      </c>
      <c r="J80" s="1017">
        <f t="shared" si="26"/>
        <v>0</v>
      </c>
      <c r="K80" s="1017">
        <f t="shared" si="26"/>
        <v>0</v>
      </c>
      <c r="L80" s="1017">
        <f t="shared" si="26"/>
        <v>0</v>
      </c>
      <c r="M80" s="1017">
        <f t="shared" si="26"/>
        <v>0</v>
      </c>
      <c r="N80" s="1017">
        <f t="shared" si="26"/>
        <v>0</v>
      </c>
      <c r="O80" s="1018">
        <f>SUM(O81)</f>
        <v>0</v>
      </c>
      <c r="P80" s="1256"/>
      <c r="Q80" s="1520">
        <f>SUM(Q81)</f>
        <v>0</v>
      </c>
      <c r="R80" s="914"/>
      <c r="S80" s="914"/>
      <c r="T80" s="914"/>
      <c r="U80" s="914"/>
      <c r="V80" s="914"/>
      <c r="W80" s="914"/>
    </row>
    <row r="81" spans="1:23">
      <c r="A81" s="1122" t="s">
        <v>35</v>
      </c>
      <c r="B81" s="897" t="s">
        <v>145</v>
      </c>
      <c r="C81" s="1158">
        <v>0</v>
      </c>
      <c r="D81" s="1159">
        <v>0</v>
      </c>
      <c r="E81" s="1134">
        <v>0</v>
      </c>
      <c r="F81" s="1134">
        <v>0</v>
      </c>
      <c r="G81" s="1134">
        <v>0</v>
      </c>
      <c r="H81" s="1134">
        <v>0</v>
      </c>
      <c r="I81" s="1134">
        <v>0</v>
      </c>
      <c r="J81" s="1134">
        <v>0</v>
      </c>
      <c r="K81" s="1134">
        <v>0</v>
      </c>
      <c r="L81" s="1134">
        <v>0</v>
      </c>
      <c r="M81" s="1134">
        <v>0</v>
      </c>
      <c r="N81" s="1134">
        <v>0</v>
      </c>
      <c r="O81" s="1126">
        <f>SUM(C81:N81)</f>
        <v>0</v>
      </c>
      <c r="P81" s="1255"/>
      <c r="Q81" s="1438">
        <f t="shared" ref="Q81" si="27">C81+D81</f>
        <v>0</v>
      </c>
      <c r="R81" s="477"/>
      <c r="S81" s="477"/>
      <c r="T81" s="477"/>
      <c r="U81" s="477"/>
      <c r="V81" s="477"/>
      <c r="W81" s="477"/>
    </row>
    <row r="82" spans="1:23">
      <c r="A82" s="1122"/>
      <c r="B82" s="897"/>
      <c r="C82" s="1577"/>
      <c r="D82" s="1578"/>
      <c r="E82" s="1136"/>
      <c r="F82" s="1136"/>
      <c r="G82" s="1136"/>
      <c r="H82" s="1136"/>
      <c r="I82" s="1136"/>
      <c r="J82" s="1136"/>
      <c r="K82" s="1136"/>
      <c r="L82" s="1136"/>
      <c r="M82" s="1136"/>
      <c r="N82" s="1136"/>
      <c r="O82" s="1579"/>
      <c r="P82" s="1255"/>
      <c r="Q82" s="1438"/>
      <c r="R82" s="477"/>
      <c r="S82" s="477"/>
      <c r="T82" s="477"/>
      <c r="U82" s="477"/>
      <c r="V82" s="477"/>
      <c r="W82" s="477"/>
    </row>
    <row r="83" spans="1:23" s="915" customFormat="1">
      <c r="A83" s="1135" t="s">
        <v>167</v>
      </c>
      <c r="B83" s="918" t="s">
        <v>291</v>
      </c>
      <c r="C83" s="1165">
        <v>5.66</v>
      </c>
      <c r="D83" s="1166">
        <v>55.07</v>
      </c>
      <c r="E83" s="1166">
        <v>72.14</v>
      </c>
      <c r="F83" s="1166">
        <v>29.75</v>
      </c>
      <c r="G83" s="1166">
        <v>101.3</v>
      </c>
      <c r="H83" s="1166">
        <v>144.23999999999998</v>
      </c>
      <c r="I83" s="1166">
        <v>39.68</v>
      </c>
      <c r="J83" s="1166">
        <v>288.40000000000003</v>
      </c>
      <c r="K83" s="1166">
        <v>71.019999999999982</v>
      </c>
      <c r="L83" s="1166">
        <v>-0.56000000000000227</v>
      </c>
      <c r="M83" s="1166">
        <v>2.1200000000000045</v>
      </c>
      <c r="N83" s="1166">
        <v>-64.009999999999991</v>
      </c>
      <c r="O83" s="1023">
        <f>SUM(C83:N83)</f>
        <v>744.81000000000006</v>
      </c>
      <c r="P83" s="1256"/>
      <c r="Q83" s="1510">
        <f>C83+D83</f>
        <v>60.730000000000004</v>
      </c>
      <c r="R83" s="914"/>
      <c r="S83" s="914"/>
      <c r="T83" s="914"/>
      <c r="U83" s="914"/>
      <c r="V83" s="914"/>
      <c r="W83" s="914"/>
    </row>
    <row r="84" spans="1:23" s="915" customFormat="1">
      <c r="A84" s="1135"/>
      <c r="B84" s="918"/>
      <c r="C84" s="1575"/>
      <c r="D84" s="1572"/>
      <c r="E84" s="1572"/>
      <c r="F84" s="1572"/>
      <c r="G84" s="1572"/>
      <c r="H84" s="1572"/>
      <c r="I84" s="1572"/>
      <c r="J84" s="1572"/>
      <c r="K84" s="1572"/>
      <c r="L84" s="1572"/>
      <c r="M84" s="1572"/>
      <c r="N84" s="1572"/>
      <c r="O84" s="1573"/>
      <c r="P84" s="1256"/>
      <c r="Q84" s="1576"/>
      <c r="R84" s="914"/>
      <c r="S84" s="914"/>
      <c r="T84" s="914"/>
      <c r="U84" s="914"/>
      <c r="V84" s="914"/>
      <c r="W84" s="914"/>
    </row>
    <row r="85" spans="1:23">
      <c r="A85" s="1114" t="s">
        <v>9</v>
      </c>
      <c r="B85" s="1131" t="s">
        <v>25</v>
      </c>
      <c r="C85" s="1167">
        <f>C86+C90</f>
        <v>5930.63</v>
      </c>
      <c r="D85" s="1168">
        <f>D86+D90</f>
        <v>5952.98</v>
      </c>
      <c r="E85" s="1168">
        <f t="shared" ref="E85:M85" si="28">E86+E90</f>
        <v>6057.62</v>
      </c>
      <c r="F85" s="1168">
        <f>F86+F90</f>
        <v>6103.98</v>
      </c>
      <c r="G85" s="1168">
        <f t="shared" si="28"/>
        <v>6124.93</v>
      </c>
      <c r="H85" s="1168">
        <f t="shared" si="28"/>
        <v>6120.21</v>
      </c>
      <c r="I85" s="1168">
        <f>I86+I90</f>
        <v>6120.0300000000007</v>
      </c>
      <c r="J85" s="1168">
        <f>J86+J90</f>
        <v>6120.0300000000007</v>
      </c>
      <c r="K85" s="1168">
        <f>K86+K90</f>
        <v>6120.0300000000007</v>
      </c>
      <c r="L85" s="1168">
        <f t="shared" si="28"/>
        <v>5569.1900000000005</v>
      </c>
      <c r="M85" s="1168">
        <f t="shared" si="28"/>
        <v>5550.5</v>
      </c>
      <c r="N85" s="1168">
        <f>N86+N90</f>
        <v>5547.12</v>
      </c>
      <c r="O85" s="1027">
        <f>O86+O90</f>
        <v>71317.250000000015</v>
      </c>
      <c r="P85" s="1255"/>
      <c r="Q85" s="1524">
        <f>Q86+Q90+Q95</f>
        <v>11883.61</v>
      </c>
      <c r="R85" s="477"/>
      <c r="S85" s="477"/>
      <c r="T85" s="477"/>
      <c r="U85" s="477"/>
      <c r="V85" s="477"/>
      <c r="W85" s="477"/>
    </row>
    <row r="86" spans="1:23">
      <c r="A86" s="1120" t="s">
        <v>2</v>
      </c>
      <c r="B86" s="918" t="s">
        <v>26</v>
      </c>
      <c r="C86" s="1169">
        <f>C87+C88+C89</f>
        <v>1843.46</v>
      </c>
      <c r="D86" s="1169">
        <f t="shared" ref="D86:N86" si="29">D87+D88+D89</f>
        <v>1865.81</v>
      </c>
      <c r="E86" s="1169">
        <f t="shared" si="29"/>
        <v>2049.33</v>
      </c>
      <c r="F86" s="1169">
        <f t="shared" si="29"/>
        <v>2124.4699999999998</v>
      </c>
      <c r="G86" s="1169">
        <f t="shared" si="29"/>
        <v>2145.42</v>
      </c>
      <c r="H86" s="1169">
        <f t="shared" si="29"/>
        <v>2140.6999999999998</v>
      </c>
      <c r="I86" s="1169">
        <f t="shared" si="29"/>
        <v>2140.52</v>
      </c>
      <c r="J86" s="1169">
        <f t="shared" si="29"/>
        <v>2140.52</v>
      </c>
      <c r="K86" s="1169">
        <f>K87+K88+K89</f>
        <v>2140.52</v>
      </c>
      <c r="L86" s="1169">
        <f t="shared" si="29"/>
        <v>2140.52</v>
      </c>
      <c r="M86" s="1169">
        <f t="shared" si="29"/>
        <v>2140.52</v>
      </c>
      <c r="N86" s="1169">
        <f t="shared" si="29"/>
        <v>2137.14</v>
      </c>
      <c r="O86" s="1373">
        <f>O87+O88+O89</f>
        <v>25008.930000000004</v>
      </c>
      <c r="P86" s="1372"/>
      <c r="Q86" s="1525">
        <f>Q87+Q88+Q89</f>
        <v>3709.2699999999995</v>
      </c>
      <c r="R86" s="477"/>
      <c r="S86" s="477"/>
      <c r="T86" s="477"/>
      <c r="U86" s="477"/>
      <c r="V86" s="477"/>
      <c r="W86" s="477"/>
    </row>
    <row r="87" spans="1:23">
      <c r="A87" s="1117">
        <v>1</v>
      </c>
      <c r="B87" s="916" t="s">
        <v>130</v>
      </c>
      <c r="C87" s="1158">
        <v>1745.97</v>
      </c>
      <c r="D87" s="1159">
        <v>1865.81</v>
      </c>
      <c r="E87" s="1159">
        <v>2049.33</v>
      </c>
      <c r="F87" s="1159">
        <v>2124.4699999999998</v>
      </c>
      <c r="G87" s="1159">
        <v>2145.42</v>
      </c>
      <c r="H87" s="1159">
        <v>2140.6999999999998</v>
      </c>
      <c r="I87" s="1159">
        <v>2140.52</v>
      </c>
      <c r="J87" s="1159">
        <v>2140.52</v>
      </c>
      <c r="K87" s="1159">
        <v>2140.52</v>
      </c>
      <c r="L87" s="1159">
        <v>2140.52</v>
      </c>
      <c r="M87" s="1159">
        <v>2140.52</v>
      </c>
      <c r="N87" s="1159">
        <v>2137.14</v>
      </c>
      <c r="O87" s="1126">
        <f>SUM(C87:N87)</f>
        <v>24911.440000000002</v>
      </c>
      <c r="P87" s="1255"/>
      <c r="Q87" s="1438">
        <f t="shared" ref="Q87:Q88" si="30">C87+D87</f>
        <v>3611.7799999999997</v>
      </c>
      <c r="R87" s="477"/>
      <c r="S87" s="477"/>
      <c r="T87" s="477"/>
      <c r="U87" s="477"/>
      <c r="V87" s="477"/>
      <c r="W87" s="477"/>
    </row>
    <row r="88" spans="1:23">
      <c r="A88" s="1117">
        <v>2</v>
      </c>
      <c r="B88" s="916" t="s">
        <v>313</v>
      </c>
      <c r="C88" s="1158">
        <v>97.49</v>
      </c>
      <c r="D88" s="1159">
        <v>0</v>
      </c>
      <c r="E88" s="1159"/>
      <c r="F88" s="1159">
        <v>0</v>
      </c>
      <c r="G88" s="1159">
        <v>0</v>
      </c>
      <c r="H88" s="1159">
        <v>0</v>
      </c>
      <c r="I88" s="1159">
        <v>0</v>
      </c>
      <c r="J88" s="1159">
        <v>0</v>
      </c>
      <c r="K88" s="1159">
        <v>0</v>
      </c>
      <c r="L88" s="1159">
        <v>0</v>
      </c>
      <c r="M88" s="1159">
        <v>0</v>
      </c>
      <c r="N88" s="1159">
        <v>0</v>
      </c>
      <c r="O88" s="1126">
        <f>SUM(C88:N88)</f>
        <v>97.49</v>
      </c>
      <c r="P88" s="1255"/>
      <c r="Q88" s="1438">
        <f t="shared" si="30"/>
        <v>97.49</v>
      </c>
      <c r="R88" s="477"/>
      <c r="S88" s="477"/>
      <c r="T88" s="477"/>
      <c r="U88" s="477"/>
      <c r="V88" s="477"/>
      <c r="W88" s="477"/>
    </row>
    <row r="89" spans="1:23">
      <c r="A89" s="1117"/>
      <c r="B89" s="916"/>
      <c r="C89" s="1158"/>
      <c r="D89" s="1159"/>
      <c r="E89" s="1159"/>
      <c r="F89" s="1159"/>
      <c r="G89" s="1159"/>
      <c r="H89" s="1159"/>
      <c r="I89" s="1159"/>
      <c r="J89" s="1159"/>
      <c r="K89" s="1159"/>
      <c r="L89" s="1159"/>
      <c r="M89" s="1159"/>
      <c r="N89" s="1159"/>
      <c r="O89" s="1126"/>
      <c r="P89" s="1255"/>
      <c r="Q89" s="1438"/>
      <c r="R89" s="477"/>
      <c r="S89" s="477"/>
      <c r="T89" s="477"/>
      <c r="U89" s="477"/>
      <c r="V89" s="477"/>
      <c r="W89" s="477"/>
    </row>
    <row r="90" spans="1:23">
      <c r="A90" s="1114" t="s">
        <v>3</v>
      </c>
      <c r="B90" s="918" t="s">
        <v>484</v>
      </c>
      <c r="C90" s="1016">
        <f t="shared" ref="C90:M90" si="31">SUM(C91:C93)</f>
        <v>4087.17</v>
      </c>
      <c r="D90" s="1017">
        <f t="shared" si="31"/>
        <v>4087.17</v>
      </c>
      <c r="E90" s="1017">
        <f t="shared" si="31"/>
        <v>4008.29</v>
      </c>
      <c r="F90" s="1017">
        <f t="shared" si="31"/>
        <v>3979.51</v>
      </c>
      <c r="G90" s="1017">
        <f t="shared" si="31"/>
        <v>3979.51</v>
      </c>
      <c r="H90" s="1017">
        <f>SUM(H91:H92)</f>
        <v>3979.51</v>
      </c>
      <c r="I90" s="1017">
        <f t="shared" si="31"/>
        <v>3979.51</v>
      </c>
      <c r="J90" s="1017">
        <f t="shared" si="31"/>
        <v>3979.51</v>
      </c>
      <c r="K90" s="1017">
        <f t="shared" si="31"/>
        <v>3979.51</v>
      </c>
      <c r="L90" s="1017">
        <f>SUM(L91:L92)</f>
        <v>3428.67</v>
      </c>
      <c r="M90" s="1017">
        <f t="shared" si="31"/>
        <v>3409.98</v>
      </c>
      <c r="N90" s="1017">
        <f>SUM(N91:N92)</f>
        <v>3409.98</v>
      </c>
      <c r="O90" s="1018">
        <f>SUM(O91:O92)</f>
        <v>46308.320000000007</v>
      </c>
      <c r="P90" s="1255"/>
      <c r="Q90" s="1520">
        <f>SUM(Q91:Q92)</f>
        <v>8174.34</v>
      </c>
      <c r="R90" s="477"/>
      <c r="S90" s="477"/>
      <c r="T90" s="477"/>
      <c r="U90" s="477"/>
      <c r="V90" s="477"/>
      <c r="W90" s="477"/>
    </row>
    <row r="91" spans="1:23">
      <c r="A91" s="1117"/>
      <c r="B91" s="916" t="s">
        <v>464</v>
      </c>
      <c r="C91" s="1118">
        <v>1196.3399999999999</v>
      </c>
      <c r="D91" s="1119">
        <v>1196.3399999999999</v>
      </c>
      <c r="E91" s="1134">
        <v>1117.46</v>
      </c>
      <c r="F91" s="1134">
        <v>1088.68</v>
      </c>
      <c r="G91" s="1134">
        <v>1088.68</v>
      </c>
      <c r="H91" s="1134">
        <v>1088.68</v>
      </c>
      <c r="I91" s="1134">
        <v>1088.68</v>
      </c>
      <c r="J91" s="1134">
        <v>1088.68</v>
      </c>
      <c r="K91" s="1134">
        <v>1088.68</v>
      </c>
      <c r="L91" s="1134">
        <v>537.84</v>
      </c>
      <c r="M91" s="1134">
        <v>519.15</v>
      </c>
      <c r="N91" s="1134">
        <v>519.15</v>
      </c>
      <c r="O91" s="1126">
        <f>SUM(C91:N91)</f>
        <v>11618.36</v>
      </c>
      <c r="P91" s="1255"/>
      <c r="Q91" s="1438">
        <f t="shared" ref="Q91:Q95" si="32">C91+D91</f>
        <v>2392.6799999999998</v>
      </c>
      <c r="R91" s="477"/>
      <c r="S91" s="477"/>
      <c r="T91" s="477"/>
      <c r="U91" s="477"/>
      <c r="V91" s="477"/>
      <c r="W91" s="477"/>
    </row>
    <row r="92" spans="1:23">
      <c r="A92" s="1117"/>
      <c r="B92" s="916" t="s">
        <v>401</v>
      </c>
      <c r="C92" s="1118">
        <v>2890.83</v>
      </c>
      <c r="D92" s="1119">
        <v>2890.83</v>
      </c>
      <c r="E92" s="1134">
        <v>2890.83</v>
      </c>
      <c r="F92" s="1134">
        <v>2890.83</v>
      </c>
      <c r="G92" s="1134">
        <v>2890.83</v>
      </c>
      <c r="H92" s="1134">
        <v>2890.83</v>
      </c>
      <c r="I92" s="1134">
        <v>2890.83</v>
      </c>
      <c r="J92" s="1134">
        <v>2890.83</v>
      </c>
      <c r="K92" s="1134">
        <v>2890.83</v>
      </c>
      <c r="L92" s="1134">
        <v>2890.83</v>
      </c>
      <c r="M92" s="1134">
        <v>2890.83</v>
      </c>
      <c r="N92" s="1134">
        <v>2890.83</v>
      </c>
      <c r="O92" s="1126">
        <f>SUM(C92:N92)</f>
        <v>34689.960000000006</v>
      </c>
      <c r="P92" s="1255"/>
      <c r="Q92" s="1438">
        <f t="shared" si="32"/>
        <v>5781.66</v>
      </c>
      <c r="R92" s="477"/>
      <c r="S92" s="477"/>
      <c r="T92" s="477"/>
      <c r="U92" s="477"/>
      <c r="V92" s="477"/>
      <c r="W92" s="477"/>
    </row>
    <row r="93" spans="1:23">
      <c r="A93" s="1117" t="s">
        <v>28</v>
      </c>
      <c r="B93" s="916" t="s">
        <v>402</v>
      </c>
      <c r="C93" s="1118">
        <v>0</v>
      </c>
      <c r="D93" s="1119">
        <v>0</v>
      </c>
      <c r="E93" s="1134">
        <v>0</v>
      </c>
      <c r="F93" s="1134">
        <v>0</v>
      </c>
      <c r="G93" s="1134">
        <v>0</v>
      </c>
      <c r="H93" s="1134">
        <v>0</v>
      </c>
      <c r="I93" s="1134">
        <v>0</v>
      </c>
      <c r="J93" s="1134">
        <v>0</v>
      </c>
      <c r="K93" s="1134">
        <v>0</v>
      </c>
      <c r="L93" s="1134">
        <v>0</v>
      </c>
      <c r="M93" s="1134">
        <v>0</v>
      </c>
      <c r="N93" s="1134">
        <v>0</v>
      </c>
      <c r="O93" s="1126">
        <f>SUM(C93:N93)</f>
        <v>0</v>
      </c>
      <c r="P93" s="1255"/>
      <c r="Q93" s="1438">
        <f t="shared" si="32"/>
        <v>0</v>
      </c>
      <c r="R93" s="477"/>
      <c r="S93" s="477"/>
      <c r="T93" s="477"/>
      <c r="U93" s="477"/>
      <c r="V93" s="477"/>
      <c r="W93" s="477"/>
    </row>
    <row r="94" spans="1:23">
      <c r="A94" s="1117"/>
      <c r="B94" s="916"/>
      <c r="C94" s="1118"/>
      <c r="D94" s="1119"/>
      <c r="E94" s="1134"/>
      <c r="F94" s="1134"/>
      <c r="G94" s="1134"/>
      <c r="H94" s="1134"/>
      <c r="I94" s="1134"/>
      <c r="J94" s="1134"/>
      <c r="K94" s="1134"/>
      <c r="L94" s="1134"/>
      <c r="M94" s="1134"/>
      <c r="N94" s="1134"/>
      <c r="O94" s="1126"/>
      <c r="P94" s="1255"/>
      <c r="Q94" s="1438"/>
      <c r="R94" s="477"/>
      <c r="S94" s="477"/>
      <c r="T94" s="477"/>
      <c r="U94" s="477"/>
      <c r="V94" s="477"/>
      <c r="W94" s="477"/>
    </row>
    <row r="95" spans="1:23" s="915" customFormat="1">
      <c r="A95" s="1135"/>
      <c r="B95" s="918" t="s">
        <v>29</v>
      </c>
      <c r="C95" s="1584"/>
      <c r="D95" s="1585"/>
      <c r="E95" s="1586"/>
      <c r="F95" s="1586">
        <v>43.23</v>
      </c>
      <c r="G95" s="1586">
        <v>0</v>
      </c>
      <c r="H95" s="1586">
        <v>0</v>
      </c>
      <c r="I95" s="1586">
        <v>0</v>
      </c>
      <c r="J95" s="1586">
        <v>0</v>
      </c>
      <c r="K95" s="1586">
        <v>0</v>
      </c>
      <c r="L95" s="1586">
        <v>0</v>
      </c>
      <c r="M95" s="1586">
        <v>0</v>
      </c>
      <c r="N95" s="1586">
        <v>0</v>
      </c>
      <c r="O95" s="1498">
        <f>SUM(C95:N95)</f>
        <v>43.23</v>
      </c>
      <c r="P95" s="1256"/>
      <c r="Q95" s="1438">
        <f t="shared" si="32"/>
        <v>0</v>
      </c>
      <c r="R95" s="914"/>
      <c r="S95" s="914"/>
      <c r="T95" s="914"/>
      <c r="U95" s="914"/>
      <c r="V95" s="914"/>
      <c r="W95" s="914"/>
    </row>
    <row r="96" spans="1:23">
      <c r="A96" s="1117"/>
      <c r="B96" s="916"/>
      <c r="C96" s="1250"/>
      <c r="D96" s="1251"/>
      <c r="E96" s="1252"/>
      <c r="F96" s="1252"/>
      <c r="G96" s="1252"/>
      <c r="H96" s="1252"/>
      <c r="I96" s="1252"/>
      <c r="J96" s="1252"/>
      <c r="K96" s="1252"/>
      <c r="L96" s="1252"/>
      <c r="M96" s="1252"/>
      <c r="N96" s="1252"/>
      <c r="O96" s="1583"/>
      <c r="P96" s="1255"/>
      <c r="Q96" s="1439"/>
      <c r="R96" s="477"/>
      <c r="S96" s="477"/>
      <c r="T96" s="477"/>
      <c r="U96" s="477"/>
      <c r="V96" s="477"/>
      <c r="W96" s="477"/>
    </row>
    <row r="97" spans="1:23" ht="13.5" thickBot="1">
      <c r="A97" s="1137"/>
      <c r="B97" s="1355" t="s">
        <v>30</v>
      </c>
      <c r="C97" s="1356">
        <f>C6+C68+C85</f>
        <v>84184.26</v>
      </c>
      <c r="D97" s="1357">
        <f>D6+D68+D85</f>
        <v>83617.7</v>
      </c>
      <c r="E97" s="1357">
        <f>E6+E68+E85</f>
        <v>82571.109999999986</v>
      </c>
      <c r="F97" s="1357">
        <f>F6+F68+F85</f>
        <v>87098.18</v>
      </c>
      <c r="G97" s="1357">
        <f>G6+G68+G85</f>
        <v>80793.690000000031</v>
      </c>
      <c r="H97" s="1357">
        <f t="shared" ref="H97:O97" si="33">H6+H68+H85+H93</f>
        <v>81917.310000000012</v>
      </c>
      <c r="I97" s="1357">
        <f t="shared" si="33"/>
        <v>84087.699999999983</v>
      </c>
      <c r="J97" s="1357">
        <f t="shared" si="33"/>
        <v>84074.650000000009</v>
      </c>
      <c r="K97" s="1357">
        <f t="shared" si="33"/>
        <v>86478.2</v>
      </c>
      <c r="L97" s="1357">
        <f t="shared" si="33"/>
        <v>88682.830000000016</v>
      </c>
      <c r="M97" s="1357">
        <f t="shared" si="33"/>
        <v>89929.800000000017</v>
      </c>
      <c r="N97" s="1357">
        <f t="shared" si="33"/>
        <v>106748.65000000001</v>
      </c>
      <c r="O97" s="1526">
        <f t="shared" si="33"/>
        <v>1039319.5799999998</v>
      </c>
      <c r="P97" s="1306">
        <f>P6+P68+P85</f>
        <v>0</v>
      </c>
      <c r="Q97" s="1526">
        <f>Q6+Q68+Q85+Q93</f>
        <v>167801.95999999996</v>
      </c>
      <c r="R97" s="477"/>
      <c r="S97" s="477">
        <f>O97-'[1]G Msual'!$P$97</f>
        <v>117252.13999999978</v>
      </c>
      <c r="T97" s="477"/>
      <c r="U97" s="477"/>
      <c r="V97" s="477"/>
      <c r="W97" s="477"/>
    </row>
    <row r="98" spans="1:23">
      <c r="C98" s="919"/>
      <c r="D98" s="919"/>
      <c r="E98" s="919"/>
      <c r="F98" s="919"/>
      <c r="G98" s="919"/>
      <c r="H98" s="919"/>
      <c r="I98" s="919"/>
      <c r="J98" s="919"/>
      <c r="K98" s="919"/>
      <c r="L98" s="919"/>
      <c r="M98" s="919"/>
      <c r="N98" s="919"/>
      <c r="O98" s="919"/>
      <c r="P98" s="1255"/>
      <c r="Q98" s="477"/>
      <c r="R98" s="477"/>
      <c r="S98" s="477"/>
      <c r="T98" s="477"/>
      <c r="U98" s="477"/>
      <c r="V98" s="477"/>
      <c r="W98" s="477"/>
    </row>
    <row r="99" spans="1:23" hidden="1">
      <c r="B99" s="1138"/>
      <c r="C99" s="919">
        <f>+C97</f>
        <v>84184.26</v>
      </c>
      <c r="D99" s="919">
        <f>+D97</f>
        <v>83617.7</v>
      </c>
      <c r="E99" s="919">
        <f t="shared" ref="E99:O99" si="34">+E97</f>
        <v>82571.109999999986</v>
      </c>
      <c r="F99" s="919">
        <f t="shared" si="34"/>
        <v>87098.18</v>
      </c>
      <c r="G99" s="919">
        <f t="shared" si="34"/>
        <v>80793.690000000031</v>
      </c>
      <c r="H99" s="919">
        <f t="shared" si="34"/>
        <v>81917.310000000012</v>
      </c>
      <c r="I99" s="919">
        <f t="shared" si="34"/>
        <v>84087.699999999983</v>
      </c>
      <c r="J99" s="919">
        <f t="shared" si="34"/>
        <v>84074.650000000009</v>
      </c>
      <c r="K99" s="919">
        <f t="shared" si="34"/>
        <v>86478.2</v>
      </c>
      <c r="L99" s="919">
        <f t="shared" si="34"/>
        <v>88682.830000000016</v>
      </c>
      <c r="M99" s="919">
        <f t="shared" si="34"/>
        <v>89929.800000000017</v>
      </c>
      <c r="N99" s="919">
        <f t="shared" si="34"/>
        <v>106748.65000000001</v>
      </c>
      <c r="O99" s="919">
        <f t="shared" si="34"/>
        <v>1039319.5799999998</v>
      </c>
      <c r="P99" s="1255"/>
      <c r="Q99" s="477"/>
      <c r="R99" s="477"/>
      <c r="S99" s="477"/>
      <c r="T99" s="477"/>
      <c r="U99" s="477"/>
      <c r="V99" s="477"/>
      <c r="W99" s="477"/>
    </row>
    <row r="100" spans="1:23" hidden="1">
      <c r="C100" s="919"/>
      <c r="D100" s="919"/>
      <c r="E100" s="919"/>
      <c r="F100" s="919"/>
      <c r="G100" s="919"/>
      <c r="H100" s="919"/>
      <c r="I100" s="919"/>
      <c r="J100" s="919"/>
      <c r="K100" s="919"/>
      <c r="L100" s="919"/>
      <c r="M100" s="919"/>
      <c r="N100" s="919"/>
      <c r="O100" s="919"/>
      <c r="P100" s="1255"/>
      <c r="Q100" s="477"/>
      <c r="R100" s="477"/>
      <c r="S100" s="477"/>
      <c r="T100" s="477"/>
      <c r="U100" s="477"/>
      <c r="V100" s="477"/>
      <c r="W100" s="477"/>
    </row>
    <row r="101" spans="1:23" hidden="1">
      <c r="C101" s="919">
        <f>-C97+'Ing Real 18'!C41-'Res Real 18'!C48</f>
        <v>0</v>
      </c>
      <c r="D101" s="919">
        <f>-D97+'Ing Real 18'!D41-'Res Real 18'!D48</f>
        <v>0</v>
      </c>
      <c r="E101" s="919">
        <f>-E97+'Ing Real 18'!E41-'Res Real 18'!E48</f>
        <v>300</v>
      </c>
      <c r="F101" s="919">
        <f>-F97+'Ing Real 18'!F41-'Res Real 18'!F48</f>
        <v>43.229999999995925</v>
      </c>
      <c r="G101" s="919">
        <f>-G97+'Ing Real 18'!G41-'Res Real 18'!G48</f>
        <v>0</v>
      </c>
      <c r="H101" s="919">
        <f>-H97+'Ing Real 18'!H41-'Res Real 18'!H48</f>
        <v>0</v>
      </c>
      <c r="I101" s="919">
        <f>-I97+'Ing Real 18'!I41-'Res Real 18'!I48</f>
        <v>0</v>
      </c>
      <c r="J101" s="919">
        <f>-J97+'Ing Real 18'!J41-'Res Real 18'!J48</f>
        <v>0</v>
      </c>
      <c r="K101" s="919">
        <f>-K97+'Ing Real 18'!K41-'Res Real 18'!K48</f>
        <v>0</v>
      </c>
      <c r="L101" s="919">
        <f>-L97+'Ing Real 18'!L41-'Res Real 18'!L48</f>
        <v>0</v>
      </c>
      <c r="M101" s="919">
        <f>-M97+'Ing Real 18'!M41-'Res Real 18'!M48</f>
        <v>0</v>
      </c>
      <c r="N101" s="919">
        <f>-N97+'Ing Real 18'!N41-'Res Real 18'!N48</f>
        <v>-1.4551915228366852E-11</v>
      </c>
      <c r="O101" s="919">
        <f>-O97+'Ing Real 18'!O41-'Res Real 18'!O48</f>
        <v>1207.7300000005635</v>
      </c>
      <c r="P101" s="1255"/>
      <c r="Q101" s="477">
        <f>+Q97-I103</f>
        <v>-416467.99000000011</v>
      </c>
      <c r="R101" s="477"/>
      <c r="S101" s="477"/>
      <c r="T101" s="477"/>
      <c r="U101" s="477"/>
      <c r="V101" s="477"/>
      <c r="W101" s="477"/>
    </row>
    <row r="102" spans="1:23" hidden="1">
      <c r="C102" s="920"/>
      <c r="D102" s="920"/>
      <c r="E102" s="920"/>
      <c r="F102" s="920"/>
      <c r="G102" s="920"/>
      <c r="H102" s="920"/>
      <c r="I102" s="920"/>
      <c r="J102" s="920"/>
      <c r="K102" s="920"/>
      <c r="L102" s="920"/>
      <c r="M102" s="920"/>
      <c r="N102" s="920"/>
      <c r="O102" s="920"/>
      <c r="P102" s="1255"/>
      <c r="Q102" s="477"/>
      <c r="R102" s="477"/>
      <c r="S102" s="477"/>
      <c r="T102" s="477"/>
      <c r="U102" s="477"/>
      <c r="V102" s="477"/>
      <c r="W102" s="477"/>
    </row>
    <row r="103" spans="1:23" hidden="1">
      <c r="C103" s="920">
        <f>+C97</f>
        <v>84184.26</v>
      </c>
      <c r="D103" s="920">
        <f>+C103+D99</f>
        <v>167801.96</v>
      </c>
      <c r="E103" s="920">
        <f>+D103+E99</f>
        <v>250373.06999999998</v>
      </c>
      <c r="F103" s="920">
        <f t="shared" ref="F103:N103" si="35">+E103+F99</f>
        <v>337471.25</v>
      </c>
      <c r="G103" s="920">
        <f t="shared" si="35"/>
        <v>418264.94000000006</v>
      </c>
      <c r="H103" s="920">
        <f t="shared" si="35"/>
        <v>500182.25000000006</v>
      </c>
      <c r="I103" s="920">
        <f t="shared" si="35"/>
        <v>584269.95000000007</v>
      </c>
      <c r="J103" s="920">
        <f t="shared" si="35"/>
        <v>668344.60000000009</v>
      </c>
      <c r="K103" s="920">
        <f t="shared" si="35"/>
        <v>754822.8</v>
      </c>
      <c r="L103" s="920">
        <f t="shared" si="35"/>
        <v>843505.63000000012</v>
      </c>
      <c r="M103" s="920">
        <f t="shared" si="35"/>
        <v>933435.43000000017</v>
      </c>
      <c r="N103" s="920">
        <f t="shared" si="35"/>
        <v>1040184.0800000002</v>
      </c>
      <c r="O103" s="921">
        <f>+N103+O99</f>
        <v>2079503.6600000001</v>
      </c>
      <c r="P103" s="1255"/>
      <c r="Q103" s="477"/>
      <c r="R103" s="477"/>
      <c r="S103" s="477"/>
      <c r="T103" s="477"/>
      <c r="U103" s="477"/>
      <c r="V103" s="477"/>
      <c r="W103" s="477"/>
    </row>
    <row r="104" spans="1:23">
      <c r="C104" s="920"/>
      <c r="D104" s="920"/>
      <c r="E104" s="920"/>
      <c r="F104" s="920"/>
      <c r="G104" s="920"/>
      <c r="H104" s="920"/>
      <c r="I104" s="920"/>
      <c r="J104" s="920"/>
      <c r="K104" s="920"/>
      <c r="L104" s="920"/>
      <c r="M104" s="920"/>
      <c r="N104" s="920"/>
      <c r="O104" s="921"/>
      <c r="P104" s="1255"/>
      <c r="Q104" s="477"/>
      <c r="R104" s="477"/>
      <c r="S104" s="477"/>
      <c r="T104" s="477"/>
      <c r="U104" s="477"/>
      <c r="V104" s="477"/>
      <c r="W104" s="477"/>
    </row>
    <row r="105" spans="1:23">
      <c r="C105" s="920"/>
      <c r="D105" s="920"/>
      <c r="E105" s="920"/>
      <c r="F105" s="920"/>
      <c r="G105" s="920"/>
      <c r="H105" s="920"/>
      <c r="I105" s="920"/>
      <c r="J105" s="920"/>
      <c r="K105" s="920"/>
      <c r="L105" s="920"/>
      <c r="M105" s="920"/>
      <c r="N105" s="920"/>
      <c r="O105" s="921"/>
      <c r="P105" s="1255"/>
      <c r="Q105" s="477"/>
      <c r="R105" s="477"/>
      <c r="S105" s="477"/>
      <c r="T105" s="477"/>
      <c r="U105" s="477"/>
      <c r="V105" s="477"/>
      <c r="W105" s="477"/>
    </row>
    <row r="106" spans="1:23">
      <c r="C106" s="920"/>
      <c r="D106" s="920"/>
      <c r="E106" s="920"/>
      <c r="F106" s="920"/>
      <c r="G106" s="920"/>
      <c r="H106" s="920"/>
      <c r="I106" s="920"/>
      <c r="J106" s="920"/>
      <c r="K106" s="920"/>
      <c r="L106" s="920"/>
      <c r="M106" s="920"/>
      <c r="N106" s="920"/>
      <c r="O106" s="921"/>
      <c r="P106" s="1255"/>
      <c r="Q106" s="477"/>
      <c r="R106" s="477"/>
      <c r="S106" s="477"/>
      <c r="T106" s="477"/>
      <c r="U106" s="477"/>
      <c r="V106" s="477"/>
      <c r="W106" s="477"/>
    </row>
    <row r="107" spans="1:23">
      <c r="C107" s="920"/>
      <c r="D107" s="920"/>
      <c r="E107" s="920"/>
      <c r="F107" s="920"/>
      <c r="G107" s="920"/>
      <c r="H107" s="920"/>
      <c r="I107" s="920"/>
      <c r="J107" s="920"/>
      <c r="K107" s="920"/>
      <c r="L107" s="920"/>
      <c r="M107" s="920"/>
      <c r="N107" s="920"/>
      <c r="O107" s="921"/>
      <c r="P107" s="1255"/>
      <c r="Q107" s="477"/>
      <c r="R107" s="477"/>
      <c r="S107" s="477"/>
      <c r="T107" s="477"/>
      <c r="U107" s="477"/>
      <c r="V107" s="477"/>
      <c r="W107" s="477"/>
    </row>
    <row r="108" spans="1:23">
      <c r="C108" s="1170"/>
      <c r="D108" s="920"/>
      <c r="E108" s="920"/>
      <c r="F108" s="920"/>
      <c r="G108" s="920"/>
      <c r="H108" s="920"/>
      <c r="I108" s="920"/>
      <c r="J108" s="920"/>
      <c r="K108" s="920"/>
      <c r="L108" s="920"/>
      <c r="M108" s="920"/>
      <c r="N108" s="920"/>
      <c r="O108" s="921"/>
      <c r="P108" s="1255"/>
      <c r="Q108" s="477"/>
      <c r="R108" s="477"/>
      <c r="S108" s="477"/>
      <c r="T108" s="477"/>
      <c r="U108" s="477"/>
      <c r="V108" s="477"/>
      <c r="W108" s="477"/>
    </row>
    <row r="109" spans="1:23">
      <c r="C109" s="1140"/>
      <c r="D109" s="1140"/>
      <c r="E109" s="1140"/>
      <c r="F109" s="1140"/>
      <c r="G109" s="1140"/>
      <c r="H109" s="1140"/>
      <c r="I109" s="1140"/>
      <c r="J109" s="1140"/>
      <c r="K109" s="1140"/>
      <c r="L109" s="1140"/>
      <c r="M109" s="1140"/>
      <c r="N109" s="1140"/>
      <c r="O109" s="1139"/>
    </row>
    <row r="110" spans="1:23">
      <c r="C110" s="1140"/>
      <c r="D110" s="1140"/>
      <c r="E110" s="1140"/>
      <c r="F110" s="1140"/>
      <c r="G110" s="1140"/>
      <c r="H110" s="1140"/>
      <c r="I110" s="1140"/>
      <c r="J110" s="1140"/>
      <c r="K110" s="1140"/>
      <c r="L110" s="1140"/>
      <c r="M110" s="1140"/>
      <c r="N110" s="1140"/>
      <c r="O110" s="1139"/>
    </row>
    <row r="111" spans="1:23">
      <c r="C111" s="1140"/>
      <c r="D111" s="1140"/>
      <c r="E111" s="1140"/>
      <c r="F111" s="1140"/>
      <c r="G111" s="1140"/>
      <c r="H111" s="1140"/>
      <c r="I111" s="1140"/>
      <c r="J111" s="1140"/>
      <c r="K111" s="1140"/>
      <c r="L111" s="1140"/>
      <c r="M111" s="1140"/>
      <c r="N111" s="1140"/>
      <c r="O111" s="1139"/>
    </row>
    <row r="112" spans="1:23">
      <c r="C112" s="1140"/>
      <c r="D112" s="1140"/>
      <c r="E112" s="1140"/>
      <c r="F112" s="1140"/>
      <c r="G112" s="1140"/>
      <c r="H112" s="1140"/>
      <c r="I112" s="1140"/>
      <c r="J112" s="1140"/>
      <c r="K112" s="1140"/>
      <c r="L112" s="1140"/>
      <c r="M112" s="1140"/>
      <c r="N112" s="1140"/>
      <c r="O112" s="1139"/>
    </row>
    <row r="113" spans="3:15">
      <c r="C113" s="1140"/>
      <c r="D113" s="1140"/>
      <c r="E113" s="1140"/>
      <c r="F113" s="1140"/>
      <c r="G113" s="1140"/>
      <c r="H113" s="1140"/>
      <c r="I113" s="1140"/>
      <c r="J113" s="1140"/>
      <c r="K113" s="1140"/>
      <c r="L113" s="1140"/>
      <c r="M113" s="1140"/>
      <c r="N113" s="1140"/>
      <c r="O113" s="1139"/>
    </row>
    <row r="114" spans="3:15">
      <c r="C114" s="1140"/>
      <c r="D114" s="1140"/>
      <c r="E114" s="1140"/>
      <c r="F114" s="1140"/>
      <c r="G114" s="1140"/>
      <c r="H114" s="1140"/>
      <c r="I114" s="1140"/>
      <c r="J114" s="1140"/>
      <c r="K114" s="1140"/>
      <c r="L114" s="1140"/>
      <c r="M114" s="1140"/>
      <c r="N114" s="1140"/>
      <c r="O114" s="1139"/>
    </row>
    <row r="115" spans="3:15">
      <c r="C115" s="1140"/>
      <c r="D115" s="1140"/>
      <c r="E115" s="1140"/>
      <c r="F115" s="1140"/>
      <c r="G115" s="1140"/>
      <c r="H115" s="1140"/>
      <c r="I115" s="1140"/>
      <c r="J115" s="1140"/>
      <c r="K115" s="1140"/>
      <c r="L115" s="1140"/>
      <c r="M115" s="1140"/>
      <c r="N115" s="1140"/>
      <c r="O115" s="1139"/>
    </row>
    <row r="116" spans="3:15">
      <c r="C116" s="1140"/>
      <c r="D116" s="1140"/>
      <c r="E116" s="1140"/>
      <c r="F116" s="1140"/>
      <c r="G116" s="1140"/>
      <c r="H116" s="1140"/>
      <c r="I116" s="1140"/>
      <c r="J116" s="1140"/>
      <c r="K116" s="1140"/>
      <c r="L116" s="1140"/>
      <c r="M116" s="1140"/>
      <c r="N116" s="1140"/>
      <c r="O116" s="1139"/>
    </row>
    <row r="117" spans="3:15">
      <c r="C117" s="1140"/>
      <c r="D117" s="1140"/>
      <c r="E117" s="1140"/>
      <c r="F117" s="1140"/>
      <c r="G117" s="1140"/>
      <c r="H117" s="1140"/>
      <c r="I117" s="1140"/>
      <c r="J117" s="1140"/>
      <c r="K117" s="1140"/>
      <c r="L117" s="1140"/>
      <c r="M117" s="1140"/>
      <c r="N117" s="1140"/>
      <c r="O117" s="1139"/>
    </row>
    <row r="118" spans="3:15">
      <c r="C118" s="1140"/>
      <c r="D118" s="1140"/>
      <c r="E118" s="1140"/>
      <c r="F118" s="1140"/>
      <c r="G118" s="1140"/>
      <c r="H118" s="1140"/>
      <c r="I118" s="1140"/>
      <c r="J118" s="1140"/>
      <c r="K118" s="1140"/>
      <c r="L118" s="1140"/>
      <c r="M118" s="1140"/>
      <c r="N118" s="1140"/>
      <c r="O118" s="1139"/>
    </row>
    <row r="119" spans="3:15">
      <c r="C119" s="1140"/>
      <c r="D119" s="1140"/>
      <c r="E119" s="1140"/>
      <c r="F119" s="1140"/>
      <c r="G119" s="1140"/>
      <c r="H119" s="1140"/>
      <c r="I119" s="1140"/>
      <c r="J119" s="1140"/>
      <c r="K119" s="1140"/>
      <c r="L119" s="1140"/>
      <c r="M119" s="1140"/>
      <c r="N119" s="1140"/>
      <c r="O119" s="1139"/>
    </row>
    <row r="120" spans="3:15">
      <c r="C120" s="1140"/>
      <c r="D120" s="1140"/>
      <c r="E120" s="1140"/>
      <c r="F120" s="1140"/>
      <c r="G120" s="1140"/>
      <c r="H120" s="1140"/>
      <c r="I120" s="1140"/>
      <c r="J120" s="1140"/>
      <c r="K120" s="1140"/>
      <c r="L120" s="1140"/>
      <c r="M120" s="1140"/>
      <c r="N120" s="1140"/>
      <c r="O120" s="1139"/>
    </row>
    <row r="121" spans="3:15">
      <c r="C121" s="1140"/>
      <c r="D121" s="1140"/>
      <c r="E121" s="1140"/>
      <c r="F121" s="1140"/>
      <c r="G121" s="1140"/>
      <c r="H121" s="1140"/>
      <c r="I121" s="1140"/>
      <c r="J121" s="1140"/>
      <c r="K121" s="1140"/>
      <c r="L121" s="1140"/>
      <c r="M121" s="1140"/>
      <c r="N121" s="1140"/>
      <c r="O121" s="1139"/>
    </row>
    <row r="122" spans="3:15">
      <c r="C122" s="1140"/>
      <c r="D122" s="1140"/>
      <c r="E122" s="1140"/>
      <c r="F122" s="1140"/>
      <c r="G122" s="1140"/>
      <c r="H122" s="1140"/>
      <c r="I122" s="1140"/>
      <c r="J122" s="1140"/>
      <c r="K122" s="1140"/>
      <c r="L122" s="1140"/>
      <c r="M122" s="1140"/>
      <c r="N122" s="1140"/>
      <c r="O122" s="1139"/>
    </row>
    <row r="123" spans="3:15">
      <c r="C123" s="1140"/>
      <c r="D123" s="1140"/>
      <c r="E123" s="1140"/>
      <c r="F123" s="1140"/>
      <c r="G123" s="1140"/>
      <c r="H123" s="1140"/>
      <c r="I123" s="1140"/>
      <c r="J123" s="1140"/>
      <c r="K123" s="1140"/>
      <c r="L123" s="1140"/>
      <c r="M123" s="1140"/>
      <c r="N123" s="1140"/>
      <c r="O123" s="1139"/>
    </row>
    <row r="124" spans="3:15">
      <c r="C124" s="1140"/>
      <c r="D124" s="1140"/>
      <c r="E124" s="1140"/>
      <c r="F124" s="1140"/>
      <c r="G124" s="1140"/>
      <c r="H124" s="1140"/>
      <c r="I124" s="1140"/>
      <c r="J124" s="1140"/>
      <c r="K124" s="1140"/>
      <c r="L124" s="1140"/>
      <c r="M124" s="1140"/>
      <c r="N124" s="1140"/>
      <c r="O124" s="1139"/>
    </row>
    <row r="125" spans="3:15">
      <c r="C125" s="1140"/>
      <c r="D125" s="1140"/>
      <c r="E125" s="1140"/>
      <c r="F125" s="1140"/>
      <c r="G125" s="1140"/>
      <c r="H125" s="1140"/>
      <c r="I125" s="1140"/>
      <c r="J125" s="1140"/>
      <c r="K125" s="1140"/>
      <c r="L125" s="1140"/>
      <c r="M125" s="1140"/>
      <c r="N125" s="1140"/>
      <c r="O125" s="1139"/>
    </row>
    <row r="126" spans="3:15">
      <c r="C126" s="1140"/>
      <c r="D126" s="1140"/>
      <c r="E126" s="1140"/>
      <c r="F126" s="1140"/>
      <c r="G126" s="1140"/>
      <c r="H126" s="1140"/>
      <c r="I126" s="1140"/>
      <c r="J126" s="1140"/>
      <c r="K126" s="1140"/>
      <c r="L126" s="1140"/>
      <c r="M126" s="1140"/>
      <c r="N126" s="1140"/>
      <c r="O126" s="1139"/>
    </row>
    <row r="127" spans="3:15">
      <c r="C127" s="1140"/>
      <c r="D127" s="1140"/>
      <c r="E127" s="1140"/>
      <c r="F127" s="1140"/>
      <c r="G127" s="1140"/>
      <c r="H127" s="1140"/>
      <c r="I127" s="1140"/>
      <c r="J127" s="1140"/>
      <c r="K127" s="1140"/>
      <c r="L127" s="1140"/>
      <c r="M127" s="1140"/>
      <c r="N127" s="1140"/>
      <c r="O127" s="1139"/>
    </row>
    <row r="128" spans="3:15">
      <c r="C128" s="1140"/>
      <c r="D128" s="1140"/>
      <c r="E128" s="1140"/>
      <c r="F128" s="1140"/>
      <c r="G128" s="1140"/>
      <c r="H128" s="1140"/>
      <c r="I128" s="1140"/>
      <c r="J128" s="1140"/>
      <c r="K128" s="1140"/>
      <c r="L128" s="1140"/>
      <c r="M128" s="1140"/>
      <c r="N128" s="1140"/>
      <c r="O128" s="1139"/>
    </row>
    <row r="129" spans="3:15">
      <c r="C129" s="1140"/>
      <c r="D129" s="1140"/>
      <c r="E129" s="1140"/>
      <c r="F129" s="1140"/>
      <c r="G129" s="1140"/>
      <c r="H129" s="1140"/>
      <c r="I129" s="1140"/>
      <c r="J129" s="1140"/>
      <c r="K129" s="1140"/>
      <c r="L129" s="1140"/>
      <c r="M129" s="1140"/>
      <c r="N129" s="1140"/>
      <c r="O129" s="1139"/>
    </row>
    <row r="130" spans="3:15">
      <c r="C130" s="1140"/>
      <c r="D130" s="1140"/>
      <c r="E130" s="1140"/>
      <c r="F130" s="1140"/>
      <c r="G130" s="1140"/>
      <c r="H130" s="1140"/>
      <c r="I130" s="1140"/>
      <c r="J130" s="1140"/>
      <c r="K130" s="1140"/>
      <c r="L130" s="1140"/>
      <c r="M130" s="1140"/>
      <c r="N130" s="1140"/>
      <c r="O130" s="1139"/>
    </row>
    <row r="131" spans="3:15">
      <c r="C131" s="1140"/>
      <c r="D131" s="1140"/>
      <c r="E131" s="1140"/>
      <c r="F131" s="1140"/>
      <c r="G131" s="1140"/>
      <c r="H131" s="1140"/>
      <c r="I131" s="1140"/>
      <c r="J131" s="1140"/>
      <c r="K131" s="1140"/>
      <c r="L131" s="1140"/>
      <c r="M131" s="1140"/>
      <c r="N131" s="1140"/>
      <c r="O131" s="1139"/>
    </row>
    <row r="132" spans="3:15">
      <c r="C132" s="1140"/>
      <c r="D132" s="1140"/>
      <c r="E132" s="1140"/>
      <c r="F132" s="1140"/>
      <c r="G132" s="1140"/>
      <c r="H132" s="1140"/>
      <c r="I132" s="1140"/>
      <c r="J132" s="1140"/>
      <c r="K132" s="1140"/>
      <c r="L132" s="1140"/>
      <c r="M132" s="1140"/>
      <c r="N132" s="1140"/>
      <c r="O132" s="1139"/>
    </row>
    <row r="133" spans="3:15">
      <c r="C133" s="1140"/>
      <c r="D133" s="1140"/>
      <c r="E133" s="1140"/>
      <c r="F133" s="1140"/>
      <c r="G133" s="1140"/>
      <c r="H133" s="1140"/>
      <c r="I133" s="1140"/>
      <c r="J133" s="1140"/>
      <c r="K133" s="1140"/>
      <c r="L133" s="1140"/>
      <c r="M133" s="1140"/>
      <c r="N133" s="1140"/>
      <c r="O133" s="1139"/>
    </row>
    <row r="134" spans="3:15">
      <c r="C134" s="1140"/>
      <c r="D134" s="1140"/>
      <c r="E134" s="1140"/>
      <c r="F134" s="1140"/>
      <c r="G134" s="1140"/>
      <c r="H134" s="1140"/>
      <c r="I134" s="1140"/>
      <c r="J134" s="1140"/>
      <c r="K134" s="1140"/>
      <c r="L134" s="1140"/>
      <c r="M134" s="1140"/>
      <c r="N134" s="1140"/>
      <c r="O134" s="1139"/>
    </row>
    <row r="135" spans="3:15">
      <c r="C135" s="1140"/>
      <c r="D135" s="1140"/>
      <c r="E135" s="1140"/>
      <c r="F135" s="1140"/>
      <c r="G135" s="1140"/>
      <c r="H135" s="1140"/>
      <c r="I135" s="1140"/>
      <c r="J135" s="1140"/>
      <c r="K135" s="1140"/>
      <c r="L135" s="1140"/>
      <c r="M135" s="1140"/>
      <c r="N135" s="1140"/>
      <c r="O135" s="1139"/>
    </row>
    <row r="136" spans="3:15">
      <c r="C136" s="1140"/>
      <c r="D136" s="1140"/>
      <c r="E136" s="1140"/>
      <c r="F136" s="1140"/>
      <c r="G136" s="1140"/>
      <c r="H136" s="1140"/>
      <c r="I136" s="1140"/>
      <c r="J136" s="1140"/>
      <c r="K136" s="1140"/>
      <c r="L136" s="1140"/>
      <c r="M136" s="1140"/>
      <c r="N136" s="1140"/>
      <c r="O136" s="1139"/>
    </row>
    <row r="137" spans="3:15">
      <c r="C137" s="1140"/>
      <c r="D137" s="1140"/>
      <c r="E137" s="1140"/>
      <c r="F137" s="1140"/>
      <c r="G137" s="1140"/>
      <c r="H137" s="1140"/>
      <c r="I137" s="1140"/>
      <c r="J137" s="1140"/>
      <c r="K137" s="1140"/>
      <c r="L137" s="1140"/>
      <c r="M137" s="1140"/>
      <c r="N137" s="1140"/>
      <c r="O137" s="1139"/>
    </row>
    <row r="138" spans="3:15">
      <c r="C138" s="1140"/>
      <c r="D138" s="1140"/>
      <c r="E138" s="1140"/>
      <c r="F138" s="1140"/>
      <c r="G138" s="1140"/>
      <c r="H138" s="1140"/>
      <c r="I138" s="1140"/>
      <c r="J138" s="1140"/>
      <c r="K138" s="1140"/>
      <c r="L138" s="1140"/>
      <c r="M138" s="1140"/>
      <c r="N138" s="1140"/>
      <c r="O138" s="1139"/>
    </row>
    <row r="139" spans="3:15">
      <c r="C139" s="1140"/>
      <c r="D139" s="1140"/>
      <c r="E139" s="1140"/>
      <c r="F139" s="1140"/>
      <c r="G139" s="1140"/>
      <c r="H139" s="1140"/>
      <c r="I139" s="1140"/>
      <c r="J139" s="1140"/>
      <c r="K139" s="1140"/>
      <c r="L139" s="1140"/>
      <c r="M139" s="1140"/>
      <c r="N139" s="1140"/>
      <c r="O139" s="1139"/>
    </row>
    <row r="140" spans="3:15">
      <c r="C140" s="1140"/>
      <c r="D140" s="1140"/>
      <c r="E140" s="1140"/>
      <c r="F140" s="1140"/>
      <c r="G140" s="1140"/>
      <c r="H140" s="1140"/>
      <c r="I140" s="1140"/>
      <c r="J140" s="1140"/>
      <c r="K140" s="1140"/>
      <c r="L140" s="1140"/>
      <c r="M140" s="1140"/>
      <c r="N140" s="1140"/>
      <c r="O140" s="1139"/>
    </row>
    <row r="141" spans="3:15">
      <c r="C141" s="1140"/>
      <c r="D141" s="1140"/>
      <c r="E141" s="1140"/>
      <c r="F141" s="1140"/>
      <c r="G141" s="1140"/>
      <c r="H141" s="1140"/>
      <c r="I141" s="1140"/>
      <c r="J141" s="1140"/>
      <c r="K141" s="1140"/>
      <c r="L141" s="1140"/>
      <c r="M141" s="1140"/>
      <c r="N141" s="1140"/>
      <c r="O141" s="1139"/>
    </row>
    <row r="142" spans="3:15">
      <c r="C142" s="1140"/>
      <c r="D142" s="1140"/>
      <c r="E142" s="1140"/>
      <c r="F142" s="1140"/>
      <c r="G142" s="1140"/>
      <c r="H142" s="1140"/>
      <c r="I142" s="1140"/>
      <c r="J142" s="1140"/>
      <c r="K142" s="1140"/>
      <c r="L142" s="1140"/>
      <c r="M142" s="1140"/>
      <c r="N142" s="1140"/>
      <c r="O142" s="1139"/>
    </row>
    <row r="143" spans="3:15">
      <c r="C143" s="1140"/>
      <c r="D143" s="1140"/>
      <c r="E143" s="1140"/>
      <c r="F143" s="1140"/>
      <c r="G143" s="1140"/>
      <c r="H143" s="1140"/>
      <c r="I143" s="1140"/>
      <c r="J143" s="1140"/>
      <c r="K143" s="1140"/>
      <c r="L143" s="1140"/>
      <c r="M143" s="1140"/>
      <c r="N143" s="1140"/>
      <c r="O143" s="1139"/>
    </row>
    <row r="144" spans="3:15">
      <c r="C144" s="1140"/>
      <c r="D144" s="1140"/>
      <c r="E144" s="1140"/>
      <c r="F144" s="1140"/>
      <c r="G144" s="1140"/>
      <c r="H144" s="1140"/>
      <c r="I144" s="1140"/>
      <c r="J144" s="1140"/>
      <c r="K144" s="1140"/>
      <c r="L144" s="1140"/>
      <c r="M144" s="1140"/>
      <c r="N144" s="1140"/>
      <c r="O144" s="1139"/>
    </row>
    <row r="145" spans="3:15">
      <c r="C145" s="1140"/>
      <c r="D145" s="1140"/>
      <c r="E145" s="1140"/>
      <c r="F145" s="1140"/>
      <c r="G145" s="1140"/>
      <c r="H145" s="1140"/>
      <c r="I145" s="1140"/>
      <c r="J145" s="1140"/>
      <c r="K145" s="1140"/>
      <c r="L145" s="1140"/>
      <c r="M145" s="1140"/>
      <c r="N145" s="1140"/>
      <c r="O145" s="1139"/>
    </row>
    <row r="146" spans="3:15">
      <c r="C146" s="1140"/>
      <c r="D146" s="1140"/>
      <c r="E146" s="1140"/>
      <c r="F146" s="1140"/>
      <c r="G146" s="1140"/>
      <c r="H146" s="1140"/>
      <c r="I146" s="1140"/>
      <c r="J146" s="1140"/>
      <c r="K146" s="1140"/>
      <c r="L146" s="1140"/>
      <c r="M146" s="1140"/>
      <c r="N146" s="1140"/>
      <c r="O146" s="1139"/>
    </row>
    <row r="147" spans="3:15">
      <c r="C147" s="1140"/>
      <c r="D147" s="1140"/>
      <c r="E147" s="1140"/>
      <c r="F147" s="1140"/>
      <c r="G147" s="1140"/>
      <c r="H147" s="1140"/>
      <c r="I147" s="1140"/>
      <c r="J147" s="1140"/>
      <c r="K147" s="1140"/>
      <c r="L147" s="1140"/>
      <c r="M147" s="1140"/>
      <c r="N147" s="1140"/>
      <c r="O147" s="1139"/>
    </row>
    <row r="148" spans="3:15">
      <c r="C148" s="1140"/>
      <c r="D148" s="1140"/>
      <c r="E148" s="1140"/>
      <c r="F148" s="1140"/>
      <c r="G148" s="1140"/>
      <c r="H148" s="1140"/>
      <c r="I148" s="1140"/>
      <c r="J148" s="1140"/>
      <c r="K148" s="1140"/>
      <c r="L148" s="1140"/>
      <c r="M148" s="1140"/>
      <c r="N148" s="1140"/>
      <c r="O148" s="1139"/>
    </row>
    <row r="149" spans="3:15">
      <c r="C149" s="1140"/>
      <c r="D149" s="1140"/>
      <c r="E149" s="1140"/>
      <c r="F149" s="1140"/>
      <c r="G149" s="1140"/>
      <c r="H149" s="1140"/>
      <c r="I149" s="1140"/>
      <c r="J149" s="1140"/>
      <c r="K149" s="1140"/>
      <c r="L149" s="1140"/>
      <c r="M149" s="1140"/>
      <c r="N149" s="1140"/>
      <c r="O149" s="1139"/>
    </row>
    <row r="150" spans="3:15">
      <c r="C150" s="1140"/>
      <c r="D150" s="1140"/>
      <c r="E150" s="1140"/>
      <c r="F150" s="1140"/>
      <c r="G150" s="1140"/>
      <c r="H150" s="1140"/>
      <c r="I150" s="1140"/>
      <c r="J150" s="1140"/>
      <c r="K150" s="1140"/>
      <c r="L150" s="1140"/>
      <c r="M150" s="1140"/>
      <c r="N150" s="1140"/>
      <c r="O150" s="1139"/>
    </row>
    <row r="151" spans="3:15">
      <c r="C151" s="1140"/>
      <c r="D151" s="1140"/>
      <c r="E151" s="1140"/>
      <c r="F151" s="1140"/>
      <c r="G151" s="1140"/>
      <c r="H151" s="1140"/>
      <c r="I151" s="1140"/>
      <c r="J151" s="1140"/>
      <c r="K151" s="1140"/>
      <c r="L151" s="1140"/>
      <c r="M151" s="1140"/>
      <c r="N151" s="1140"/>
      <c r="O151" s="1139"/>
    </row>
    <row r="152" spans="3:15">
      <c r="C152" s="1140"/>
      <c r="D152" s="1140"/>
      <c r="E152" s="1140"/>
      <c r="F152" s="1140"/>
      <c r="G152" s="1140"/>
      <c r="H152" s="1140"/>
      <c r="I152" s="1140"/>
      <c r="J152" s="1140"/>
      <c r="K152" s="1140"/>
      <c r="L152" s="1140"/>
      <c r="M152" s="1140"/>
      <c r="N152" s="1140"/>
      <c r="O152" s="1139"/>
    </row>
    <row r="153" spans="3:15">
      <c r="C153" s="1140"/>
      <c r="D153" s="1140"/>
      <c r="E153" s="1140"/>
      <c r="F153" s="1140"/>
      <c r="G153" s="1140"/>
      <c r="H153" s="1140"/>
      <c r="I153" s="1140"/>
      <c r="J153" s="1140"/>
      <c r="K153" s="1140"/>
      <c r="L153" s="1140"/>
      <c r="M153" s="1140"/>
      <c r="N153" s="1140"/>
      <c r="O153" s="1139"/>
    </row>
    <row r="154" spans="3:15">
      <c r="C154" s="1140"/>
      <c r="D154" s="1140"/>
      <c r="E154" s="1140"/>
      <c r="F154" s="1140"/>
      <c r="G154" s="1140"/>
      <c r="H154" s="1140"/>
      <c r="I154" s="1140"/>
      <c r="J154" s="1140"/>
      <c r="K154" s="1140"/>
      <c r="L154" s="1140"/>
      <c r="M154" s="1140"/>
      <c r="N154" s="1140"/>
      <c r="O154" s="1139"/>
    </row>
    <row r="155" spans="3:15">
      <c r="C155" s="1140"/>
      <c r="D155" s="1140"/>
      <c r="E155" s="1140"/>
      <c r="F155" s="1140"/>
      <c r="G155" s="1140"/>
      <c r="H155" s="1140"/>
      <c r="I155" s="1140"/>
      <c r="J155" s="1140"/>
      <c r="K155" s="1140"/>
      <c r="L155" s="1140"/>
      <c r="M155" s="1140"/>
      <c r="N155" s="1140"/>
      <c r="O155" s="1139"/>
    </row>
    <row r="156" spans="3:15">
      <c r="C156" s="1140"/>
      <c r="D156" s="1140"/>
      <c r="E156" s="1140"/>
      <c r="F156" s="1140"/>
      <c r="G156" s="1140"/>
      <c r="H156" s="1140"/>
      <c r="I156" s="1140"/>
      <c r="J156" s="1140"/>
      <c r="K156" s="1140"/>
      <c r="L156" s="1140"/>
      <c r="M156" s="1140"/>
      <c r="N156" s="1140"/>
      <c r="O156" s="1139"/>
    </row>
    <row r="157" spans="3:15">
      <c r="C157" s="1140"/>
      <c r="D157" s="1140"/>
      <c r="E157" s="1140"/>
      <c r="F157" s="1140"/>
      <c r="G157" s="1140"/>
      <c r="H157" s="1140"/>
      <c r="I157" s="1140"/>
      <c r="J157" s="1140"/>
      <c r="K157" s="1140"/>
      <c r="L157" s="1140"/>
      <c r="M157" s="1140"/>
      <c r="N157" s="1140"/>
      <c r="O157" s="1139"/>
    </row>
    <row r="158" spans="3:15">
      <c r="C158" s="1140"/>
      <c r="D158" s="1140"/>
      <c r="E158" s="1140"/>
      <c r="F158" s="1140"/>
      <c r="G158" s="1140"/>
      <c r="H158" s="1140"/>
      <c r="I158" s="1140"/>
      <c r="J158" s="1140"/>
      <c r="K158" s="1140"/>
      <c r="L158" s="1140"/>
      <c r="M158" s="1140"/>
      <c r="N158" s="1140"/>
      <c r="O158" s="1139"/>
    </row>
    <row r="159" spans="3:15">
      <c r="C159" s="1140"/>
      <c r="D159" s="1140"/>
      <c r="E159" s="1140"/>
      <c r="F159" s="1140"/>
      <c r="G159" s="1140"/>
      <c r="H159" s="1140"/>
      <c r="I159" s="1140"/>
      <c r="J159" s="1140"/>
      <c r="K159" s="1140"/>
      <c r="L159" s="1140"/>
      <c r="M159" s="1140"/>
      <c r="N159" s="1140"/>
      <c r="O159" s="1139"/>
    </row>
    <row r="160" spans="3:15">
      <c r="C160" s="1140"/>
      <c r="D160" s="1140"/>
      <c r="E160" s="1140"/>
      <c r="F160" s="1140"/>
      <c r="G160" s="1140"/>
      <c r="H160" s="1140"/>
      <c r="I160" s="1140"/>
      <c r="J160" s="1140"/>
      <c r="K160" s="1140"/>
      <c r="L160" s="1140"/>
      <c r="M160" s="1140"/>
      <c r="N160" s="1140"/>
      <c r="O160" s="1139"/>
    </row>
    <row r="161" spans="3:15">
      <c r="C161" s="1140"/>
      <c r="D161" s="1140"/>
      <c r="E161" s="1140"/>
      <c r="F161" s="1140"/>
      <c r="G161" s="1140"/>
      <c r="H161" s="1140"/>
      <c r="I161" s="1140"/>
      <c r="J161" s="1140"/>
      <c r="K161" s="1140"/>
      <c r="L161" s="1140"/>
      <c r="M161" s="1140"/>
      <c r="N161" s="1140"/>
      <c r="O161" s="1139"/>
    </row>
    <row r="162" spans="3:15">
      <c r="C162" s="1140"/>
      <c r="D162" s="1140"/>
      <c r="E162" s="1140"/>
      <c r="F162" s="1140"/>
      <c r="G162" s="1140"/>
      <c r="H162" s="1140"/>
      <c r="I162" s="1140"/>
      <c r="J162" s="1140"/>
      <c r="K162" s="1140"/>
      <c r="L162" s="1140"/>
      <c r="M162" s="1140"/>
      <c r="N162" s="1140"/>
      <c r="O162" s="1139"/>
    </row>
    <row r="163" spans="3:15">
      <c r="C163" s="1140"/>
      <c r="D163" s="1140"/>
      <c r="E163" s="1140"/>
      <c r="F163" s="1140"/>
      <c r="G163" s="1140"/>
      <c r="H163" s="1140"/>
      <c r="I163" s="1140"/>
      <c r="J163" s="1140"/>
      <c r="K163" s="1140"/>
      <c r="L163" s="1140"/>
      <c r="M163" s="1140"/>
      <c r="N163" s="1140"/>
      <c r="O163" s="1139"/>
    </row>
    <row r="164" spans="3:15">
      <c r="C164" s="1140"/>
      <c r="D164" s="1140"/>
      <c r="E164" s="1140"/>
      <c r="F164" s="1140"/>
      <c r="G164" s="1140"/>
      <c r="H164" s="1140"/>
      <c r="I164" s="1140"/>
      <c r="J164" s="1140"/>
      <c r="K164" s="1140"/>
      <c r="L164" s="1140"/>
      <c r="M164" s="1140"/>
      <c r="N164" s="1140"/>
      <c r="O164" s="1139"/>
    </row>
    <row r="165" spans="3:15">
      <c r="C165" s="1140"/>
      <c r="D165" s="1140"/>
      <c r="E165" s="1140"/>
      <c r="F165" s="1140"/>
      <c r="G165" s="1140"/>
      <c r="H165" s="1140"/>
      <c r="I165" s="1140"/>
      <c r="J165" s="1140"/>
      <c r="K165" s="1140"/>
      <c r="L165" s="1140"/>
      <c r="M165" s="1140"/>
      <c r="N165" s="1140"/>
      <c r="O165" s="1139"/>
    </row>
    <row r="166" spans="3:15">
      <c r="C166" s="1140"/>
      <c r="D166" s="1140"/>
      <c r="E166" s="1140"/>
      <c r="F166" s="1140"/>
      <c r="G166" s="1140"/>
      <c r="H166" s="1140"/>
      <c r="I166" s="1140"/>
      <c r="J166" s="1140"/>
      <c r="K166" s="1140"/>
      <c r="L166" s="1140"/>
      <c r="M166" s="1140"/>
      <c r="N166" s="1140"/>
      <c r="O166" s="1139"/>
    </row>
    <row r="167" spans="3:15">
      <c r="C167" s="1140"/>
      <c r="D167" s="1140"/>
      <c r="E167" s="1140"/>
      <c r="F167" s="1140"/>
      <c r="G167" s="1140"/>
      <c r="H167" s="1140"/>
      <c r="I167" s="1140"/>
      <c r="J167" s="1140"/>
      <c r="K167" s="1140"/>
      <c r="L167" s="1140"/>
      <c r="M167" s="1140"/>
      <c r="N167" s="1140"/>
      <c r="O167" s="1139"/>
    </row>
    <row r="168" spans="3:15">
      <c r="C168" s="1140"/>
      <c r="D168" s="1140"/>
      <c r="E168" s="1140"/>
      <c r="F168" s="1140"/>
      <c r="G168" s="1140"/>
      <c r="H168" s="1140"/>
      <c r="I168" s="1140"/>
      <c r="J168" s="1140"/>
      <c r="K168" s="1140"/>
      <c r="L168" s="1140"/>
      <c r="M168" s="1140"/>
      <c r="N168" s="1140"/>
      <c r="O168" s="1139"/>
    </row>
    <row r="169" spans="3:15">
      <c r="C169" s="1140"/>
      <c r="D169" s="1140"/>
      <c r="E169" s="1140"/>
      <c r="F169" s="1140"/>
      <c r="G169" s="1140"/>
      <c r="H169" s="1140"/>
      <c r="I169" s="1140"/>
      <c r="J169" s="1140"/>
      <c r="K169" s="1140"/>
      <c r="L169" s="1140"/>
      <c r="M169" s="1140"/>
      <c r="N169" s="1140"/>
      <c r="O169" s="1139"/>
    </row>
    <row r="170" spans="3:15">
      <c r="C170" s="1140"/>
      <c r="D170" s="1140"/>
      <c r="E170" s="1140"/>
      <c r="F170" s="1140"/>
      <c r="G170" s="1140"/>
      <c r="H170" s="1140"/>
      <c r="I170" s="1140"/>
      <c r="J170" s="1140"/>
      <c r="K170" s="1140"/>
      <c r="L170" s="1140"/>
      <c r="M170" s="1140"/>
      <c r="N170" s="1140"/>
      <c r="O170" s="1139"/>
    </row>
    <row r="171" spans="3:15">
      <c r="C171" s="1140"/>
      <c r="D171" s="1140"/>
      <c r="E171" s="1140"/>
      <c r="F171" s="1140"/>
      <c r="G171" s="1140"/>
      <c r="H171" s="1140"/>
      <c r="I171" s="1140"/>
      <c r="J171" s="1140"/>
      <c r="K171" s="1140"/>
      <c r="L171" s="1140"/>
      <c r="M171" s="1140"/>
      <c r="N171" s="1140"/>
      <c r="O171" s="1139"/>
    </row>
    <row r="172" spans="3:15">
      <c r="C172" s="1140"/>
      <c r="D172" s="1140"/>
      <c r="E172" s="1140"/>
      <c r="F172" s="1140"/>
      <c r="G172" s="1140"/>
      <c r="H172" s="1140"/>
      <c r="I172" s="1140"/>
      <c r="J172" s="1140"/>
      <c r="K172" s="1140"/>
      <c r="L172" s="1140"/>
      <c r="M172" s="1140"/>
      <c r="N172" s="1140"/>
      <c r="O172" s="1139"/>
    </row>
    <row r="173" spans="3:15">
      <c r="C173" s="1140"/>
      <c r="D173" s="1140"/>
      <c r="E173" s="1140"/>
      <c r="F173" s="1140"/>
      <c r="G173" s="1140"/>
      <c r="H173" s="1140"/>
      <c r="I173" s="1140"/>
      <c r="J173" s="1140"/>
      <c r="K173" s="1140"/>
      <c r="L173" s="1140"/>
      <c r="M173" s="1140"/>
      <c r="N173" s="1140"/>
      <c r="O173" s="1139"/>
    </row>
    <row r="174" spans="3:15">
      <c r="C174" s="1140"/>
      <c r="D174" s="1140"/>
      <c r="E174" s="1140"/>
      <c r="F174" s="1140"/>
      <c r="G174" s="1140"/>
      <c r="H174" s="1140"/>
      <c r="I174" s="1140"/>
      <c r="J174" s="1140"/>
      <c r="K174" s="1140"/>
      <c r="L174" s="1140"/>
      <c r="M174" s="1140"/>
      <c r="N174" s="1140"/>
      <c r="O174" s="1139"/>
    </row>
    <row r="175" spans="3:15">
      <c r="C175" s="1140"/>
      <c r="D175" s="1140"/>
      <c r="E175" s="1140"/>
      <c r="F175" s="1140"/>
      <c r="G175" s="1140"/>
      <c r="H175" s="1140"/>
      <c r="I175" s="1140"/>
      <c r="J175" s="1140"/>
      <c r="K175" s="1140"/>
      <c r="L175" s="1140"/>
      <c r="M175" s="1140"/>
      <c r="N175" s="1140"/>
      <c r="O175" s="1139"/>
    </row>
    <row r="176" spans="3:15">
      <c r="C176" s="1140"/>
      <c r="D176" s="1140"/>
      <c r="E176" s="1140"/>
      <c r="F176" s="1140"/>
      <c r="G176" s="1140"/>
      <c r="H176" s="1140"/>
      <c r="I176" s="1140"/>
      <c r="J176" s="1140"/>
      <c r="K176" s="1140"/>
      <c r="L176" s="1140"/>
      <c r="M176" s="1140"/>
      <c r="N176" s="1140"/>
      <c r="O176" s="1139"/>
    </row>
    <row r="177" spans="3:15">
      <c r="C177" s="1140"/>
      <c r="D177" s="1140"/>
      <c r="E177" s="1140"/>
      <c r="F177" s="1140"/>
      <c r="G177" s="1140"/>
      <c r="H177" s="1140"/>
      <c r="I177" s="1140"/>
      <c r="J177" s="1140"/>
      <c r="K177" s="1140"/>
      <c r="L177" s="1140"/>
      <c r="M177" s="1140"/>
      <c r="N177" s="1140"/>
      <c r="O177" s="1139"/>
    </row>
    <row r="178" spans="3:15">
      <c r="C178" s="1140"/>
      <c r="D178" s="1140"/>
      <c r="E178" s="1140"/>
      <c r="F178" s="1140"/>
      <c r="G178" s="1140"/>
      <c r="H178" s="1140"/>
      <c r="I178" s="1140"/>
      <c r="J178" s="1140"/>
      <c r="K178" s="1140"/>
      <c r="L178" s="1140"/>
      <c r="M178" s="1140"/>
      <c r="N178" s="1140"/>
      <c r="O178" s="1139"/>
    </row>
    <row r="179" spans="3:15">
      <c r="C179" s="1140"/>
      <c r="D179" s="1140"/>
      <c r="E179" s="1140"/>
      <c r="F179" s="1140"/>
      <c r="G179" s="1140"/>
      <c r="H179" s="1140"/>
      <c r="I179" s="1140"/>
      <c r="J179" s="1140"/>
      <c r="K179" s="1140"/>
      <c r="L179" s="1140"/>
      <c r="M179" s="1140"/>
      <c r="N179" s="1140"/>
      <c r="O179" s="1139"/>
    </row>
    <row r="180" spans="3:15">
      <c r="C180" s="1140"/>
      <c r="D180" s="1140"/>
      <c r="E180" s="1140"/>
      <c r="F180" s="1140"/>
      <c r="G180" s="1140"/>
      <c r="H180" s="1140"/>
      <c r="I180" s="1140"/>
      <c r="J180" s="1140"/>
      <c r="K180" s="1140"/>
      <c r="L180" s="1140"/>
      <c r="M180" s="1140"/>
      <c r="N180" s="1140"/>
      <c r="O180" s="1139"/>
    </row>
    <row r="181" spans="3:15">
      <c r="C181" s="1140"/>
      <c r="D181" s="1140"/>
      <c r="E181" s="1140"/>
      <c r="F181" s="1140"/>
      <c r="G181" s="1140"/>
      <c r="H181" s="1140"/>
      <c r="I181" s="1140"/>
      <c r="J181" s="1140"/>
      <c r="K181" s="1140"/>
      <c r="L181" s="1140"/>
      <c r="M181" s="1140"/>
      <c r="N181" s="1140"/>
      <c r="O181" s="1139"/>
    </row>
    <row r="182" spans="3:15">
      <c r="C182" s="1140"/>
      <c r="D182" s="1140"/>
      <c r="E182" s="1140"/>
      <c r="F182" s="1140"/>
      <c r="G182" s="1140"/>
      <c r="H182" s="1140"/>
      <c r="I182" s="1140"/>
      <c r="J182" s="1140"/>
      <c r="K182" s="1140"/>
      <c r="L182" s="1140"/>
      <c r="M182" s="1140"/>
      <c r="N182" s="1140"/>
      <c r="O182" s="1139"/>
    </row>
    <row r="183" spans="3:15">
      <c r="C183" s="1140"/>
      <c r="D183" s="1140"/>
      <c r="E183" s="1140"/>
      <c r="F183" s="1140"/>
      <c r="G183" s="1140"/>
      <c r="H183" s="1140"/>
      <c r="I183" s="1140"/>
      <c r="J183" s="1140"/>
      <c r="K183" s="1140"/>
      <c r="L183" s="1140"/>
      <c r="M183" s="1140"/>
      <c r="N183" s="1140"/>
      <c r="O183" s="1139"/>
    </row>
    <row r="184" spans="3:15">
      <c r="C184" s="1140"/>
      <c r="D184" s="1140"/>
      <c r="E184" s="1140"/>
      <c r="F184" s="1140"/>
      <c r="G184" s="1140"/>
      <c r="H184" s="1140"/>
      <c r="I184" s="1140"/>
      <c r="J184" s="1140"/>
      <c r="K184" s="1140"/>
      <c r="L184" s="1140"/>
      <c r="M184" s="1140"/>
      <c r="N184" s="1140"/>
      <c r="O184" s="1139"/>
    </row>
    <row r="185" spans="3:15">
      <c r="C185" s="1140"/>
      <c r="D185" s="1140"/>
      <c r="E185" s="1140"/>
      <c r="F185" s="1140"/>
      <c r="G185" s="1140"/>
      <c r="H185" s="1140"/>
      <c r="I185" s="1140"/>
      <c r="J185" s="1140"/>
      <c r="K185" s="1140"/>
      <c r="L185" s="1140"/>
      <c r="M185" s="1140"/>
      <c r="N185" s="1140"/>
      <c r="O185" s="1139"/>
    </row>
    <row r="186" spans="3:15"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39"/>
    </row>
    <row r="187" spans="3:15">
      <c r="C187" s="1140"/>
      <c r="D187" s="1140"/>
      <c r="E187" s="1140"/>
      <c r="F187" s="1140"/>
      <c r="G187" s="1140"/>
      <c r="H187" s="1140"/>
      <c r="I187" s="1140"/>
      <c r="J187" s="1140"/>
      <c r="K187" s="1140"/>
      <c r="L187" s="1140"/>
      <c r="M187" s="1140"/>
      <c r="N187" s="1140"/>
      <c r="O187" s="1139"/>
    </row>
    <row r="188" spans="3:15">
      <c r="C188" s="1140"/>
      <c r="D188" s="1140"/>
      <c r="E188" s="1140"/>
      <c r="F188" s="1140"/>
      <c r="G188" s="1140"/>
      <c r="H188" s="1140"/>
      <c r="I188" s="1140"/>
      <c r="J188" s="1140"/>
      <c r="K188" s="1140"/>
      <c r="L188" s="1140"/>
      <c r="M188" s="1140"/>
      <c r="N188" s="1140"/>
      <c r="O188" s="1139"/>
    </row>
    <row r="189" spans="3:15">
      <c r="C189" s="1140"/>
      <c r="D189" s="1140"/>
      <c r="E189" s="1140"/>
      <c r="F189" s="1140"/>
      <c r="G189" s="1140"/>
      <c r="H189" s="1140"/>
      <c r="I189" s="1140"/>
      <c r="J189" s="1140"/>
      <c r="K189" s="1140"/>
      <c r="L189" s="1140"/>
      <c r="M189" s="1140"/>
      <c r="N189" s="1140"/>
      <c r="O189" s="1139"/>
    </row>
    <row r="190" spans="3:15">
      <c r="C190" s="1140"/>
      <c r="D190" s="1140"/>
      <c r="E190" s="1140"/>
      <c r="F190" s="1140"/>
      <c r="G190" s="1140"/>
      <c r="H190" s="1140"/>
      <c r="I190" s="1140"/>
      <c r="J190" s="1140"/>
      <c r="K190" s="1140"/>
      <c r="L190" s="1140"/>
      <c r="M190" s="1140"/>
      <c r="N190" s="1140"/>
      <c r="O190" s="1139"/>
    </row>
    <row r="191" spans="3:15">
      <c r="C191" s="1140"/>
      <c r="D191" s="1140"/>
      <c r="E191" s="1140"/>
      <c r="F191" s="1140"/>
      <c r="G191" s="1140"/>
      <c r="H191" s="1140"/>
      <c r="I191" s="1140"/>
      <c r="J191" s="1140"/>
      <c r="K191" s="1140"/>
      <c r="L191" s="1140"/>
      <c r="M191" s="1140"/>
      <c r="N191" s="1140"/>
      <c r="O191" s="1139"/>
    </row>
    <row r="192" spans="3:15">
      <c r="C192" s="1140"/>
      <c r="D192" s="1140"/>
      <c r="E192" s="1140"/>
      <c r="F192" s="1140"/>
      <c r="G192" s="1140"/>
      <c r="H192" s="1140"/>
      <c r="I192" s="1140"/>
      <c r="J192" s="1140"/>
      <c r="K192" s="1140"/>
      <c r="L192" s="1140"/>
      <c r="M192" s="1140"/>
      <c r="N192" s="1140"/>
      <c r="O192" s="1139"/>
    </row>
    <row r="193" spans="3:15">
      <c r="C193" s="1140"/>
      <c r="D193" s="1140"/>
      <c r="E193" s="1140"/>
      <c r="F193" s="1140"/>
      <c r="G193" s="1140"/>
      <c r="H193" s="1140"/>
      <c r="I193" s="1140"/>
      <c r="J193" s="1140"/>
      <c r="K193" s="1140"/>
      <c r="L193" s="1140"/>
      <c r="M193" s="1140"/>
      <c r="N193" s="1140"/>
      <c r="O193" s="1139"/>
    </row>
    <row r="194" spans="3:15">
      <c r="C194" s="1140"/>
      <c r="D194" s="1140"/>
      <c r="E194" s="1140"/>
      <c r="F194" s="1140"/>
      <c r="G194" s="1140"/>
      <c r="H194" s="1140"/>
      <c r="I194" s="1140"/>
      <c r="J194" s="1140"/>
      <c r="K194" s="1140"/>
      <c r="L194" s="1140"/>
      <c r="M194" s="1140"/>
      <c r="N194" s="1140"/>
      <c r="O194" s="1139"/>
    </row>
    <row r="195" spans="3:15">
      <c r="C195" s="1140"/>
      <c r="D195" s="1140"/>
      <c r="E195" s="1140"/>
      <c r="F195" s="1140"/>
      <c r="G195" s="1140"/>
      <c r="H195" s="1140"/>
      <c r="I195" s="1140"/>
      <c r="J195" s="1140"/>
      <c r="K195" s="1140"/>
      <c r="L195" s="1140"/>
      <c r="M195" s="1140"/>
      <c r="N195" s="1140"/>
      <c r="O195" s="1139"/>
    </row>
    <row r="196" spans="3:15">
      <c r="C196" s="1140"/>
      <c r="D196" s="1140"/>
      <c r="E196" s="1140"/>
      <c r="F196" s="1140"/>
      <c r="G196" s="1140"/>
      <c r="H196" s="1140"/>
      <c r="I196" s="1140"/>
      <c r="J196" s="1140"/>
      <c r="K196" s="1140"/>
      <c r="L196" s="1140"/>
      <c r="M196" s="1140"/>
      <c r="N196" s="1140"/>
      <c r="O196" s="1139"/>
    </row>
    <row r="197" spans="3:15">
      <c r="C197" s="1140"/>
      <c r="D197" s="1140"/>
      <c r="E197" s="1140"/>
      <c r="F197" s="1140"/>
      <c r="G197" s="1140"/>
      <c r="H197" s="1140"/>
      <c r="I197" s="1140"/>
      <c r="J197" s="1140"/>
      <c r="K197" s="1140"/>
      <c r="L197" s="1140"/>
      <c r="M197" s="1140"/>
      <c r="N197" s="1140"/>
      <c r="O197" s="1139"/>
    </row>
    <row r="198" spans="3:15">
      <c r="C198" s="1140"/>
      <c r="D198" s="1140"/>
      <c r="E198" s="1140"/>
      <c r="F198" s="1140"/>
      <c r="G198" s="1140"/>
      <c r="H198" s="1140"/>
      <c r="I198" s="1140"/>
      <c r="J198" s="1140"/>
      <c r="K198" s="1140"/>
      <c r="L198" s="1140"/>
      <c r="M198" s="1140"/>
      <c r="N198" s="1140"/>
      <c r="O198" s="1139"/>
    </row>
    <row r="199" spans="3:15">
      <c r="C199" s="1140"/>
      <c r="D199" s="1140"/>
      <c r="E199" s="1140"/>
      <c r="F199" s="1140"/>
      <c r="G199" s="1140"/>
      <c r="H199" s="1140"/>
      <c r="I199" s="1140"/>
      <c r="J199" s="1140"/>
      <c r="K199" s="1140"/>
      <c r="L199" s="1140"/>
      <c r="M199" s="1140"/>
      <c r="N199" s="1140"/>
      <c r="O199" s="1139"/>
    </row>
    <row r="200" spans="3:15">
      <c r="C200" s="1140"/>
      <c r="D200" s="1140"/>
      <c r="E200" s="1140"/>
      <c r="F200" s="1140"/>
      <c r="G200" s="1140"/>
      <c r="H200" s="1140"/>
      <c r="I200" s="1140"/>
      <c r="J200" s="1140"/>
      <c r="K200" s="1140"/>
      <c r="L200" s="1140"/>
      <c r="M200" s="1140"/>
      <c r="N200" s="1140"/>
      <c r="O200" s="1139"/>
    </row>
    <row r="201" spans="3:15">
      <c r="C201" s="1140"/>
      <c r="D201" s="1140"/>
      <c r="E201" s="1140"/>
      <c r="F201" s="1140"/>
      <c r="G201" s="1140"/>
      <c r="H201" s="1140"/>
      <c r="I201" s="1140"/>
      <c r="J201" s="1140"/>
      <c r="K201" s="1140"/>
      <c r="L201" s="1140"/>
      <c r="M201" s="1140"/>
      <c r="N201" s="1140"/>
      <c r="O201" s="1139"/>
    </row>
    <row r="202" spans="3:15">
      <c r="C202" s="1140"/>
      <c r="D202" s="1140"/>
      <c r="E202" s="1140"/>
      <c r="F202" s="1140"/>
      <c r="G202" s="1140"/>
      <c r="H202" s="1140"/>
      <c r="I202" s="1140"/>
      <c r="J202" s="1140"/>
      <c r="K202" s="1140"/>
      <c r="L202" s="1140"/>
      <c r="M202" s="1140"/>
      <c r="N202" s="1140"/>
      <c r="O202" s="1139"/>
    </row>
    <row r="203" spans="3:15">
      <c r="C203" s="1140"/>
      <c r="D203" s="1140"/>
      <c r="E203" s="1140"/>
      <c r="F203" s="1140"/>
      <c r="G203" s="1140"/>
      <c r="H203" s="1140"/>
      <c r="I203" s="1140"/>
      <c r="J203" s="1140"/>
      <c r="K203" s="1140"/>
      <c r="L203" s="1140"/>
      <c r="M203" s="1140"/>
      <c r="N203" s="1140"/>
      <c r="O203" s="1139"/>
    </row>
    <row r="204" spans="3:15">
      <c r="C204" s="1140"/>
      <c r="D204" s="1140"/>
      <c r="E204" s="1140"/>
      <c r="F204" s="1140"/>
      <c r="G204" s="1140"/>
      <c r="H204" s="1140"/>
      <c r="I204" s="1140"/>
      <c r="J204" s="1140"/>
      <c r="K204" s="1140"/>
      <c r="L204" s="1140"/>
      <c r="M204" s="1140"/>
      <c r="N204" s="1140"/>
      <c r="O204" s="1139"/>
    </row>
    <row r="205" spans="3:15">
      <c r="C205" s="1140"/>
      <c r="D205" s="1140"/>
      <c r="E205" s="1140"/>
      <c r="F205" s="1140"/>
      <c r="G205" s="1140"/>
      <c r="H205" s="1140"/>
      <c r="I205" s="1140"/>
      <c r="J205" s="1140"/>
      <c r="K205" s="1140"/>
      <c r="L205" s="1140"/>
      <c r="M205" s="1140"/>
      <c r="N205" s="1140"/>
      <c r="O205" s="1139"/>
    </row>
    <row r="206" spans="3:15">
      <c r="C206" s="1140"/>
      <c r="D206" s="1140"/>
      <c r="E206" s="1140"/>
      <c r="F206" s="1140"/>
      <c r="G206" s="1140"/>
      <c r="H206" s="1140"/>
      <c r="I206" s="1140"/>
      <c r="J206" s="1140"/>
      <c r="K206" s="1140"/>
      <c r="L206" s="1140"/>
      <c r="M206" s="1140"/>
      <c r="N206" s="1140"/>
      <c r="O206" s="1139"/>
    </row>
    <row r="207" spans="3:15">
      <c r="C207" s="1140"/>
      <c r="D207" s="1140"/>
      <c r="E207" s="1140"/>
      <c r="F207" s="1140"/>
      <c r="G207" s="1140"/>
      <c r="H207" s="1140"/>
      <c r="I207" s="1140"/>
      <c r="J207" s="1140"/>
      <c r="K207" s="1140"/>
      <c r="L207" s="1140"/>
      <c r="M207" s="1140"/>
      <c r="N207" s="1140"/>
      <c r="O207" s="1139"/>
    </row>
    <row r="208" spans="3:15">
      <c r="C208" s="1140"/>
      <c r="D208" s="1140"/>
      <c r="E208" s="1140"/>
      <c r="F208" s="1140"/>
      <c r="G208" s="1140"/>
      <c r="H208" s="1140"/>
      <c r="I208" s="1140"/>
      <c r="J208" s="1140"/>
      <c r="K208" s="1140"/>
      <c r="L208" s="1140"/>
      <c r="M208" s="1140"/>
      <c r="N208" s="1140"/>
      <c r="O208" s="1139"/>
    </row>
    <row r="209" spans="3:15">
      <c r="C209" s="1140"/>
      <c r="D209" s="1140"/>
      <c r="E209" s="1140"/>
      <c r="F209" s="1140"/>
      <c r="G209" s="1140"/>
      <c r="H209" s="1140"/>
      <c r="I209" s="1140"/>
      <c r="J209" s="1140"/>
      <c r="K209" s="1140"/>
      <c r="L209" s="1140"/>
      <c r="M209" s="1140"/>
      <c r="N209" s="1140"/>
      <c r="O209" s="1139"/>
    </row>
    <row r="210" spans="3:15">
      <c r="C210" s="1140"/>
      <c r="D210" s="1140"/>
      <c r="E210" s="1140"/>
      <c r="F210" s="1140"/>
      <c r="G210" s="1140"/>
      <c r="H210" s="1140"/>
      <c r="I210" s="1140"/>
      <c r="J210" s="1140"/>
      <c r="K210" s="1140"/>
      <c r="L210" s="1140"/>
      <c r="M210" s="1140"/>
      <c r="N210" s="1140"/>
      <c r="O210" s="1139"/>
    </row>
    <row r="211" spans="3:15">
      <c r="C211" s="1140"/>
      <c r="D211" s="1140"/>
      <c r="E211" s="1140"/>
      <c r="F211" s="1140"/>
      <c r="G211" s="1140"/>
      <c r="H211" s="1140"/>
      <c r="I211" s="1140"/>
      <c r="J211" s="1140"/>
      <c r="K211" s="1140"/>
      <c r="L211" s="1140"/>
      <c r="M211" s="1140"/>
      <c r="N211" s="1140"/>
      <c r="O211" s="1139"/>
    </row>
    <row r="212" spans="3:15">
      <c r="C212" s="1140"/>
      <c r="D212" s="1140"/>
      <c r="E212" s="1140"/>
      <c r="F212" s="1140"/>
      <c r="G212" s="1140"/>
      <c r="H212" s="1140"/>
      <c r="I212" s="1140"/>
      <c r="J212" s="1140"/>
      <c r="K212" s="1140"/>
      <c r="L212" s="1140"/>
      <c r="M212" s="1140"/>
      <c r="N212" s="1140"/>
      <c r="O212" s="1139"/>
    </row>
    <row r="213" spans="3:15">
      <c r="C213" s="1140"/>
      <c r="D213" s="1140"/>
      <c r="E213" s="1140"/>
      <c r="F213" s="1140"/>
      <c r="G213" s="1140"/>
      <c r="H213" s="1140"/>
      <c r="I213" s="1140"/>
      <c r="J213" s="1140"/>
      <c r="K213" s="1140"/>
      <c r="L213" s="1140"/>
      <c r="M213" s="1140"/>
      <c r="N213" s="1140"/>
      <c r="O213" s="1139"/>
    </row>
    <row r="214" spans="3:15">
      <c r="C214" s="1140"/>
      <c r="D214" s="1140"/>
      <c r="E214" s="1140"/>
      <c r="F214" s="1140"/>
      <c r="G214" s="1140"/>
      <c r="H214" s="1140"/>
      <c r="I214" s="1140"/>
      <c r="J214" s="1140"/>
      <c r="K214" s="1140"/>
      <c r="L214" s="1140"/>
      <c r="M214" s="1140"/>
      <c r="N214" s="1140"/>
      <c r="O214" s="1139"/>
    </row>
    <row r="215" spans="3:15">
      <c r="C215" s="1140"/>
      <c r="D215" s="1140"/>
      <c r="E215" s="1140"/>
      <c r="F215" s="1140"/>
      <c r="G215" s="1140"/>
      <c r="H215" s="1140"/>
      <c r="I215" s="1140"/>
      <c r="J215" s="1140"/>
      <c r="K215" s="1140"/>
      <c r="L215" s="1140"/>
      <c r="M215" s="1140"/>
      <c r="N215" s="1140"/>
      <c r="O215" s="1139"/>
    </row>
    <row r="216" spans="3:15">
      <c r="C216" s="1140"/>
      <c r="D216" s="1140"/>
      <c r="E216" s="1140"/>
      <c r="F216" s="1140"/>
      <c r="G216" s="1140"/>
      <c r="H216" s="1140"/>
      <c r="I216" s="1140"/>
      <c r="J216" s="1140"/>
      <c r="K216" s="1140"/>
      <c r="L216" s="1140"/>
      <c r="M216" s="1140"/>
      <c r="N216" s="1140"/>
      <c r="O216" s="1139"/>
    </row>
    <row r="217" spans="3:15">
      <c r="C217" s="1140"/>
      <c r="D217" s="1140"/>
      <c r="E217" s="1140"/>
      <c r="F217" s="1140"/>
      <c r="G217" s="1140"/>
      <c r="H217" s="1140"/>
      <c r="I217" s="1140"/>
      <c r="J217" s="1140"/>
      <c r="K217" s="1140"/>
      <c r="L217" s="1140"/>
      <c r="M217" s="1140"/>
      <c r="N217" s="1140"/>
      <c r="O217" s="1139"/>
    </row>
    <row r="218" spans="3:15">
      <c r="C218" s="1140"/>
      <c r="D218" s="1140"/>
      <c r="E218" s="1140"/>
      <c r="F218" s="1140"/>
      <c r="G218" s="1140"/>
      <c r="H218" s="1140"/>
      <c r="I218" s="1140"/>
      <c r="J218" s="1140"/>
      <c r="K218" s="1140"/>
      <c r="L218" s="1140"/>
      <c r="M218" s="1140"/>
      <c r="N218" s="1140"/>
      <c r="O218" s="1139"/>
    </row>
    <row r="219" spans="3:15">
      <c r="C219" s="1140"/>
      <c r="D219" s="1140"/>
      <c r="E219" s="1140"/>
      <c r="F219" s="1140"/>
      <c r="G219" s="1140"/>
      <c r="H219" s="1140"/>
      <c r="I219" s="1140"/>
      <c r="J219" s="1140"/>
      <c r="K219" s="1140"/>
      <c r="L219" s="1140"/>
      <c r="M219" s="1140"/>
      <c r="N219" s="1140"/>
      <c r="O219" s="1139"/>
    </row>
    <row r="220" spans="3:15">
      <c r="C220" s="1140"/>
      <c r="D220" s="1140"/>
      <c r="E220" s="1140"/>
      <c r="F220" s="1140"/>
      <c r="G220" s="1140"/>
      <c r="H220" s="1140"/>
      <c r="I220" s="1140"/>
      <c r="J220" s="1140"/>
      <c r="K220" s="1140"/>
      <c r="L220" s="1140"/>
      <c r="M220" s="1140"/>
      <c r="N220" s="1140"/>
      <c r="O220" s="1139"/>
    </row>
    <row r="221" spans="3:15">
      <c r="C221" s="1140"/>
      <c r="D221" s="1140"/>
      <c r="E221" s="1140"/>
      <c r="F221" s="1140"/>
      <c r="G221" s="1140"/>
      <c r="H221" s="1140"/>
      <c r="I221" s="1140"/>
      <c r="J221" s="1140"/>
      <c r="K221" s="1140"/>
      <c r="L221" s="1140"/>
      <c r="M221" s="1140"/>
      <c r="N221" s="1140"/>
      <c r="O221" s="1139"/>
    </row>
    <row r="222" spans="3:15">
      <c r="C222" s="1140"/>
      <c r="D222" s="1140"/>
      <c r="E222" s="1140"/>
      <c r="F222" s="1140"/>
      <c r="G222" s="1140"/>
      <c r="H222" s="1140"/>
      <c r="I222" s="1140"/>
      <c r="J222" s="1140"/>
      <c r="K222" s="1140"/>
      <c r="L222" s="1140"/>
      <c r="M222" s="1140"/>
      <c r="N222" s="1140"/>
      <c r="O222" s="1139"/>
    </row>
    <row r="223" spans="3:15">
      <c r="C223" s="1140"/>
      <c r="D223" s="1140"/>
      <c r="E223" s="1140"/>
      <c r="F223" s="1140"/>
      <c r="G223" s="1140"/>
      <c r="H223" s="1140"/>
      <c r="I223" s="1140"/>
      <c r="J223" s="1140"/>
      <c r="K223" s="1140"/>
      <c r="L223" s="1140"/>
      <c r="M223" s="1140"/>
      <c r="N223" s="1140"/>
      <c r="O223" s="1139"/>
    </row>
    <row r="224" spans="3:15">
      <c r="C224" s="1140"/>
      <c r="D224" s="1140"/>
      <c r="E224" s="1140"/>
      <c r="F224" s="1140"/>
      <c r="G224" s="1140"/>
      <c r="H224" s="1140"/>
      <c r="I224" s="1140"/>
      <c r="J224" s="1140"/>
      <c r="K224" s="1140"/>
      <c r="L224" s="1140"/>
      <c r="M224" s="1140"/>
      <c r="N224" s="1140"/>
      <c r="O224" s="1139"/>
    </row>
    <row r="225" spans="3:15">
      <c r="C225" s="1140"/>
      <c r="D225" s="1140"/>
      <c r="E225" s="1140"/>
      <c r="F225" s="1140"/>
      <c r="G225" s="1140"/>
      <c r="H225" s="1140"/>
      <c r="I225" s="1140"/>
      <c r="J225" s="1140"/>
      <c r="K225" s="1140"/>
      <c r="L225" s="1140"/>
      <c r="M225" s="1140"/>
      <c r="N225" s="1140"/>
      <c r="O225" s="1139"/>
    </row>
    <row r="226" spans="3:15">
      <c r="C226" s="1140"/>
      <c r="D226" s="1140"/>
      <c r="E226" s="1140"/>
      <c r="F226" s="1140"/>
      <c r="G226" s="1140"/>
      <c r="H226" s="1140"/>
      <c r="I226" s="1140"/>
      <c r="J226" s="1140"/>
      <c r="K226" s="1140"/>
      <c r="L226" s="1140"/>
      <c r="M226" s="1140"/>
      <c r="N226" s="1140"/>
      <c r="O226" s="1139"/>
    </row>
    <row r="227" spans="3:15">
      <c r="C227" s="1140"/>
      <c r="D227" s="1140"/>
      <c r="E227" s="1140"/>
      <c r="F227" s="1140"/>
      <c r="G227" s="1140"/>
      <c r="H227" s="1140"/>
      <c r="I227" s="1140"/>
      <c r="J227" s="1140"/>
      <c r="K227" s="1140"/>
      <c r="L227" s="1140"/>
      <c r="M227" s="1140"/>
      <c r="N227" s="1140"/>
      <c r="O227" s="1139"/>
    </row>
    <row r="228" spans="3:15">
      <c r="C228" s="1140"/>
      <c r="D228" s="1140"/>
      <c r="E228" s="1140"/>
      <c r="F228" s="1140"/>
      <c r="G228" s="1140"/>
      <c r="H228" s="1140"/>
      <c r="I228" s="1140"/>
      <c r="J228" s="1140"/>
      <c r="K228" s="1140"/>
      <c r="L228" s="1140"/>
      <c r="M228" s="1140"/>
      <c r="N228" s="1140"/>
      <c r="O228" s="1139"/>
    </row>
    <row r="229" spans="3:15">
      <c r="C229" s="1140"/>
      <c r="D229" s="1140"/>
      <c r="E229" s="1140"/>
      <c r="F229" s="1140"/>
      <c r="G229" s="1140"/>
      <c r="H229" s="1140"/>
      <c r="I229" s="1140"/>
      <c r="J229" s="1140"/>
      <c r="K229" s="1140"/>
      <c r="L229" s="1140"/>
      <c r="M229" s="1140"/>
      <c r="N229" s="1140"/>
      <c r="O229" s="1139"/>
    </row>
    <row r="230" spans="3:15">
      <c r="C230" s="1140"/>
      <c r="D230" s="1140"/>
      <c r="E230" s="1140"/>
      <c r="F230" s="1140"/>
      <c r="G230" s="1140"/>
      <c r="H230" s="1140"/>
      <c r="I230" s="1140"/>
      <c r="J230" s="1140"/>
      <c r="K230" s="1140"/>
      <c r="L230" s="1140"/>
      <c r="M230" s="1140"/>
      <c r="N230" s="1140"/>
      <c r="O230" s="1139"/>
    </row>
    <row r="231" spans="3:15">
      <c r="C231" s="1140"/>
      <c r="D231" s="1140"/>
      <c r="E231" s="1140"/>
      <c r="F231" s="1140"/>
      <c r="G231" s="1140"/>
      <c r="H231" s="1140"/>
      <c r="I231" s="1140"/>
      <c r="J231" s="1140"/>
      <c r="K231" s="1140"/>
      <c r="L231" s="1140"/>
      <c r="M231" s="1140"/>
      <c r="N231" s="1140"/>
      <c r="O231" s="1139"/>
    </row>
    <row r="232" spans="3:15">
      <c r="C232" s="1140"/>
      <c r="D232" s="1140"/>
      <c r="E232" s="1140"/>
      <c r="F232" s="1140"/>
      <c r="G232" s="1140"/>
      <c r="H232" s="1140"/>
      <c r="I232" s="1140"/>
      <c r="J232" s="1140"/>
      <c r="K232" s="1140"/>
      <c r="L232" s="1140"/>
      <c r="M232" s="1140"/>
      <c r="N232" s="1140"/>
      <c r="O232" s="1139"/>
    </row>
    <row r="233" spans="3:15">
      <c r="C233" s="1140"/>
      <c r="D233" s="1140"/>
      <c r="E233" s="1140"/>
      <c r="F233" s="1140"/>
      <c r="G233" s="1140"/>
      <c r="H233" s="1140"/>
      <c r="I233" s="1140"/>
      <c r="J233" s="1140"/>
      <c r="K233" s="1140"/>
      <c r="L233" s="1140"/>
      <c r="M233" s="1140"/>
      <c r="N233" s="1140"/>
      <c r="O233" s="1139"/>
    </row>
    <row r="234" spans="3:15">
      <c r="C234" s="1140"/>
      <c r="D234" s="1140"/>
      <c r="E234" s="1140"/>
      <c r="F234" s="1140"/>
      <c r="G234" s="1140"/>
      <c r="H234" s="1140"/>
      <c r="I234" s="1140"/>
      <c r="J234" s="1140"/>
      <c r="K234" s="1140"/>
      <c r="L234" s="1140"/>
      <c r="M234" s="1140"/>
      <c r="N234" s="1140"/>
      <c r="O234" s="1139"/>
    </row>
    <row r="235" spans="3:15">
      <c r="C235" s="1140"/>
      <c r="D235" s="1140"/>
      <c r="E235" s="1140"/>
      <c r="F235" s="1140"/>
      <c r="G235" s="1140"/>
      <c r="H235" s="1140"/>
      <c r="I235" s="1140"/>
      <c r="J235" s="1140"/>
      <c r="K235" s="1140"/>
      <c r="L235" s="1140"/>
      <c r="M235" s="1140"/>
      <c r="N235" s="1140"/>
      <c r="O235" s="1139"/>
    </row>
    <row r="236" spans="3:15">
      <c r="C236" s="1140"/>
      <c r="D236" s="1140"/>
      <c r="E236" s="1140"/>
      <c r="F236" s="1140"/>
      <c r="G236" s="1140"/>
      <c r="H236" s="1140"/>
      <c r="I236" s="1140"/>
      <c r="J236" s="1140"/>
      <c r="K236" s="1140"/>
      <c r="L236" s="1140"/>
      <c r="M236" s="1140"/>
      <c r="N236" s="1140"/>
      <c r="O236" s="1139"/>
    </row>
    <row r="237" spans="3:15">
      <c r="C237" s="1140"/>
      <c r="D237" s="1140"/>
      <c r="E237" s="1140"/>
      <c r="F237" s="1140"/>
      <c r="G237" s="1140"/>
      <c r="H237" s="1140"/>
      <c r="I237" s="1140"/>
      <c r="J237" s="1140"/>
      <c r="K237" s="1140"/>
      <c r="L237" s="1140"/>
      <c r="M237" s="1140"/>
      <c r="N237" s="1140"/>
      <c r="O237" s="1139"/>
    </row>
    <row r="238" spans="3:15">
      <c r="C238" s="1140"/>
      <c r="D238" s="1140"/>
      <c r="E238" s="1140"/>
      <c r="F238" s="1140"/>
      <c r="G238" s="1140"/>
      <c r="H238" s="1140"/>
      <c r="I238" s="1140"/>
      <c r="J238" s="1140"/>
      <c r="K238" s="1140"/>
      <c r="L238" s="1140"/>
      <c r="M238" s="1140"/>
      <c r="N238" s="1140"/>
      <c r="O238" s="1139"/>
    </row>
    <row r="239" spans="3:15">
      <c r="C239" s="1140"/>
      <c r="D239" s="1140"/>
      <c r="E239" s="1140"/>
      <c r="F239" s="1140"/>
      <c r="G239" s="1140"/>
      <c r="H239" s="1140"/>
      <c r="I239" s="1140"/>
      <c r="J239" s="1140"/>
      <c r="K239" s="1140"/>
      <c r="L239" s="1140"/>
      <c r="M239" s="1140"/>
      <c r="N239" s="1140"/>
      <c r="O239" s="1139"/>
    </row>
    <row r="240" spans="3:15">
      <c r="C240" s="1140"/>
      <c r="D240" s="1140"/>
      <c r="E240" s="1140"/>
      <c r="F240" s="1140"/>
      <c r="G240" s="1140"/>
      <c r="H240" s="1140"/>
      <c r="I240" s="1140"/>
      <c r="J240" s="1140"/>
      <c r="K240" s="1140"/>
      <c r="L240" s="1140"/>
      <c r="M240" s="1140"/>
      <c r="N240" s="1140"/>
      <c r="O240" s="1139"/>
    </row>
    <row r="241" spans="3:15">
      <c r="C241" s="1140"/>
      <c r="D241" s="1140"/>
      <c r="E241" s="1140"/>
      <c r="F241" s="1140"/>
      <c r="G241" s="1140"/>
      <c r="H241" s="1140"/>
      <c r="I241" s="1140"/>
      <c r="J241" s="1140"/>
      <c r="K241" s="1140"/>
      <c r="L241" s="1140"/>
      <c r="M241" s="1140"/>
      <c r="N241" s="1140"/>
      <c r="O241" s="1139"/>
    </row>
    <row r="242" spans="3:15">
      <c r="C242" s="1140"/>
      <c r="D242" s="1140"/>
      <c r="E242" s="1140"/>
      <c r="F242" s="1140"/>
      <c r="G242" s="1140"/>
      <c r="H242" s="1140"/>
      <c r="I242" s="1140"/>
      <c r="J242" s="1140"/>
      <c r="K242" s="1140"/>
      <c r="L242" s="1140"/>
      <c r="M242" s="1140"/>
      <c r="N242" s="1140"/>
      <c r="O242" s="1139"/>
    </row>
    <row r="243" spans="3:15">
      <c r="C243" s="1140"/>
      <c r="D243" s="1140"/>
      <c r="E243" s="1140"/>
      <c r="F243" s="1140"/>
      <c r="G243" s="1140"/>
      <c r="H243" s="1140"/>
      <c r="I243" s="1140"/>
      <c r="J243" s="1140"/>
      <c r="K243" s="1140"/>
      <c r="L243" s="1140"/>
      <c r="M243" s="1140"/>
      <c r="N243" s="1140"/>
      <c r="O243" s="1139"/>
    </row>
    <row r="244" spans="3:15">
      <c r="C244" s="1140"/>
      <c r="D244" s="1140"/>
      <c r="E244" s="1140"/>
      <c r="F244" s="1140"/>
      <c r="G244" s="1140"/>
      <c r="H244" s="1140"/>
      <c r="I244" s="1140"/>
      <c r="J244" s="1140"/>
      <c r="K244" s="1140"/>
      <c r="L244" s="1140"/>
      <c r="M244" s="1140"/>
      <c r="N244" s="1140"/>
      <c r="O244" s="1139"/>
    </row>
    <row r="245" spans="3:15">
      <c r="C245" s="1140"/>
      <c r="D245" s="1140"/>
      <c r="E245" s="1140"/>
      <c r="F245" s="1140"/>
      <c r="G245" s="1140"/>
      <c r="H245" s="1140"/>
      <c r="I245" s="1140"/>
      <c r="J245" s="1140"/>
      <c r="K245" s="1140"/>
      <c r="L245" s="1140"/>
      <c r="M245" s="1140"/>
      <c r="N245" s="1140"/>
      <c r="O245" s="1139"/>
    </row>
    <row r="246" spans="3:15">
      <c r="C246" s="1140"/>
      <c r="D246" s="1140"/>
      <c r="E246" s="1140"/>
      <c r="F246" s="1140"/>
      <c r="G246" s="1140"/>
      <c r="H246" s="1140"/>
      <c r="I246" s="1140"/>
      <c r="J246" s="1140"/>
      <c r="K246" s="1140"/>
      <c r="L246" s="1140"/>
      <c r="M246" s="1140"/>
      <c r="N246" s="1140"/>
      <c r="O246" s="1139"/>
    </row>
    <row r="247" spans="3:15">
      <c r="C247" s="1140"/>
      <c r="D247" s="1140"/>
      <c r="E247" s="1140"/>
      <c r="F247" s="1140"/>
      <c r="G247" s="1140"/>
      <c r="H247" s="1140"/>
      <c r="I247" s="1140"/>
      <c r="J247" s="1140"/>
      <c r="K247" s="1140"/>
      <c r="L247" s="1140"/>
      <c r="M247" s="1140"/>
      <c r="N247" s="1140"/>
      <c r="O247" s="1139"/>
    </row>
    <row r="248" spans="3:15">
      <c r="C248" s="1140"/>
      <c r="D248" s="1140"/>
      <c r="E248" s="1140"/>
      <c r="F248" s="1140"/>
      <c r="G248" s="1140"/>
      <c r="H248" s="1140"/>
      <c r="I248" s="1140"/>
      <c r="J248" s="1140"/>
      <c r="K248" s="1140"/>
      <c r="L248" s="1140"/>
      <c r="M248" s="1140"/>
      <c r="N248" s="1140"/>
      <c r="O248" s="1139"/>
    </row>
    <row r="249" spans="3:15">
      <c r="C249" s="1140"/>
      <c r="D249" s="1140"/>
      <c r="E249" s="1140"/>
      <c r="F249" s="1140"/>
      <c r="G249" s="1140"/>
      <c r="H249" s="1140"/>
      <c r="I249" s="1140"/>
      <c r="J249" s="1140"/>
      <c r="K249" s="1140"/>
      <c r="L249" s="1140"/>
      <c r="M249" s="1140"/>
      <c r="N249" s="1140"/>
      <c r="O249" s="1139"/>
    </row>
    <row r="250" spans="3:15">
      <c r="C250" s="1140"/>
      <c r="D250" s="1140"/>
      <c r="E250" s="1140"/>
      <c r="F250" s="1140"/>
      <c r="G250" s="1140"/>
      <c r="H250" s="1140"/>
      <c r="I250" s="1140"/>
      <c r="J250" s="1140"/>
      <c r="K250" s="1140"/>
      <c r="L250" s="1140"/>
      <c r="M250" s="1140"/>
      <c r="N250" s="1140"/>
      <c r="O250" s="1139"/>
    </row>
    <row r="251" spans="3:15">
      <c r="C251" s="1140"/>
      <c r="D251" s="1140"/>
      <c r="E251" s="1140"/>
      <c r="F251" s="1140"/>
      <c r="G251" s="1140"/>
      <c r="H251" s="1140"/>
      <c r="I251" s="1140"/>
      <c r="J251" s="1140"/>
      <c r="K251" s="1140"/>
      <c r="L251" s="1140"/>
      <c r="M251" s="1140"/>
      <c r="N251" s="1140"/>
      <c r="O251" s="1139"/>
    </row>
    <row r="252" spans="3:15">
      <c r="C252" s="1140"/>
      <c r="D252" s="1140"/>
      <c r="E252" s="1140"/>
      <c r="F252" s="1140"/>
      <c r="G252" s="1140"/>
      <c r="H252" s="1140"/>
      <c r="I252" s="1140"/>
      <c r="J252" s="1140"/>
      <c r="K252" s="1140"/>
      <c r="L252" s="1140"/>
      <c r="M252" s="1140"/>
      <c r="N252" s="1140"/>
      <c r="O252" s="1139"/>
    </row>
    <row r="253" spans="3:15">
      <c r="C253" s="1140"/>
      <c r="D253" s="1140"/>
      <c r="E253" s="1140"/>
      <c r="F253" s="1140"/>
      <c r="G253" s="1140"/>
      <c r="H253" s="1140"/>
      <c r="I253" s="1140"/>
      <c r="J253" s="1140"/>
      <c r="K253" s="1140"/>
      <c r="L253" s="1140"/>
      <c r="M253" s="1140"/>
      <c r="N253" s="1140"/>
      <c r="O253" s="1139"/>
    </row>
    <row r="254" spans="3:15">
      <c r="C254" s="1140"/>
      <c r="D254" s="1140"/>
      <c r="E254" s="1140"/>
      <c r="F254" s="1140"/>
      <c r="G254" s="1140"/>
      <c r="H254" s="1140"/>
      <c r="I254" s="1140"/>
      <c r="J254" s="1140"/>
      <c r="K254" s="1140"/>
      <c r="L254" s="1140"/>
      <c r="M254" s="1140"/>
      <c r="N254" s="1140"/>
      <c r="O254" s="1139"/>
    </row>
    <row r="255" spans="3:15">
      <c r="C255" s="1140"/>
      <c r="D255" s="1140"/>
      <c r="E255" s="1140"/>
      <c r="F255" s="1140"/>
      <c r="G255" s="1140"/>
      <c r="H255" s="1140"/>
      <c r="I255" s="1140"/>
      <c r="J255" s="1140"/>
      <c r="K255" s="1140"/>
      <c r="L255" s="1140"/>
      <c r="M255" s="1140"/>
      <c r="N255" s="1140"/>
      <c r="O255" s="1139"/>
    </row>
    <row r="256" spans="3:15">
      <c r="C256" s="1140"/>
      <c r="D256" s="1140"/>
      <c r="E256" s="1140"/>
      <c r="F256" s="1140"/>
      <c r="G256" s="1140"/>
      <c r="H256" s="1140"/>
      <c r="I256" s="1140"/>
      <c r="J256" s="1140"/>
      <c r="K256" s="1140"/>
      <c r="L256" s="1140"/>
      <c r="M256" s="1140"/>
      <c r="N256" s="1140"/>
      <c r="O256" s="1139"/>
    </row>
    <row r="257" spans="3:15">
      <c r="C257" s="1140"/>
      <c r="D257" s="1140"/>
      <c r="E257" s="1140"/>
      <c r="F257" s="1140"/>
      <c r="G257" s="1140"/>
      <c r="H257" s="1140"/>
      <c r="I257" s="1140"/>
      <c r="J257" s="1140"/>
      <c r="K257" s="1140"/>
      <c r="L257" s="1140"/>
      <c r="M257" s="1140"/>
      <c r="N257" s="1140"/>
      <c r="O257" s="1139"/>
    </row>
    <row r="258" spans="3:15">
      <c r="C258" s="1140"/>
      <c r="D258" s="1140"/>
      <c r="E258" s="1140"/>
      <c r="F258" s="1140"/>
      <c r="G258" s="1140"/>
      <c r="H258" s="1140"/>
      <c r="I258" s="1140"/>
      <c r="J258" s="1140"/>
      <c r="K258" s="1140"/>
      <c r="L258" s="1140"/>
      <c r="M258" s="1140"/>
      <c r="N258" s="1140"/>
      <c r="O258" s="1139"/>
    </row>
    <row r="259" spans="3:15">
      <c r="C259" s="1140"/>
      <c r="D259" s="1140"/>
      <c r="E259" s="1140"/>
      <c r="F259" s="1140"/>
      <c r="G259" s="1140"/>
      <c r="H259" s="1140"/>
      <c r="I259" s="1140"/>
      <c r="J259" s="1140"/>
      <c r="K259" s="1140"/>
      <c r="L259" s="1140"/>
      <c r="M259" s="1140"/>
      <c r="N259" s="1140"/>
      <c r="O259" s="1139"/>
    </row>
    <row r="260" spans="3:15">
      <c r="C260" s="1140"/>
      <c r="D260" s="1140"/>
      <c r="E260" s="1140"/>
      <c r="F260" s="1140"/>
      <c r="G260" s="1140"/>
      <c r="H260" s="1140"/>
      <c r="I260" s="1140"/>
      <c r="J260" s="1140"/>
      <c r="K260" s="1140"/>
      <c r="L260" s="1140"/>
      <c r="M260" s="1140"/>
      <c r="N260" s="1140"/>
      <c r="O260" s="1139"/>
    </row>
    <row r="261" spans="3:15">
      <c r="C261" s="1140"/>
      <c r="D261" s="1140"/>
      <c r="E261" s="1140"/>
      <c r="F261" s="1140"/>
      <c r="G261" s="1140"/>
      <c r="H261" s="1140"/>
      <c r="I261" s="1140"/>
      <c r="J261" s="1140"/>
      <c r="K261" s="1140"/>
      <c r="L261" s="1140"/>
      <c r="M261" s="1140"/>
      <c r="N261" s="1140"/>
      <c r="O261" s="1139"/>
    </row>
    <row r="262" spans="3:15">
      <c r="C262" s="1140"/>
      <c r="D262" s="1140"/>
      <c r="E262" s="1140"/>
      <c r="F262" s="1140"/>
      <c r="G262" s="1140"/>
      <c r="H262" s="1140"/>
      <c r="I262" s="1140"/>
      <c r="J262" s="1140"/>
      <c r="K262" s="1140"/>
      <c r="L262" s="1140"/>
      <c r="M262" s="1140"/>
      <c r="N262" s="1140"/>
      <c r="O262" s="1139"/>
    </row>
    <row r="263" spans="3:15">
      <c r="C263" s="1140"/>
      <c r="D263" s="1140"/>
      <c r="E263" s="1140"/>
      <c r="F263" s="1140"/>
      <c r="G263" s="1140"/>
      <c r="H263" s="1140"/>
      <c r="I263" s="1140"/>
      <c r="J263" s="1140"/>
      <c r="K263" s="1140"/>
      <c r="L263" s="1140"/>
      <c r="M263" s="1140"/>
      <c r="N263" s="1140"/>
      <c r="O263" s="1139"/>
    </row>
    <row r="264" spans="3:15">
      <c r="C264" s="1140"/>
      <c r="D264" s="1140"/>
      <c r="E264" s="1140"/>
      <c r="F264" s="1140"/>
      <c r="G264" s="1140"/>
      <c r="H264" s="1140"/>
      <c r="I264" s="1140"/>
      <c r="J264" s="1140"/>
      <c r="K264" s="1140"/>
      <c r="L264" s="1140"/>
      <c r="M264" s="1140"/>
      <c r="N264" s="1140"/>
      <c r="O264" s="1139"/>
    </row>
    <row r="265" spans="3:15">
      <c r="C265" s="1140"/>
      <c r="D265" s="1140"/>
      <c r="E265" s="1140"/>
      <c r="F265" s="1140"/>
      <c r="G265" s="1140"/>
      <c r="H265" s="1140"/>
      <c r="I265" s="1140"/>
      <c r="J265" s="1140"/>
      <c r="K265" s="1140"/>
      <c r="L265" s="1140"/>
      <c r="M265" s="1140"/>
      <c r="N265" s="1140"/>
      <c r="O265" s="1139"/>
    </row>
    <row r="266" spans="3:15">
      <c r="C266" s="1140"/>
      <c r="D266" s="1140"/>
      <c r="E266" s="1140"/>
      <c r="F266" s="1140"/>
      <c r="G266" s="1140"/>
      <c r="H266" s="1140"/>
      <c r="I266" s="1140"/>
      <c r="J266" s="1140"/>
      <c r="K266" s="1140"/>
      <c r="L266" s="1140"/>
      <c r="M266" s="1140"/>
      <c r="N266" s="1140"/>
      <c r="O266" s="1139"/>
    </row>
    <row r="267" spans="3:15">
      <c r="C267" s="1140"/>
      <c r="D267" s="1140"/>
      <c r="E267" s="1140"/>
      <c r="F267" s="1140"/>
      <c r="G267" s="1140"/>
      <c r="H267" s="1140"/>
      <c r="I267" s="1140"/>
      <c r="J267" s="1140"/>
      <c r="K267" s="1140"/>
      <c r="L267" s="1140"/>
      <c r="M267" s="1140"/>
      <c r="N267" s="1140"/>
      <c r="O267" s="1139"/>
    </row>
    <row r="268" spans="3:15">
      <c r="C268" s="1140"/>
      <c r="D268" s="1140"/>
      <c r="E268" s="1140"/>
      <c r="F268" s="1140"/>
      <c r="G268" s="1140"/>
      <c r="H268" s="1140"/>
      <c r="I268" s="1140"/>
      <c r="J268" s="1140"/>
      <c r="K268" s="1140"/>
      <c r="L268" s="1140"/>
      <c r="M268" s="1140"/>
      <c r="N268" s="1140"/>
      <c r="O268" s="1139"/>
    </row>
    <row r="269" spans="3:15">
      <c r="C269" s="1140"/>
      <c r="D269" s="1140"/>
      <c r="E269" s="1140"/>
      <c r="F269" s="1140"/>
      <c r="G269" s="1140"/>
      <c r="H269" s="1140"/>
      <c r="I269" s="1140"/>
      <c r="J269" s="1140"/>
      <c r="K269" s="1140"/>
      <c r="L269" s="1140"/>
      <c r="M269" s="1140"/>
      <c r="N269" s="1140"/>
      <c r="O269" s="1139"/>
    </row>
    <row r="270" spans="3:15">
      <c r="C270" s="1140"/>
      <c r="D270" s="1140"/>
      <c r="E270" s="1140"/>
      <c r="F270" s="1140"/>
      <c r="G270" s="1140"/>
      <c r="H270" s="1140"/>
      <c r="I270" s="1140"/>
      <c r="J270" s="1140"/>
      <c r="K270" s="1140"/>
      <c r="L270" s="1140"/>
      <c r="M270" s="1140"/>
      <c r="N270" s="1140"/>
      <c r="O270" s="1139"/>
    </row>
    <row r="271" spans="3:15">
      <c r="C271" s="1140"/>
      <c r="D271" s="1140"/>
      <c r="E271" s="1140"/>
      <c r="F271" s="1140"/>
      <c r="G271" s="1140"/>
      <c r="H271" s="1140"/>
      <c r="I271" s="1140"/>
      <c r="J271" s="1140"/>
      <c r="K271" s="1140"/>
      <c r="L271" s="1140"/>
      <c r="M271" s="1140"/>
      <c r="N271" s="1140"/>
      <c r="O271" s="1139"/>
    </row>
    <row r="272" spans="3:15">
      <c r="C272" s="1140"/>
      <c r="D272" s="1140"/>
      <c r="E272" s="1140"/>
      <c r="F272" s="1140"/>
      <c r="G272" s="1140"/>
      <c r="H272" s="1140"/>
      <c r="I272" s="1140"/>
      <c r="J272" s="1140"/>
      <c r="K272" s="1140"/>
      <c r="L272" s="1140"/>
      <c r="M272" s="1140"/>
      <c r="N272" s="1140"/>
      <c r="O272" s="1139"/>
    </row>
    <row r="273" spans="3:15">
      <c r="C273" s="1140"/>
      <c r="D273" s="1140"/>
      <c r="E273" s="1140"/>
      <c r="F273" s="1140"/>
      <c r="G273" s="1140"/>
      <c r="H273" s="1140"/>
      <c r="I273" s="1140"/>
      <c r="J273" s="1140"/>
      <c r="K273" s="1140"/>
      <c r="L273" s="1140"/>
      <c r="M273" s="1140"/>
      <c r="N273" s="1140"/>
      <c r="O273" s="1139"/>
    </row>
    <row r="274" spans="3:15">
      <c r="C274" s="1140"/>
      <c r="D274" s="1140"/>
      <c r="E274" s="1140"/>
      <c r="F274" s="1140"/>
      <c r="G274" s="1140"/>
      <c r="H274" s="1140"/>
      <c r="I274" s="1140"/>
      <c r="J274" s="1140"/>
      <c r="K274" s="1140"/>
      <c r="L274" s="1140"/>
      <c r="M274" s="1140"/>
      <c r="N274" s="1140"/>
      <c r="O274" s="1139"/>
    </row>
    <row r="275" spans="3:15">
      <c r="C275" s="1140"/>
      <c r="D275" s="1140"/>
      <c r="E275" s="1140"/>
      <c r="F275" s="1140"/>
      <c r="G275" s="1140"/>
      <c r="H275" s="1140"/>
      <c r="I275" s="1140"/>
      <c r="J275" s="1140"/>
      <c r="K275" s="1140"/>
      <c r="L275" s="1140"/>
      <c r="M275" s="1140"/>
      <c r="N275" s="1140"/>
      <c r="O275" s="1139"/>
    </row>
    <row r="276" spans="3:15">
      <c r="C276" s="1140"/>
      <c r="D276" s="1140"/>
      <c r="E276" s="1140"/>
      <c r="F276" s="1140"/>
      <c r="G276" s="1140"/>
      <c r="H276" s="1140"/>
      <c r="I276" s="1140"/>
      <c r="J276" s="1140"/>
      <c r="K276" s="1140"/>
      <c r="L276" s="1140"/>
      <c r="M276" s="1140"/>
      <c r="N276" s="1140"/>
      <c r="O276" s="1139"/>
    </row>
    <row r="277" spans="3:15">
      <c r="C277" s="1140"/>
      <c r="D277" s="1140"/>
      <c r="E277" s="1140"/>
      <c r="F277" s="1140"/>
      <c r="G277" s="1140"/>
      <c r="H277" s="1140"/>
      <c r="I277" s="1140"/>
      <c r="J277" s="1140"/>
      <c r="K277" s="1140"/>
      <c r="L277" s="1140"/>
      <c r="M277" s="1140"/>
      <c r="N277" s="1140"/>
      <c r="O277" s="1139"/>
    </row>
    <row r="278" spans="3:15">
      <c r="C278" s="1140"/>
      <c r="D278" s="1140"/>
      <c r="E278" s="1140"/>
      <c r="F278" s="1140"/>
      <c r="G278" s="1140"/>
      <c r="H278" s="1140"/>
      <c r="I278" s="1140"/>
      <c r="J278" s="1140"/>
      <c r="K278" s="1140"/>
      <c r="L278" s="1140"/>
      <c r="M278" s="1140"/>
      <c r="N278" s="1140"/>
      <c r="O278" s="1139"/>
    </row>
    <row r="279" spans="3:15">
      <c r="C279" s="1140"/>
      <c r="D279" s="1140"/>
      <c r="E279" s="1140"/>
      <c r="F279" s="1140"/>
      <c r="G279" s="1140"/>
      <c r="H279" s="1140"/>
      <c r="I279" s="1140"/>
      <c r="J279" s="1140"/>
      <c r="K279" s="1140"/>
      <c r="L279" s="1140"/>
      <c r="M279" s="1140"/>
      <c r="N279" s="1140"/>
      <c r="O279" s="1139"/>
    </row>
    <row r="280" spans="3:15">
      <c r="C280" s="1140"/>
      <c r="D280" s="1140"/>
      <c r="E280" s="1140"/>
      <c r="F280" s="1140"/>
      <c r="G280" s="1140"/>
      <c r="H280" s="1140"/>
      <c r="I280" s="1140"/>
      <c r="J280" s="1140"/>
      <c r="K280" s="1140"/>
      <c r="L280" s="1140"/>
      <c r="M280" s="1140"/>
      <c r="N280" s="1140"/>
      <c r="O280" s="1139"/>
    </row>
    <row r="281" spans="3:15">
      <c r="C281" s="1140"/>
      <c r="D281" s="1140"/>
      <c r="E281" s="1140"/>
      <c r="F281" s="1140"/>
      <c r="G281" s="1140"/>
      <c r="H281" s="1140"/>
      <c r="I281" s="1140"/>
      <c r="J281" s="1140"/>
      <c r="K281" s="1140"/>
      <c r="L281" s="1140"/>
      <c r="M281" s="1140"/>
      <c r="N281" s="1140"/>
      <c r="O281" s="1139"/>
    </row>
    <row r="282" spans="3:15">
      <c r="C282" s="1140"/>
      <c r="D282" s="1140"/>
      <c r="E282" s="1140"/>
      <c r="F282" s="1140"/>
      <c r="G282" s="1140"/>
      <c r="H282" s="1140"/>
      <c r="I282" s="1140"/>
      <c r="J282" s="1140"/>
      <c r="K282" s="1140"/>
      <c r="L282" s="1140"/>
      <c r="M282" s="1140"/>
      <c r="N282" s="1140"/>
      <c r="O282" s="1139"/>
    </row>
    <row r="283" spans="3:15">
      <c r="C283" s="1140"/>
      <c r="D283" s="1140"/>
      <c r="E283" s="1140"/>
      <c r="F283" s="1140"/>
      <c r="G283" s="1140"/>
      <c r="H283" s="1140"/>
      <c r="I283" s="1140"/>
      <c r="J283" s="1140"/>
      <c r="K283" s="1140"/>
      <c r="L283" s="1140"/>
      <c r="M283" s="1140"/>
      <c r="N283" s="1140"/>
      <c r="O283" s="1139"/>
    </row>
    <row r="284" spans="3:15">
      <c r="C284" s="1140"/>
      <c r="D284" s="1140"/>
      <c r="E284" s="1140"/>
      <c r="F284" s="1140"/>
      <c r="G284" s="1140"/>
      <c r="H284" s="1140"/>
      <c r="I284" s="1140"/>
      <c r="J284" s="1140"/>
      <c r="K284" s="1140"/>
      <c r="L284" s="1140"/>
      <c r="M284" s="1140"/>
      <c r="N284" s="1140"/>
      <c r="O284" s="1139"/>
    </row>
    <row r="285" spans="3:15">
      <c r="C285" s="1140"/>
      <c r="D285" s="1140"/>
      <c r="E285" s="1140"/>
      <c r="F285" s="1140"/>
      <c r="G285" s="1140"/>
      <c r="H285" s="1140"/>
      <c r="I285" s="1140"/>
      <c r="J285" s="1140"/>
      <c r="K285" s="1140"/>
      <c r="L285" s="1140"/>
      <c r="M285" s="1140"/>
      <c r="N285" s="1140"/>
      <c r="O285" s="1139"/>
    </row>
    <row r="286" spans="3:15">
      <c r="C286" s="1140"/>
      <c r="D286" s="1140"/>
      <c r="E286" s="1140"/>
      <c r="F286" s="1140"/>
      <c r="G286" s="1140"/>
      <c r="H286" s="1140"/>
      <c r="I286" s="1140"/>
      <c r="J286" s="1140"/>
      <c r="K286" s="1140"/>
      <c r="L286" s="1140"/>
      <c r="M286" s="1140"/>
      <c r="N286" s="1140"/>
      <c r="O286" s="1139"/>
    </row>
    <row r="287" spans="3:15">
      <c r="C287" s="1140"/>
      <c r="D287" s="1140"/>
      <c r="E287" s="1140"/>
      <c r="F287" s="1140"/>
      <c r="G287" s="1140"/>
      <c r="H287" s="1140"/>
      <c r="I287" s="1140"/>
      <c r="J287" s="1140"/>
      <c r="K287" s="1140"/>
      <c r="L287" s="1140"/>
      <c r="M287" s="1140"/>
      <c r="N287" s="1140"/>
      <c r="O287" s="1139"/>
    </row>
    <row r="288" spans="3:15">
      <c r="C288" s="1140"/>
      <c r="D288" s="1140"/>
      <c r="E288" s="1140"/>
      <c r="F288" s="1140"/>
      <c r="G288" s="1140"/>
      <c r="H288" s="1140"/>
      <c r="I288" s="1140"/>
      <c r="J288" s="1140"/>
      <c r="K288" s="1140"/>
      <c r="L288" s="1140"/>
      <c r="M288" s="1140"/>
      <c r="N288" s="1140"/>
      <c r="O288" s="1139"/>
    </row>
    <row r="289" spans="3:15">
      <c r="C289" s="1140"/>
      <c r="D289" s="1140"/>
      <c r="E289" s="1140"/>
      <c r="F289" s="1140"/>
      <c r="G289" s="1140"/>
      <c r="H289" s="1140"/>
      <c r="I289" s="1140"/>
      <c r="J289" s="1140"/>
      <c r="K289" s="1140"/>
      <c r="L289" s="1140"/>
      <c r="M289" s="1140"/>
      <c r="N289" s="1140"/>
      <c r="O289" s="1139"/>
    </row>
    <row r="290" spans="3:15">
      <c r="C290" s="1140"/>
      <c r="D290" s="1140"/>
      <c r="E290" s="1140"/>
      <c r="F290" s="1140"/>
      <c r="G290" s="1140"/>
      <c r="H290" s="1140"/>
      <c r="I290" s="1140"/>
      <c r="J290" s="1140"/>
      <c r="K290" s="1140"/>
      <c r="L290" s="1140"/>
      <c r="M290" s="1140"/>
      <c r="N290" s="1140"/>
      <c r="O290" s="1139"/>
    </row>
    <row r="291" spans="3:15">
      <c r="C291" s="1140"/>
      <c r="D291" s="1140"/>
      <c r="E291" s="1140"/>
      <c r="F291" s="1140"/>
      <c r="G291" s="1140"/>
      <c r="H291" s="1140"/>
      <c r="I291" s="1140"/>
      <c r="J291" s="1140"/>
      <c r="K291" s="1140"/>
      <c r="L291" s="1140"/>
      <c r="M291" s="1140"/>
      <c r="N291" s="1140"/>
      <c r="O291" s="1139"/>
    </row>
    <row r="292" spans="3:15">
      <c r="C292" s="1140"/>
      <c r="D292" s="1140"/>
      <c r="E292" s="1140"/>
      <c r="F292" s="1140"/>
      <c r="G292" s="1140"/>
      <c r="H292" s="1140"/>
      <c r="I292" s="1140"/>
      <c r="J292" s="1140"/>
      <c r="K292" s="1140"/>
      <c r="L292" s="1140"/>
      <c r="M292" s="1140"/>
      <c r="N292" s="1140"/>
      <c r="O292" s="1139"/>
    </row>
    <row r="293" spans="3:15">
      <c r="C293" s="1140"/>
      <c r="D293" s="1140"/>
      <c r="E293" s="1140"/>
      <c r="F293" s="1140"/>
      <c r="G293" s="1140"/>
      <c r="H293" s="1140"/>
      <c r="I293" s="1140"/>
      <c r="J293" s="1140"/>
      <c r="K293" s="1140"/>
      <c r="L293" s="1140"/>
      <c r="M293" s="1140"/>
      <c r="N293" s="1140"/>
      <c r="O293" s="1139"/>
    </row>
    <row r="294" spans="3:15">
      <c r="C294" s="1140"/>
      <c r="D294" s="1140"/>
      <c r="E294" s="1140"/>
      <c r="F294" s="1140"/>
      <c r="G294" s="1140"/>
      <c r="H294" s="1140"/>
      <c r="I294" s="1140"/>
      <c r="J294" s="1140"/>
      <c r="K294" s="1140"/>
      <c r="L294" s="1140"/>
      <c r="M294" s="1140"/>
      <c r="N294" s="1140"/>
      <c r="O294" s="1139"/>
    </row>
    <row r="295" spans="3:15">
      <c r="C295" s="1140"/>
      <c r="D295" s="1140"/>
      <c r="E295" s="1140"/>
      <c r="F295" s="1140"/>
      <c r="G295" s="1140"/>
      <c r="H295" s="1140"/>
      <c r="I295" s="1140"/>
      <c r="J295" s="1140"/>
      <c r="K295" s="1140"/>
      <c r="L295" s="1140"/>
      <c r="M295" s="1140"/>
      <c r="N295" s="1140"/>
      <c r="O295" s="1139"/>
    </row>
    <row r="296" spans="3:15">
      <c r="C296" s="1140"/>
      <c r="D296" s="1140"/>
      <c r="E296" s="1140"/>
      <c r="F296" s="1140"/>
      <c r="G296" s="1140"/>
      <c r="H296" s="1140"/>
      <c r="I296" s="1140"/>
      <c r="J296" s="1140"/>
      <c r="K296" s="1140"/>
      <c r="L296" s="1140"/>
      <c r="M296" s="1140"/>
      <c r="N296" s="1140"/>
      <c r="O296" s="1139"/>
    </row>
    <row r="297" spans="3:15">
      <c r="C297" s="1140"/>
      <c r="D297" s="1140"/>
      <c r="E297" s="1140"/>
      <c r="F297" s="1140"/>
      <c r="G297" s="1140"/>
      <c r="H297" s="1140"/>
      <c r="I297" s="1140"/>
      <c r="J297" s="1140"/>
      <c r="K297" s="1140"/>
      <c r="L297" s="1140"/>
      <c r="M297" s="1140"/>
      <c r="N297" s="1140"/>
      <c r="O297" s="1139"/>
    </row>
    <row r="298" spans="3:15">
      <c r="C298" s="1140"/>
      <c r="D298" s="1140"/>
      <c r="E298" s="1140"/>
      <c r="F298" s="1140"/>
      <c r="G298" s="1140"/>
      <c r="H298" s="1140"/>
      <c r="I298" s="1140"/>
      <c r="J298" s="1140"/>
      <c r="K298" s="1140"/>
      <c r="L298" s="1140"/>
      <c r="M298" s="1140"/>
      <c r="N298" s="1140"/>
      <c r="O298" s="1139"/>
    </row>
    <row r="299" spans="3:15">
      <c r="C299" s="1140"/>
      <c r="D299" s="1140"/>
      <c r="E299" s="1140"/>
      <c r="F299" s="1140"/>
      <c r="G299" s="1140"/>
      <c r="H299" s="1140"/>
      <c r="I299" s="1140"/>
      <c r="J299" s="1140"/>
      <c r="K299" s="1140"/>
      <c r="L299" s="1140"/>
      <c r="M299" s="1140"/>
      <c r="N299" s="1140"/>
      <c r="O299" s="1139"/>
    </row>
    <row r="300" spans="3:15">
      <c r="C300" s="1140"/>
      <c r="D300" s="1140"/>
      <c r="E300" s="1140"/>
      <c r="F300" s="1140"/>
      <c r="G300" s="1140"/>
      <c r="H300" s="1140"/>
      <c r="I300" s="1140"/>
      <c r="J300" s="1140"/>
      <c r="K300" s="1140"/>
      <c r="L300" s="1140"/>
      <c r="M300" s="1140"/>
      <c r="N300" s="1140"/>
      <c r="O300" s="1139"/>
    </row>
    <row r="301" spans="3:15">
      <c r="C301" s="1140"/>
      <c r="D301" s="1140"/>
      <c r="E301" s="1140"/>
      <c r="F301" s="1140"/>
      <c r="G301" s="1140"/>
      <c r="H301" s="1140"/>
      <c r="I301" s="1140"/>
      <c r="J301" s="1140"/>
      <c r="K301" s="1140"/>
      <c r="L301" s="1140"/>
      <c r="M301" s="1140"/>
      <c r="N301" s="1140"/>
      <c r="O301" s="1139"/>
    </row>
    <row r="302" spans="3:15">
      <c r="C302" s="1140"/>
      <c r="D302" s="1140"/>
      <c r="E302" s="1140"/>
      <c r="F302" s="1140"/>
      <c r="G302" s="1140"/>
      <c r="H302" s="1140"/>
      <c r="I302" s="1140"/>
      <c r="J302" s="1140"/>
      <c r="K302" s="1140"/>
      <c r="L302" s="1140"/>
      <c r="M302" s="1140"/>
      <c r="N302" s="1140"/>
      <c r="O302" s="1139"/>
    </row>
    <row r="303" spans="3:15">
      <c r="C303" s="1140"/>
      <c r="D303" s="1140"/>
      <c r="E303" s="1140"/>
      <c r="F303" s="1140"/>
      <c r="G303" s="1140"/>
      <c r="H303" s="1140"/>
      <c r="I303" s="1140"/>
      <c r="J303" s="1140"/>
      <c r="K303" s="1140"/>
      <c r="L303" s="1140"/>
      <c r="M303" s="1140"/>
      <c r="N303" s="1140"/>
      <c r="O303" s="1139"/>
    </row>
    <row r="304" spans="3:15">
      <c r="C304" s="1140"/>
      <c r="D304" s="1140"/>
      <c r="E304" s="1140"/>
      <c r="F304" s="1140"/>
      <c r="G304" s="1140"/>
      <c r="H304" s="1140"/>
      <c r="I304" s="1140"/>
      <c r="J304" s="1140"/>
      <c r="K304" s="1140"/>
      <c r="L304" s="1140"/>
      <c r="M304" s="1140"/>
      <c r="N304" s="1140"/>
      <c r="O304" s="1139"/>
    </row>
    <row r="305" spans="3:15">
      <c r="C305" s="1140"/>
      <c r="D305" s="1140"/>
      <c r="E305" s="1140"/>
      <c r="F305" s="1140"/>
      <c r="G305" s="1140"/>
      <c r="H305" s="1140"/>
      <c r="I305" s="1140"/>
      <c r="J305" s="1140"/>
      <c r="K305" s="1140"/>
      <c r="L305" s="1140"/>
      <c r="M305" s="1140"/>
      <c r="N305" s="1140"/>
      <c r="O305" s="1139"/>
    </row>
    <row r="306" spans="3:15">
      <c r="C306" s="1140"/>
      <c r="D306" s="1140"/>
      <c r="E306" s="1140"/>
      <c r="F306" s="1140"/>
      <c r="G306" s="1140"/>
      <c r="H306" s="1140"/>
      <c r="I306" s="1140"/>
      <c r="J306" s="1140"/>
      <c r="K306" s="1140"/>
      <c r="L306" s="1140"/>
      <c r="M306" s="1140"/>
      <c r="N306" s="1140"/>
      <c r="O306" s="1139"/>
    </row>
    <row r="307" spans="3:15">
      <c r="C307" s="1140"/>
      <c r="D307" s="1140"/>
      <c r="E307" s="1140"/>
      <c r="F307" s="1140"/>
      <c r="G307" s="1140"/>
      <c r="H307" s="1140"/>
      <c r="I307" s="1140"/>
      <c r="J307" s="1140"/>
      <c r="K307" s="1140"/>
      <c r="L307" s="1140"/>
      <c r="M307" s="1140"/>
      <c r="N307" s="1140"/>
      <c r="O307" s="1139"/>
    </row>
    <row r="308" spans="3:15">
      <c r="C308" s="1140"/>
      <c r="D308" s="1140"/>
      <c r="E308" s="1140"/>
      <c r="F308" s="1140"/>
      <c r="G308" s="1140"/>
      <c r="H308" s="1140"/>
      <c r="I308" s="1140"/>
      <c r="J308" s="1140"/>
      <c r="K308" s="1140"/>
      <c r="L308" s="1140"/>
      <c r="M308" s="1140"/>
      <c r="N308" s="1140"/>
      <c r="O308" s="1139"/>
    </row>
    <row r="309" spans="3:15">
      <c r="C309" s="1140"/>
      <c r="D309" s="1140"/>
      <c r="E309" s="1140"/>
      <c r="F309" s="1140"/>
      <c r="G309" s="1140"/>
      <c r="H309" s="1140"/>
      <c r="I309" s="1140"/>
      <c r="J309" s="1140"/>
      <c r="K309" s="1140"/>
      <c r="L309" s="1140"/>
      <c r="M309" s="1140"/>
      <c r="N309" s="1140"/>
      <c r="O309" s="1139"/>
    </row>
    <row r="310" spans="3:15">
      <c r="C310" s="1140"/>
      <c r="D310" s="1140"/>
      <c r="E310" s="1140"/>
      <c r="F310" s="1140"/>
      <c r="G310" s="1140"/>
      <c r="H310" s="1140"/>
      <c r="I310" s="1140"/>
      <c r="J310" s="1140"/>
      <c r="K310" s="1140"/>
      <c r="L310" s="1140"/>
      <c r="M310" s="1140"/>
      <c r="N310" s="1140"/>
      <c r="O310" s="1139"/>
    </row>
    <row r="311" spans="3:15">
      <c r="C311" s="1140"/>
      <c r="D311" s="1140"/>
      <c r="E311" s="1140"/>
      <c r="F311" s="1140"/>
      <c r="G311" s="1140"/>
      <c r="H311" s="1140"/>
      <c r="I311" s="1140"/>
      <c r="J311" s="1140"/>
      <c r="K311" s="1140"/>
      <c r="L311" s="1140"/>
      <c r="M311" s="1140"/>
      <c r="N311" s="1140"/>
      <c r="O311" s="1139"/>
    </row>
    <row r="312" spans="3:15">
      <c r="C312" s="1140"/>
      <c r="D312" s="1140"/>
      <c r="E312" s="1140"/>
      <c r="F312" s="1140"/>
      <c r="G312" s="1140"/>
      <c r="H312" s="1140"/>
      <c r="I312" s="1140"/>
      <c r="J312" s="1140"/>
      <c r="K312" s="1140"/>
      <c r="L312" s="1140"/>
      <c r="M312" s="1140"/>
      <c r="N312" s="1140"/>
      <c r="O312" s="1139"/>
    </row>
    <row r="313" spans="3:15">
      <c r="C313" s="1140"/>
      <c r="D313" s="1140"/>
      <c r="E313" s="1140"/>
      <c r="F313" s="1140"/>
      <c r="G313" s="1140"/>
      <c r="H313" s="1140"/>
      <c r="I313" s="1140"/>
      <c r="J313" s="1140"/>
      <c r="K313" s="1140"/>
      <c r="L313" s="1140"/>
      <c r="M313" s="1140"/>
      <c r="N313" s="1140"/>
      <c r="O313" s="1139"/>
    </row>
    <row r="314" spans="3:15">
      <c r="C314" s="1140"/>
      <c r="D314" s="1140"/>
      <c r="E314" s="1140"/>
      <c r="F314" s="1140"/>
      <c r="G314" s="1140"/>
      <c r="H314" s="1140"/>
      <c r="I314" s="1140"/>
      <c r="J314" s="1140"/>
      <c r="K314" s="1140"/>
      <c r="L314" s="1140"/>
      <c r="M314" s="1140"/>
      <c r="N314" s="1140"/>
      <c r="O314" s="1139"/>
    </row>
    <row r="315" spans="3:15">
      <c r="C315" s="1140"/>
      <c r="D315" s="1140"/>
      <c r="E315" s="1140"/>
      <c r="F315" s="1140"/>
      <c r="G315" s="1140"/>
      <c r="H315" s="1140"/>
      <c r="I315" s="1140"/>
      <c r="J315" s="1140"/>
      <c r="K315" s="1140"/>
      <c r="L315" s="1140"/>
      <c r="M315" s="1140"/>
      <c r="N315" s="1140"/>
      <c r="O315" s="1139"/>
    </row>
    <row r="316" spans="3:15">
      <c r="C316" s="1140"/>
      <c r="D316" s="1140"/>
      <c r="E316" s="1140"/>
      <c r="F316" s="1140"/>
      <c r="G316" s="1140"/>
      <c r="H316" s="1140"/>
      <c r="I316" s="1140"/>
      <c r="J316" s="1140"/>
      <c r="K316" s="1140"/>
      <c r="L316" s="1140"/>
      <c r="M316" s="1140"/>
      <c r="N316" s="1140"/>
      <c r="O316" s="1139"/>
    </row>
    <row r="317" spans="3:15">
      <c r="C317" s="1140"/>
      <c r="D317" s="1140"/>
      <c r="E317" s="1140"/>
      <c r="F317" s="1140"/>
      <c r="G317" s="1140"/>
      <c r="H317" s="1140"/>
      <c r="I317" s="1140"/>
      <c r="J317" s="1140"/>
      <c r="K317" s="1140"/>
      <c r="L317" s="1140"/>
      <c r="M317" s="1140"/>
      <c r="N317" s="1140"/>
      <c r="O317" s="1139"/>
    </row>
    <row r="318" spans="3:15">
      <c r="C318" s="1140"/>
      <c r="D318" s="1140"/>
      <c r="E318" s="1140"/>
      <c r="F318" s="1140"/>
      <c r="G318" s="1140"/>
      <c r="H318" s="1140"/>
      <c r="I318" s="1140"/>
      <c r="J318" s="1140"/>
      <c r="K318" s="1140"/>
      <c r="L318" s="1140"/>
      <c r="M318" s="1140"/>
      <c r="N318" s="1140"/>
      <c r="O318" s="1139"/>
    </row>
    <row r="319" spans="3:15">
      <c r="C319" s="1140"/>
      <c r="D319" s="1140"/>
      <c r="E319" s="1140"/>
      <c r="F319" s="1140"/>
      <c r="G319" s="1140"/>
      <c r="H319" s="1140"/>
      <c r="I319" s="1140"/>
      <c r="J319" s="1140"/>
      <c r="K319" s="1140"/>
      <c r="L319" s="1140"/>
      <c r="M319" s="1140"/>
      <c r="N319" s="1140"/>
      <c r="O319" s="1139"/>
    </row>
    <row r="320" spans="3:15">
      <c r="C320" s="1140"/>
      <c r="D320" s="1140"/>
      <c r="E320" s="1140"/>
      <c r="F320" s="1140"/>
      <c r="G320" s="1140"/>
      <c r="H320" s="1140"/>
      <c r="I320" s="1140"/>
      <c r="J320" s="1140"/>
      <c r="K320" s="1140"/>
      <c r="L320" s="1140"/>
      <c r="M320" s="1140"/>
      <c r="N320" s="1140"/>
      <c r="O320" s="1139"/>
    </row>
    <row r="321" spans="3:15">
      <c r="C321" s="1140"/>
      <c r="D321" s="1140"/>
      <c r="E321" s="1140"/>
      <c r="F321" s="1140"/>
      <c r="G321" s="1140"/>
      <c r="H321" s="1140"/>
      <c r="I321" s="1140"/>
      <c r="J321" s="1140"/>
      <c r="K321" s="1140"/>
      <c r="L321" s="1140"/>
      <c r="M321" s="1140"/>
      <c r="N321" s="1140"/>
      <c r="O321" s="1139"/>
    </row>
    <row r="322" spans="3:15">
      <c r="C322" s="1140"/>
      <c r="D322" s="1140"/>
      <c r="E322" s="1140"/>
      <c r="F322" s="1140"/>
      <c r="G322" s="1140"/>
      <c r="H322" s="1140"/>
      <c r="I322" s="1140"/>
      <c r="J322" s="1140"/>
      <c r="K322" s="1140"/>
      <c r="L322" s="1140"/>
      <c r="M322" s="1140"/>
      <c r="N322" s="1140"/>
      <c r="O322" s="1139"/>
    </row>
    <row r="323" spans="3:15">
      <c r="C323" s="1140"/>
      <c r="D323" s="1140"/>
      <c r="E323" s="1140"/>
      <c r="F323" s="1140"/>
      <c r="G323" s="1140"/>
      <c r="H323" s="1140"/>
      <c r="I323" s="1140"/>
      <c r="J323" s="1140"/>
      <c r="K323" s="1140"/>
      <c r="L323" s="1140"/>
      <c r="M323" s="1140"/>
      <c r="N323" s="1140"/>
      <c r="O323" s="1139"/>
    </row>
    <row r="324" spans="3:15">
      <c r="C324" s="1140"/>
      <c r="D324" s="1140"/>
      <c r="E324" s="1140"/>
      <c r="F324" s="1140"/>
      <c r="G324" s="1140"/>
      <c r="H324" s="1140"/>
      <c r="I324" s="1140"/>
      <c r="J324" s="1140"/>
      <c r="K324" s="1140"/>
      <c r="L324" s="1140"/>
      <c r="M324" s="1140"/>
      <c r="N324" s="1140"/>
      <c r="O324" s="1139"/>
    </row>
    <row r="325" spans="3:15">
      <c r="C325" s="1140"/>
      <c r="D325" s="1140"/>
      <c r="E325" s="1140"/>
      <c r="F325" s="1140"/>
      <c r="G325" s="1140"/>
      <c r="H325" s="1140"/>
      <c r="I325" s="1140"/>
      <c r="J325" s="1140"/>
      <c r="K325" s="1140"/>
      <c r="L325" s="1140"/>
      <c r="M325" s="1140"/>
      <c r="N325" s="1140"/>
      <c r="O325" s="1139"/>
    </row>
    <row r="326" spans="3:15">
      <c r="C326" s="1140"/>
      <c r="D326" s="1140"/>
      <c r="E326" s="1140"/>
      <c r="F326" s="1140"/>
      <c r="G326" s="1140"/>
      <c r="H326" s="1140"/>
      <c r="I326" s="1140"/>
      <c r="J326" s="1140"/>
      <c r="K326" s="1140"/>
      <c r="L326" s="1140"/>
      <c r="M326" s="1140"/>
      <c r="N326" s="1140"/>
      <c r="O326" s="1139"/>
    </row>
    <row r="327" spans="3:15">
      <c r="C327" s="1140"/>
      <c r="D327" s="1140"/>
      <c r="E327" s="1140"/>
      <c r="F327" s="1140"/>
      <c r="G327" s="1140"/>
      <c r="H327" s="1140"/>
      <c r="I327" s="1140"/>
      <c r="J327" s="1140"/>
      <c r="K327" s="1140"/>
      <c r="L327" s="1140"/>
      <c r="M327" s="1140"/>
      <c r="N327" s="1140"/>
      <c r="O327" s="1139"/>
    </row>
    <row r="328" spans="3:15">
      <c r="C328" s="1140"/>
      <c r="D328" s="1140"/>
      <c r="E328" s="1140"/>
      <c r="F328" s="1140"/>
      <c r="G328" s="1140"/>
      <c r="H328" s="1140"/>
      <c r="I328" s="1140"/>
      <c r="J328" s="1140"/>
      <c r="K328" s="1140"/>
      <c r="L328" s="1140"/>
      <c r="M328" s="1140"/>
      <c r="N328" s="1140"/>
      <c r="O328" s="1139"/>
    </row>
    <row r="329" spans="3:15">
      <c r="C329" s="1140"/>
      <c r="D329" s="1140"/>
      <c r="E329" s="1140"/>
      <c r="F329" s="1140"/>
      <c r="G329" s="1140"/>
      <c r="H329" s="1140"/>
      <c r="I329" s="1140"/>
      <c r="J329" s="1140"/>
      <c r="K329" s="1140"/>
      <c r="L329" s="1140"/>
      <c r="M329" s="1140"/>
      <c r="N329" s="1140"/>
      <c r="O329" s="1139"/>
    </row>
    <row r="330" spans="3:15">
      <c r="C330" s="1140"/>
      <c r="D330" s="1140"/>
      <c r="E330" s="1140"/>
      <c r="F330" s="1140"/>
      <c r="G330" s="1140"/>
      <c r="H330" s="1140"/>
      <c r="I330" s="1140"/>
      <c r="J330" s="1140"/>
      <c r="K330" s="1140"/>
      <c r="L330" s="1140"/>
      <c r="M330" s="1140"/>
      <c r="N330" s="1140"/>
      <c r="O330" s="1139"/>
    </row>
    <row r="331" spans="3:15">
      <c r="C331" s="1140"/>
      <c r="D331" s="1140"/>
      <c r="E331" s="1140"/>
      <c r="F331" s="1140"/>
      <c r="G331" s="1140"/>
      <c r="H331" s="1140"/>
      <c r="I331" s="1140"/>
      <c r="J331" s="1140"/>
      <c r="K331" s="1140"/>
      <c r="L331" s="1140"/>
      <c r="M331" s="1140"/>
      <c r="N331" s="1140"/>
      <c r="O331" s="1139"/>
    </row>
    <row r="332" spans="3:15">
      <c r="C332" s="1140"/>
      <c r="D332" s="1140"/>
      <c r="E332" s="1140"/>
      <c r="F332" s="1140"/>
      <c r="G332" s="1140"/>
      <c r="H332" s="1140"/>
      <c r="I332" s="1140"/>
      <c r="J332" s="1140"/>
      <c r="K332" s="1140"/>
      <c r="L332" s="1140"/>
      <c r="M332" s="1140"/>
      <c r="N332" s="1140"/>
      <c r="O332" s="1139"/>
    </row>
    <row r="333" spans="3:15">
      <c r="C333" s="1140"/>
      <c r="D333" s="1140"/>
      <c r="E333" s="1140"/>
      <c r="F333" s="1140"/>
      <c r="G333" s="1140"/>
      <c r="H333" s="1140"/>
      <c r="I333" s="1140"/>
      <c r="J333" s="1140"/>
      <c r="K333" s="1140"/>
      <c r="L333" s="1140"/>
      <c r="M333" s="1140"/>
      <c r="N333" s="1140"/>
      <c r="O333" s="1139"/>
    </row>
    <row r="334" spans="3:15">
      <c r="C334" s="1140"/>
      <c r="D334" s="1140"/>
      <c r="E334" s="1140"/>
      <c r="F334" s="1140"/>
      <c r="G334" s="1140"/>
      <c r="H334" s="1140"/>
      <c r="I334" s="1140"/>
      <c r="J334" s="1140"/>
      <c r="K334" s="1140"/>
      <c r="L334" s="1140"/>
      <c r="M334" s="1140"/>
      <c r="N334" s="1140"/>
      <c r="O334" s="1139"/>
    </row>
    <row r="335" spans="3:15">
      <c r="C335" s="1140"/>
      <c r="D335" s="1140"/>
      <c r="E335" s="1140"/>
      <c r="F335" s="1140"/>
      <c r="G335" s="1140"/>
      <c r="H335" s="1140"/>
      <c r="I335" s="1140"/>
      <c r="J335" s="1140"/>
      <c r="K335" s="1140"/>
      <c r="L335" s="1140"/>
      <c r="M335" s="1140"/>
      <c r="N335" s="1140"/>
      <c r="O335" s="1139"/>
    </row>
    <row r="336" spans="3:15">
      <c r="C336" s="1140"/>
      <c r="D336" s="1140"/>
      <c r="E336" s="1140"/>
      <c r="F336" s="1140"/>
      <c r="G336" s="1140"/>
      <c r="H336" s="1140"/>
      <c r="I336" s="1140"/>
      <c r="J336" s="1140"/>
      <c r="K336" s="1140"/>
      <c r="L336" s="1140"/>
      <c r="M336" s="1140"/>
      <c r="N336" s="1140"/>
      <c r="O336" s="1139"/>
    </row>
    <row r="337" spans="3:15">
      <c r="C337" s="1140"/>
      <c r="D337" s="1140"/>
      <c r="E337" s="1140"/>
      <c r="F337" s="1140"/>
      <c r="G337" s="1140"/>
      <c r="H337" s="1140"/>
      <c r="I337" s="1140"/>
      <c r="J337" s="1140"/>
      <c r="K337" s="1140"/>
      <c r="L337" s="1140"/>
      <c r="M337" s="1140"/>
      <c r="N337" s="1140"/>
      <c r="O337" s="1139"/>
    </row>
    <row r="338" spans="3:15">
      <c r="C338" s="1140"/>
      <c r="D338" s="1140"/>
      <c r="E338" s="1140"/>
      <c r="F338" s="1140"/>
      <c r="G338" s="1140"/>
      <c r="H338" s="1140"/>
      <c r="I338" s="1140"/>
      <c r="J338" s="1140"/>
      <c r="K338" s="1140"/>
      <c r="L338" s="1140"/>
      <c r="M338" s="1140"/>
      <c r="N338" s="1140"/>
      <c r="O338" s="1139"/>
    </row>
    <row r="339" spans="3:15">
      <c r="C339" s="1140"/>
      <c r="D339" s="1140"/>
      <c r="E339" s="1140"/>
      <c r="F339" s="1140"/>
      <c r="G339" s="1140"/>
      <c r="H339" s="1140"/>
      <c r="I339" s="1140"/>
      <c r="J339" s="1140"/>
      <c r="K339" s="1140"/>
      <c r="L339" s="1140"/>
      <c r="M339" s="1140"/>
      <c r="N339" s="1140"/>
      <c r="O339" s="1139"/>
    </row>
    <row r="340" spans="3:15">
      <c r="C340" s="1140"/>
      <c r="D340" s="1140"/>
      <c r="E340" s="1140"/>
      <c r="F340" s="1140"/>
      <c r="G340" s="1140"/>
      <c r="H340" s="1140"/>
      <c r="I340" s="1140"/>
      <c r="J340" s="1140"/>
      <c r="K340" s="1140"/>
      <c r="L340" s="1140"/>
      <c r="M340" s="1140"/>
      <c r="N340" s="1140"/>
      <c r="O340" s="1139"/>
    </row>
    <row r="341" spans="3:15">
      <c r="C341" s="1140"/>
      <c r="D341" s="1140"/>
      <c r="E341" s="1140"/>
      <c r="F341" s="1140"/>
      <c r="G341" s="1140"/>
      <c r="H341" s="1140"/>
      <c r="I341" s="1140"/>
      <c r="J341" s="1140"/>
      <c r="K341" s="1140"/>
      <c r="L341" s="1140"/>
      <c r="M341" s="1140"/>
      <c r="N341" s="1140"/>
      <c r="O341" s="1139"/>
    </row>
    <row r="342" spans="3:15">
      <c r="C342" s="1140"/>
      <c r="D342" s="1140"/>
      <c r="E342" s="1140"/>
      <c r="F342" s="1140"/>
      <c r="G342" s="1140"/>
      <c r="H342" s="1140"/>
      <c r="I342" s="1140"/>
      <c r="J342" s="1140"/>
      <c r="K342" s="1140"/>
      <c r="L342" s="1140"/>
      <c r="M342" s="1140"/>
      <c r="N342" s="1140"/>
      <c r="O342" s="1139"/>
    </row>
    <row r="343" spans="3:15">
      <c r="C343" s="1140"/>
      <c r="D343" s="1140"/>
      <c r="E343" s="1140"/>
      <c r="F343" s="1140"/>
      <c r="G343" s="1140"/>
      <c r="H343" s="1140"/>
      <c r="I343" s="1140"/>
      <c r="J343" s="1140"/>
      <c r="K343" s="1140"/>
      <c r="L343" s="1140"/>
      <c r="M343" s="1140"/>
      <c r="N343" s="1140"/>
      <c r="O343" s="1139"/>
    </row>
    <row r="344" spans="3:15">
      <c r="C344" s="1140"/>
      <c r="D344" s="1140"/>
      <c r="E344" s="1140"/>
      <c r="F344" s="1140"/>
      <c r="G344" s="1140"/>
      <c r="H344" s="1140"/>
      <c r="I344" s="1140"/>
      <c r="J344" s="1140"/>
      <c r="K344" s="1140"/>
      <c r="L344" s="1140"/>
      <c r="M344" s="1140"/>
      <c r="N344" s="1140"/>
      <c r="O344" s="1139"/>
    </row>
    <row r="345" spans="3:15">
      <c r="C345" s="1140"/>
      <c r="D345" s="1140"/>
      <c r="E345" s="1140"/>
      <c r="F345" s="1140"/>
      <c r="G345" s="1140"/>
      <c r="H345" s="1140"/>
      <c r="I345" s="1140"/>
      <c r="J345" s="1140"/>
      <c r="K345" s="1140"/>
      <c r="L345" s="1140"/>
      <c r="M345" s="1140"/>
      <c r="N345" s="1140"/>
      <c r="O345" s="1139"/>
    </row>
    <row r="346" spans="3:15">
      <c r="C346" s="1140"/>
      <c r="D346" s="1140"/>
      <c r="E346" s="1140"/>
      <c r="F346" s="1140"/>
      <c r="G346" s="1140"/>
      <c r="H346" s="1140"/>
      <c r="I346" s="1140"/>
      <c r="J346" s="1140"/>
      <c r="K346" s="1140"/>
      <c r="L346" s="1140"/>
      <c r="M346" s="1140"/>
      <c r="N346" s="1140"/>
      <c r="O346" s="1139"/>
    </row>
    <row r="347" spans="3:15">
      <c r="C347" s="1140"/>
      <c r="D347" s="1140"/>
      <c r="E347" s="1140"/>
      <c r="F347" s="1140"/>
      <c r="G347" s="1140"/>
      <c r="H347" s="1140"/>
      <c r="I347" s="1140"/>
      <c r="J347" s="1140"/>
      <c r="K347" s="1140"/>
      <c r="L347" s="1140"/>
      <c r="M347" s="1140"/>
      <c r="N347" s="1140"/>
      <c r="O347" s="1139"/>
    </row>
    <row r="348" spans="3:15">
      <c r="C348" s="1140"/>
      <c r="D348" s="1140"/>
      <c r="E348" s="1140"/>
      <c r="F348" s="1140"/>
      <c r="G348" s="1140"/>
      <c r="H348" s="1140"/>
      <c r="I348" s="1140"/>
      <c r="J348" s="1140"/>
      <c r="K348" s="1140"/>
      <c r="L348" s="1140"/>
      <c r="M348" s="1140"/>
      <c r="N348" s="1140"/>
      <c r="O348" s="1139"/>
    </row>
    <row r="349" spans="3:15">
      <c r="C349" s="1140"/>
      <c r="D349" s="1140"/>
      <c r="E349" s="1140"/>
      <c r="F349" s="1140"/>
      <c r="G349" s="1140"/>
      <c r="H349" s="1140"/>
      <c r="I349" s="1140"/>
      <c r="J349" s="1140"/>
      <c r="K349" s="1140"/>
      <c r="L349" s="1140"/>
      <c r="M349" s="1140"/>
      <c r="N349" s="1140"/>
      <c r="O349" s="1139"/>
    </row>
    <row r="350" spans="3:15">
      <c r="C350" s="1140"/>
      <c r="D350" s="1140"/>
      <c r="E350" s="1140"/>
      <c r="F350" s="1140"/>
      <c r="G350" s="1140"/>
      <c r="H350" s="1140"/>
      <c r="I350" s="1140"/>
      <c r="J350" s="1140"/>
      <c r="K350" s="1140"/>
      <c r="L350" s="1140"/>
      <c r="M350" s="1140"/>
      <c r="N350" s="1140"/>
      <c r="O350" s="1139"/>
    </row>
    <row r="351" spans="3:15">
      <c r="C351" s="1140"/>
      <c r="D351" s="1140"/>
      <c r="E351" s="1140"/>
      <c r="F351" s="1140"/>
      <c r="G351" s="1140"/>
      <c r="H351" s="1140"/>
      <c r="I351" s="1140"/>
      <c r="J351" s="1140"/>
      <c r="K351" s="1140"/>
      <c r="L351" s="1140"/>
      <c r="M351" s="1140"/>
      <c r="N351" s="1140"/>
      <c r="O351" s="1139"/>
    </row>
    <row r="352" spans="3:15">
      <c r="C352" s="1140"/>
      <c r="D352" s="1140"/>
      <c r="E352" s="1140"/>
      <c r="F352" s="1140"/>
      <c r="G352" s="1140"/>
      <c r="H352" s="1140"/>
      <c r="I352" s="1140"/>
      <c r="J352" s="1140"/>
      <c r="K352" s="1140"/>
      <c r="L352" s="1140"/>
      <c r="M352" s="1140"/>
      <c r="N352" s="1140"/>
      <c r="O352" s="1139"/>
    </row>
    <row r="353" spans="3:15">
      <c r="C353" s="1140"/>
      <c r="D353" s="1140"/>
      <c r="E353" s="1140"/>
      <c r="F353" s="1140"/>
      <c r="G353" s="1140"/>
      <c r="H353" s="1140"/>
      <c r="I353" s="1140"/>
      <c r="J353" s="1140"/>
      <c r="K353" s="1140"/>
      <c r="L353" s="1140"/>
      <c r="M353" s="1140"/>
      <c r="N353" s="1140"/>
      <c r="O353" s="1139"/>
    </row>
    <row r="354" spans="3:15">
      <c r="C354" s="1140"/>
      <c r="D354" s="1140"/>
      <c r="E354" s="1140"/>
      <c r="F354" s="1140"/>
      <c r="G354" s="1140"/>
      <c r="H354" s="1140"/>
      <c r="I354" s="1140"/>
      <c r="J354" s="1140"/>
      <c r="K354" s="1140"/>
      <c r="L354" s="1140"/>
      <c r="M354" s="1140"/>
      <c r="N354" s="1140"/>
      <c r="O354" s="1139"/>
    </row>
    <row r="355" spans="3:15">
      <c r="C355" s="1140"/>
      <c r="D355" s="1140"/>
      <c r="E355" s="1140"/>
      <c r="F355" s="1140"/>
      <c r="G355" s="1140"/>
      <c r="H355" s="1140"/>
      <c r="I355" s="1140"/>
      <c r="J355" s="1140"/>
      <c r="K355" s="1140"/>
      <c r="L355" s="1140"/>
      <c r="M355" s="1140"/>
      <c r="N355" s="1140"/>
      <c r="O355" s="1139"/>
    </row>
    <row r="356" spans="3:15">
      <c r="C356" s="1140"/>
      <c r="D356" s="1140"/>
      <c r="E356" s="1140"/>
      <c r="F356" s="1140"/>
      <c r="G356" s="1140"/>
      <c r="H356" s="1140"/>
      <c r="I356" s="1140"/>
      <c r="J356" s="1140"/>
      <c r="K356" s="1140"/>
      <c r="L356" s="1140"/>
      <c r="M356" s="1140"/>
      <c r="N356" s="1140"/>
      <c r="O356" s="1139"/>
    </row>
    <row r="357" spans="3:15">
      <c r="C357" s="1140"/>
      <c r="D357" s="1140"/>
      <c r="E357" s="1140"/>
      <c r="F357" s="1140"/>
      <c r="G357" s="1140"/>
      <c r="H357" s="1140"/>
      <c r="I357" s="1140"/>
      <c r="J357" s="1140"/>
      <c r="K357" s="1140"/>
      <c r="L357" s="1140"/>
      <c r="M357" s="1140"/>
      <c r="N357" s="1140"/>
      <c r="O357" s="1139"/>
    </row>
    <row r="358" spans="3:15">
      <c r="C358" s="1140"/>
      <c r="D358" s="1140"/>
      <c r="E358" s="1140"/>
      <c r="F358" s="1140"/>
      <c r="G358" s="1140"/>
      <c r="H358" s="1140"/>
      <c r="I358" s="1140"/>
      <c r="J358" s="1140"/>
      <c r="K358" s="1140"/>
      <c r="L358" s="1140"/>
      <c r="M358" s="1140"/>
      <c r="N358" s="1140"/>
      <c r="O358" s="1139"/>
    </row>
    <row r="359" spans="3:15">
      <c r="C359" s="1140"/>
      <c r="D359" s="1140"/>
      <c r="E359" s="1140"/>
      <c r="F359" s="1140"/>
      <c r="G359" s="1140"/>
      <c r="H359" s="1140"/>
      <c r="I359" s="1140"/>
      <c r="J359" s="1140"/>
      <c r="K359" s="1140"/>
      <c r="L359" s="1140"/>
      <c r="M359" s="1140"/>
      <c r="N359" s="1140"/>
      <c r="O359" s="1139"/>
    </row>
    <row r="360" spans="3:15">
      <c r="C360" s="1140"/>
      <c r="D360" s="1140"/>
      <c r="E360" s="1140"/>
      <c r="F360" s="1140"/>
      <c r="G360" s="1140"/>
      <c r="H360" s="1140"/>
      <c r="I360" s="1140"/>
      <c r="J360" s="1140"/>
      <c r="K360" s="1140"/>
      <c r="L360" s="1140"/>
      <c r="M360" s="1140"/>
      <c r="N360" s="1140"/>
      <c r="O360" s="1139"/>
    </row>
    <row r="361" spans="3:15">
      <c r="C361" s="1140"/>
      <c r="D361" s="1140"/>
      <c r="E361" s="1140"/>
      <c r="F361" s="1140"/>
      <c r="G361" s="1140"/>
      <c r="H361" s="1140"/>
      <c r="I361" s="1140"/>
      <c r="J361" s="1140"/>
      <c r="K361" s="1140"/>
      <c r="L361" s="1140"/>
      <c r="M361" s="1140"/>
      <c r="N361" s="1140"/>
      <c r="O361" s="1139"/>
    </row>
    <row r="362" spans="3:15">
      <c r="C362" s="1140"/>
      <c r="D362" s="1140"/>
      <c r="E362" s="1140"/>
      <c r="F362" s="1140"/>
      <c r="G362" s="1140"/>
      <c r="H362" s="1140"/>
      <c r="I362" s="1140"/>
      <c r="J362" s="1140"/>
      <c r="K362" s="1140"/>
      <c r="L362" s="1140"/>
      <c r="M362" s="1140"/>
      <c r="N362" s="1140"/>
      <c r="O362" s="1139"/>
    </row>
    <row r="363" spans="3:15">
      <c r="C363" s="1140"/>
      <c r="D363" s="1140"/>
      <c r="E363" s="1140"/>
      <c r="F363" s="1140"/>
      <c r="G363" s="1140"/>
      <c r="H363" s="1140"/>
      <c r="I363" s="1140"/>
      <c r="J363" s="1140"/>
      <c r="K363" s="1140"/>
      <c r="L363" s="1140"/>
      <c r="M363" s="1140"/>
      <c r="N363" s="1140"/>
      <c r="O363" s="1139"/>
    </row>
    <row r="364" spans="3:15">
      <c r="C364" s="1140"/>
      <c r="D364" s="1140"/>
      <c r="E364" s="1140"/>
      <c r="F364" s="1140"/>
      <c r="G364" s="1140"/>
      <c r="H364" s="1140"/>
      <c r="I364" s="1140"/>
      <c r="J364" s="1140"/>
      <c r="K364" s="1140"/>
      <c r="L364" s="1140"/>
      <c r="M364" s="1140"/>
      <c r="N364" s="1140"/>
      <c r="O364" s="1139"/>
    </row>
    <row r="365" spans="3:15">
      <c r="C365" s="1140"/>
      <c r="D365" s="1140"/>
      <c r="E365" s="1140"/>
      <c r="F365" s="1140"/>
      <c r="G365" s="1140"/>
      <c r="H365" s="1140"/>
      <c r="I365" s="1140"/>
      <c r="J365" s="1140"/>
      <c r="K365" s="1140"/>
      <c r="L365" s="1140"/>
      <c r="M365" s="1140"/>
      <c r="N365" s="1140"/>
      <c r="O365" s="1139"/>
    </row>
    <row r="366" spans="3:15">
      <c r="C366" s="1140"/>
      <c r="D366" s="1140"/>
      <c r="E366" s="1140"/>
      <c r="F366" s="1140"/>
      <c r="G366" s="1140"/>
      <c r="H366" s="1140"/>
      <c r="I366" s="1140"/>
      <c r="J366" s="1140"/>
      <c r="K366" s="1140"/>
      <c r="L366" s="1140"/>
      <c r="M366" s="1140"/>
      <c r="N366" s="1140"/>
      <c r="O366" s="1139"/>
    </row>
    <row r="367" spans="3:15">
      <c r="C367" s="1140"/>
      <c r="D367" s="1140"/>
      <c r="E367" s="1140"/>
      <c r="F367" s="1140"/>
      <c r="G367" s="1140"/>
      <c r="H367" s="1140"/>
      <c r="I367" s="1140"/>
      <c r="J367" s="1140"/>
      <c r="K367" s="1140"/>
      <c r="L367" s="1140"/>
      <c r="M367" s="1140"/>
      <c r="N367" s="1140"/>
      <c r="O367" s="1139"/>
    </row>
    <row r="368" spans="3:15">
      <c r="C368" s="1140"/>
      <c r="D368" s="1140"/>
      <c r="E368" s="1140"/>
      <c r="F368" s="1140"/>
      <c r="G368" s="1140"/>
      <c r="H368" s="1140"/>
      <c r="I368" s="1140"/>
      <c r="J368" s="1140"/>
      <c r="K368" s="1140"/>
      <c r="L368" s="1140"/>
      <c r="M368" s="1140"/>
      <c r="N368" s="1140"/>
      <c r="O368" s="1139"/>
    </row>
    <row r="369" spans="3:15">
      <c r="C369" s="1140"/>
      <c r="D369" s="1140"/>
      <c r="E369" s="1140"/>
      <c r="F369" s="1140"/>
      <c r="G369" s="1140"/>
      <c r="H369" s="1140"/>
      <c r="I369" s="1140"/>
      <c r="J369" s="1140"/>
      <c r="K369" s="1140"/>
      <c r="L369" s="1140"/>
      <c r="M369" s="1140"/>
      <c r="N369" s="1140"/>
      <c r="O369" s="1139"/>
    </row>
    <row r="370" spans="3:15">
      <c r="C370" s="1140"/>
      <c r="D370" s="1140"/>
      <c r="E370" s="1140"/>
      <c r="F370" s="1140"/>
      <c r="G370" s="1140"/>
      <c r="H370" s="1140"/>
      <c r="I370" s="1140"/>
      <c r="J370" s="1140"/>
      <c r="K370" s="1140"/>
      <c r="L370" s="1140"/>
      <c r="M370" s="1140"/>
      <c r="N370" s="1140"/>
      <c r="O370" s="1139"/>
    </row>
    <row r="371" spans="3:15">
      <c r="C371" s="1140"/>
      <c r="D371" s="1140"/>
      <c r="E371" s="1140"/>
      <c r="F371" s="1140"/>
      <c r="G371" s="1140"/>
      <c r="H371" s="1140"/>
      <c r="I371" s="1140"/>
      <c r="J371" s="1140"/>
      <c r="K371" s="1140"/>
      <c r="L371" s="1140"/>
      <c r="M371" s="1140"/>
      <c r="N371" s="1140"/>
      <c r="O371" s="1139"/>
    </row>
    <row r="372" spans="3:15">
      <c r="C372" s="1140"/>
      <c r="D372" s="1140"/>
      <c r="E372" s="1140"/>
      <c r="F372" s="1140"/>
      <c r="G372" s="1140"/>
      <c r="H372" s="1140"/>
      <c r="I372" s="1140"/>
      <c r="J372" s="1140"/>
      <c r="K372" s="1140"/>
      <c r="L372" s="1140"/>
      <c r="M372" s="1140"/>
      <c r="N372" s="1140"/>
      <c r="O372" s="1139"/>
    </row>
    <row r="373" spans="3:15">
      <c r="C373" s="1140"/>
      <c r="D373" s="1140"/>
      <c r="E373" s="1140"/>
      <c r="F373" s="1140"/>
      <c r="G373" s="1140"/>
      <c r="H373" s="1140"/>
      <c r="I373" s="1140"/>
      <c r="J373" s="1140"/>
      <c r="K373" s="1140"/>
      <c r="L373" s="1140"/>
      <c r="M373" s="1140"/>
      <c r="N373" s="1140"/>
      <c r="O373" s="1139"/>
    </row>
    <row r="374" spans="3:15">
      <c r="C374" s="1140"/>
      <c r="D374" s="1140"/>
      <c r="E374" s="1140"/>
      <c r="F374" s="1140"/>
      <c r="G374" s="1140"/>
      <c r="H374" s="1140"/>
      <c r="I374" s="1140"/>
      <c r="J374" s="1140"/>
      <c r="K374" s="1140"/>
      <c r="L374" s="1140"/>
      <c r="M374" s="1140"/>
      <c r="N374" s="1140"/>
      <c r="O374" s="1139"/>
    </row>
    <row r="375" spans="3:15">
      <c r="C375" s="1140"/>
      <c r="D375" s="1140"/>
      <c r="E375" s="1140"/>
      <c r="F375" s="1140"/>
      <c r="G375" s="1140"/>
      <c r="H375" s="1140"/>
      <c r="I375" s="1140"/>
      <c r="J375" s="1140"/>
      <c r="K375" s="1140"/>
      <c r="L375" s="1140"/>
      <c r="M375" s="1140"/>
      <c r="N375" s="1140"/>
      <c r="O375" s="1139"/>
    </row>
    <row r="376" spans="3:15">
      <c r="C376" s="1140"/>
      <c r="D376" s="1140"/>
      <c r="E376" s="1140"/>
      <c r="F376" s="1140"/>
      <c r="G376" s="1140"/>
      <c r="H376" s="1140"/>
      <c r="I376" s="1140"/>
      <c r="J376" s="1140"/>
      <c r="K376" s="1140"/>
      <c r="L376" s="1140"/>
      <c r="M376" s="1140"/>
      <c r="N376" s="1140"/>
      <c r="O376" s="1139"/>
    </row>
    <row r="377" spans="3:15">
      <c r="C377" s="1140"/>
      <c r="D377" s="1140"/>
      <c r="E377" s="1140"/>
      <c r="F377" s="1140"/>
      <c r="G377" s="1140"/>
      <c r="H377" s="1140"/>
      <c r="I377" s="1140"/>
      <c r="J377" s="1140"/>
      <c r="K377" s="1140"/>
      <c r="L377" s="1140"/>
      <c r="M377" s="1140"/>
      <c r="N377" s="1140"/>
      <c r="O377" s="1139"/>
    </row>
    <row r="378" spans="3:15">
      <c r="C378" s="1140"/>
      <c r="D378" s="1140"/>
      <c r="E378" s="1140"/>
      <c r="F378" s="1140"/>
      <c r="G378" s="1140"/>
      <c r="H378" s="1140"/>
      <c r="I378" s="1140"/>
      <c r="J378" s="1140"/>
      <c r="K378" s="1140"/>
      <c r="L378" s="1140"/>
      <c r="M378" s="1140"/>
      <c r="N378" s="1140"/>
      <c r="O378" s="1139"/>
    </row>
    <row r="379" spans="3:15">
      <c r="C379" s="1140"/>
      <c r="D379" s="1140"/>
      <c r="E379" s="1140"/>
      <c r="F379" s="1140"/>
      <c r="G379" s="1140"/>
      <c r="H379" s="1140"/>
      <c r="I379" s="1140"/>
      <c r="J379" s="1140"/>
      <c r="K379" s="1140"/>
      <c r="L379" s="1140"/>
      <c r="M379" s="1140"/>
      <c r="N379" s="1140"/>
      <c r="O379" s="1139"/>
    </row>
    <row r="380" spans="3:15">
      <c r="C380" s="1140"/>
      <c r="D380" s="1140"/>
      <c r="E380" s="1140"/>
      <c r="F380" s="1140"/>
      <c r="G380" s="1140"/>
      <c r="H380" s="1140"/>
      <c r="I380" s="1140"/>
      <c r="J380" s="1140"/>
      <c r="K380" s="1140"/>
      <c r="L380" s="1140"/>
      <c r="M380" s="1140"/>
      <c r="N380" s="1140"/>
      <c r="O380" s="1139"/>
    </row>
    <row r="381" spans="3:15">
      <c r="C381" s="1140"/>
      <c r="D381" s="1140"/>
      <c r="E381" s="1140"/>
      <c r="F381" s="1140"/>
      <c r="G381" s="1140"/>
      <c r="H381" s="1140"/>
      <c r="I381" s="1140"/>
      <c r="J381" s="1140"/>
      <c r="K381" s="1140"/>
      <c r="L381" s="1140"/>
      <c r="M381" s="1140"/>
      <c r="N381" s="1140"/>
      <c r="O381" s="1139"/>
    </row>
    <row r="382" spans="3:15">
      <c r="C382" s="1140"/>
      <c r="D382" s="1140"/>
      <c r="E382" s="1140"/>
      <c r="F382" s="1140"/>
      <c r="G382" s="1140"/>
      <c r="H382" s="1140"/>
      <c r="I382" s="1140"/>
      <c r="J382" s="1140"/>
      <c r="K382" s="1140"/>
      <c r="L382" s="1140"/>
      <c r="M382" s="1140"/>
      <c r="N382" s="1140"/>
      <c r="O382" s="1139"/>
    </row>
    <row r="383" spans="3:15">
      <c r="C383" s="1140"/>
      <c r="D383" s="1140"/>
      <c r="E383" s="1140"/>
      <c r="F383" s="1140"/>
      <c r="G383" s="1140"/>
      <c r="H383" s="1140"/>
      <c r="I383" s="1140"/>
      <c r="J383" s="1140"/>
      <c r="K383" s="1140"/>
      <c r="L383" s="1140"/>
      <c r="M383" s="1140"/>
      <c r="N383" s="1140"/>
      <c r="O383" s="1139"/>
    </row>
    <row r="384" spans="3:15">
      <c r="C384" s="1140"/>
      <c r="D384" s="1140"/>
      <c r="E384" s="1140"/>
      <c r="F384" s="1140"/>
      <c r="G384" s="1140"/>
      <c r="H384" s="1140"/>
      <c r="I384" s="1140"/>
      <c r="J384" s="1140"/>
      <c r="K384" s="1140"/>
      <c r="L384" s="1140"/>
      <c r="M384" s="1140"/>
      <c r="N384" s="1140"/>
      <c r="O384" s="1139"/>
    </row>
    <row r="385" spans="3:15">
      <c r="C385" s="1140"/>
      <c r="D385" s="1140"/>
      <c r="E385" s="1140"/>
      <c r="F385" s="1140"/>
      <c r="G385" s="1140"/>
      <c r="H385" s="1140"/>
      <c r="I385" s="1140"/>
      <c r="J385" s="1140"/>
      <c r="K385" s="1140"/>
      <c r="L385" s="1140"/>
      <c r="M385" s="1140"/>
      <c r="N385" s="1140"/>
      <c r="O385" s="1139"/>
    </row>
    <row r="386" spans="3:15">
      <c r="C386" s="1140"/>
      <c r="D386" s="1140"/>
      <c r="E386" s="1140"/>
      <c r="F386" s="1140"/>
      <c r="G386" s="1140"/>
      <c r="H386" s="1140"/>
      <c r="I386" s="1140"/>
      <c r="J386" s="1140"/>
      <c r="K386" s="1140"/>
      <c r="L386" s="1140"/>
      <c r="M386" s="1140"/>
      <c r="N386" s="1140"/>
      <c r="O386" s="1139"/>
    </row>
    <row r="387" spans="3:15">
      <c r="C387" s="1140"/>
      <c r="D387" s="1140"/>
      <c r="E387" s="1140"/>
      <c r="F387" s="1140"/>
      <c r="G387" s="1140"/>
      <c r="H387" s="1140"/>
      <c r="I387" s="1140"/>
      <c r="J387" s="1140"/>
      <c r="K387" s="1140"/>
      <c r="L387" s="1140"/>
      <c r="M387" s="1140"/>
      <c r="N387" s="1140"/>
      <c r="O387" s="1139"/>
    </row>
    <row r="388" spans="3:15">
      <c r="C388" s="1140"/>
      <c r="D388" s="1140"/>
      <c r="E388" s="1140"/>
      <c r="F388" s="1140"/>
      <c r="G388" s="1140"/>
      <c r="H388" s="1140"/>
      <c r="I388" s="1140"/>
      <c r="J388" s="1140"/>
      <c r="K388" s="1140"/>
      <c r="L388" s="1140"/>
      <c r="M388" s="1140"/>
      <c r="N388" s="1140"/>
      <c r="O388" s="1139"/>
    </row>
    <row r="389" spans="3:15">
      <c r="C389" s="1140"/>
      <c r="D389" s="1140"/>
      <c r="E389" s="1140"/>
      <c r="F389" s="1140"/>
      <c r="G389" s="1140"/>
      <c r="H389" s="1140"/>
      <c r="I389" s="1140"/>
      <c r="J389" s="1140"/>
      <c r="K389" s="1140"/>
      <c r="L389" s="1140"/>
      <c r="M389" s="1140"/>
      <c r="N389" s="1140"/>
      <c r="O389" s="1139"/>
    </row>
    <row r="390" spans="3:15">
      <c r="C390" s="1140"/>
      <c r="D390" s="1140"/>
      <c r="E390" s="1140"/>
      <c r="F390" s="1140"/>
      <c r="G390" s="1140"/>
      <c r="H390" s="1140"/>
      <c r="I390" s="1140"/>
      <c r="J390" s="1140"/>
      <c r="K390" s="1140"/>
      <c r="L390" s="1140"/>
      <c r="M390" s="1140"/>
      <c r="N390" s="1140"/>
      <c r="O390" s="1139"/>
    </row>
    <row r="391" spans="3:15">
      <c r="C391" s="1140"/>
      <c r="D391" s="1140"/>
      <c r="E391" s="1140"/>
      <c r="F391" s="1140"/>
      <c r="G391" s="1140"/>
      <c r="H391" s="1140"/>
      <c r="I391" s="1140"/>
      <c r="J391" s="1140"/>
      <c r="K391" s="1140"/>
      <c r="L391" s="1140"/>
      <c r="M391" s="1140"/>
      <c r="N391" s="1140"/>
      <c r="O391" s="1139"/>
    </row>
    <row r="392" spans="3:15">
      <c r="C392" s="1140"/>
      <c r="D392" s="1140"/>
      <c r="E392" s="1140"/>
      <c r="F392" s="1140"/>
      <c r="G392" s="1140"/>
      <c r="H392" s="1140"/>
      <c r="I392" s="1140"/>
      <c r="J392" s="1140"/>
      <c r="K392" s="1140"/>
      <c r="L392" s="1140"/>
      <c r="M392" s="1140"/>
      <c r="N392" s="1140"/>
      <c r="O392" s="1139"/>
    </row>
    <row r="393" spans="3:15">
      <c r="C393" s="1140"/>
      <c r="D393" s="1140"/>
      <c r="E393" s="1140"/>
      <c r="F393" s="1140"/>
      <c r="G393" s="1140"/>
      <c r="H393" s="1140"/>
      <c r="I393" s="1140"/>
      <c r="J393" s="1140"/>
      <c r="K393" s="1140"/>
      <c r="L393" s="1140"/>
      <c r="M393" s="1140"/>
      <c r="N393" s="1140"/>
      <c r="O393" s="1139"/>
    </row>
    <row r="394" spans="3:15">
      <c r="C394" s="1140"/>
      <c r="D394" s="1140"/>
      <c r="E394" s="1140"/>
      <c r="F394" s="1140"/>
      <c r="G394" s="1140"/>
      <c r="H394" s="1140"/>
      <c r="I394" s="1140"/>
      <c r="J394" s="1140"/>
      <c r="K394" s="1140"/>
      <c r="L394" s="1140"/>
      <c r="M394" s="1140"/>
      <c r="N394" s="1140"/>
      <c r="O394" s="1139"/>
    </row>
    <row r="395" spans="3:15">
      <c r="C395" s="1140"/>
      <c r="D395" s="1140"/>
      <c r="E395" s="1140"/>
      <c r="F395" s="1140"/>
      <c r="G395" s="1140"/>
      <c r="H395" s="1140"/>
      <c r="I395" s="1140"/>
      <c r="J395" s="1140"/>
      <c r="K395" s="1140"/>
      <c r="L395" s="1140"/>
      <c r="M395" s="1140"/>
      <c r="N395" s="1140"/>
      <c r="O395" s="1139"/>
    </row>
    <row r="396" spans="3:15">
      <c r="C396" s="1140"/>
      <c r="D396" s="1140"/>
      <c r="E396" s="1140"/>
      <c r="F396" s="1140"/>
      <c r="G396" s="1140"/>
      <c r="H396" s="1140"/>
      <c r="I396" s="1140"/>
      <c r="J396" s="1140"/>
      <c r="K396" s="1140"/>
      <c r="L396" s="1140"/>
      <c r="M396" s="1140"/>
      <c r="N396" s="1140"/>
      <c r="O396" s="1139"/>
    </row>
    <row r="397" spans="3:15">
      <c r="C397" s="1140"/>
      <c r="D397" s="1140"/>
      <c r="E397" s="1140"/>
      <c r="F397" s="1140"/>
      <c r="G397" s="1140"/>
      <c r="H397" s="1140"/>
      <c r="I397" s="1140"/>
      <c r="J397" s="1140"/>
      <c r="K397" s="1140"/>
      <c r="L397" s="1140"/>
      <c r="M397" s="1140"/>
      <c r="N397" s="1140"/>
      <c r="O397" s="1139"/>
    </row>
    <row r="398" spans="3:15">
      <c r="C398" s="1140"/>
      <c r="D398" s="1140"/>
      <c r="E398" s="1140"/>
      <c r="F398" s="1140"/>
      <c r="G398" s="1140"/>
      <c r="H398" s="1140"/>
      <c r="I398" s="1140"/>
      <c r="J398" s="1140"/>
      <c r="K398" s="1140"/>
      <c r="L398" s="1140"/>
      <c r="M398" s="1140"/>
      <c r="N398" s="1140"/>
      <c r="O398" s="1139"/>
    </row>
    <row r="399" spans="3:15">
      <c r="C399" s="1140"/>
      <c r="D399" s="1140"/>
      <c r="E399" s="1140"/>
      <c r="F399" s="1140"/>
      <c r="G399" s="1140"/>
      <c r="H399" s="1140"/>
      <c r="I399" s="1140"/>
      <c r="J399" s="1140"/>
      <c r="K399" s="1140"/>
      <c r="L399" s="1140"/>
      <c r="M399" s="1140"/>
      <c r="N399" s="1140"/>
      <c r="O399" s="1139"/>
    </row>
    <row r="400" spans="3:15">
      <c r="C400" s="1140"/>
      <c r="D400" s="1140"/>
      <c r="E400" s="1140"/>
      <c r="F400" s="1140"/>
      <c r="G400" s="1140"/>
      <c r="H400" s="1140"/>
      <c r="I400" s="1140"/>
      <c r="J400" s="1140"/>
      <c r="K400" s="1140"/>
      <c r="L400" s="1140"/>
      <c r="M400" s="1140"/>
      <c r="N400" s="1140"/>
      <c r="O400" s="1139"/>
    </row>
    <row r="401" spans="3:15">
      <c r="C401" s="1140"/>
      <c r="D401" s="1140"/>
      <c r="E401" s="1140"/>
      <c r="F401" s="1140"/>
      <c r="G401" s="1140"/>
      <c r="H401" s="1140"/>
      <c r="I401" s="1140"/>
      <c r="J401" s="1140"/>
      <c r="K401" s="1140"/>
      <c r="L401" s="1140"/>
      <c r="M401" s="1140"/>
      <c r="N401" s="1140"/>
      <c r="O401" s="1139"/>
    </row>
    <row r="402" spans="3:15">
      <c r="C402" s="1140"/>
      <c r="D402" s="1140"/>
      <c r="E402" s="1140"/>
      <c r="F402" s="1140"/>
      <c r="G402" s="1140"/>
      <c r="H402" s="1140"/>
      <c r="I402" s="1140"/>
      <c r="J402" s="1140"/>
      <c r="K402" s="1140"/>
      <c r="L402" s="1140"/>
      <c r="M402" s="1140"/>
      <c r="N402" s="1140"/>
      <c r="O402" s="1139"/>
    </row>
    <row r="403" spans="3:15">
      <c r="C403" s="1140"/>
      <c r="D403" s="1140"/>
      <c r="E403" s="1140"/>
      <c r="F403" s="1140"/>
      <c r="G403" s="1140"/>
      <c r="H403" s="1140"/>
      <c r="I403" s="1140"/>
      <c r="J403" s="1140"/>
      <c r="K403" s="1140"/>
      <c r="L403" s="1140"/>
      <c r="M403" s="1140"/>
      <c r="N403" s="1140"/>
      <c r="O403" s="1139"/>
    </row>
    <row r="404" spans="3:15">
      <c r="C404" s="1140"/>
      <c r="D404" s="1140"/>
      <c r="E404" s="1140"/>
      <c r="F404" s="1140"/>
      <c r="G404" s="1140"/>
      <c r="H404" s="1140"/>
      <c r="I404" s="1140"/>
      <c r="J404" s="1140"/>
      <c r="K404" s="1140"/>
      <c r="L404" s="1140"/>
      <c r="M404" s="1140"/>
      <c r="N404" s="1140"/>
      <c r="O404" s="1139"/>
    </row>
    <row r="405" spans="3:15">
      <c r="C405" s="1140"/>
      <c r="D405" s="1140"/>
      <c r="E405" s="1140"/>
      <c r="F405" s="1140"/>
      <c r="G405" s="1140"/>
      <c r="H405" s="1140"/>
      <c r="I405" s="1140"/>
      <c r="J405" s="1140"/>
      <c r="K405" s="1140"/>
      <c r="L405" s="1140"/>
      <c r="M405" s="1140"/>
      <c r="N405" s="1140"/>
      <c r="O405" s="1139"/>
    </row>
    <row r="406" spans="3:15">
      <c r="C406" s="1140"/>
      <c r="D406" s="1140"/>
      <c r="E406" s="1140"/>
      <c r="F406" s="1140"/>
      <c r="G406" s="1140"/>
      <c r="H406" s="1140"/>
      <c r="I406" s="1140"/>
      <c r="J406" s="1140"/>
      <c r="K406" s="1140"/>
      <c r="L406" s="1140"/>
      <c r="M406" s="1140"/>
      <c r="N406" s="1140"/>
      <c r="O406" s="1139"/>
    </row>
    <row r="407" spans="3:15">
      <c r="C407" s="1140"/>
      <c r="D407" s="1140"/>
      <c r="E407" s="1140"/>
      <c r="F407" s="1140"/>
      <c r="G407" s="1140"/>
      <c r="H407" s="1140"/>
      <c r="I407" s="1140"/>
      <c r="J407" s="1140"/>
      <c r="K407" s="1140"/>
      <c r="L407" s="1140"/>
      <c r="M407" s="1140"/>
      <c r="N407" s="1140"/>
      <c r="O407" s="1139"/>
    </row>
    <row r="408" spans="3:15">
      <c r="C408" s="1140"/>
      <c r="D408" s="1140"/>
      <c r="E408" s="1140"/>
      <c r="F408" s="1140"/>
      <c r="G408" s="1140"/>
      <c r="H408" s="1140"/>
      <c r="I408" s="1140"/>
      <c r="J408" s="1140"/>
      <c r="K408" s="1140"/>
      <c r="L408" s="1140"/>
      <c r="M408" s="1140"/>
      <c r="N408" s="1140"/>
      <c r="O408" s="1139"/>
    </row>
    <row r="409" spans="3:15">
      <c r="C409" s="1140"/>
      <c r="D409" s="1140"/>
      <c r="E409" s="1140"/>
      <c r="F409" s="1140"/>
      <c r="G409" s="1140"/>
      <c r="H409" s="1140"/>
      <c r="I409" s="1140"/>
      <c r="J409" s="1140"/>
      <c r="K409" s="1140"/>
      <c r="L409" s="1140"/>
      <c r="M409" s="1140"/>
      <c r="N409" s="1140"/>
      <c r="O409" s="1139"/>
    </row>
    <row r="410" spans="3:15">
      <c r="C410" s="1140"/>
      <c r="D410" s="1140"/>
      <c r="E410" s="1140"/>
      <c r="F410" s="1140"/>
      <c r="G410" s="1140"/>
      <c r="H410" s="1140"/>
      <c r="I410" s="1140"/>
      <c r="J410" s="1140"/>
      <c r="K410" s="1140"/>
      <c r="L410" s="1140"/>
      <c r="M410" s="1140"/>
      <c r="N410" s="1140"/>
      <c r="O410" s="1139"/>
    </row>
    <row r="411" spans="3:15">
      <c r="C411" s="1140"/>
      <c r="D411" s="1140"/>
      <c r="E411" s="1140"/>
      <c r="F411" s="1140"/>
      <c r="G411" s="1140"/>
      <c r="H411" s="1140"/>
      <c r="I411" s="1140"/>
      <c r="J411" s="1140"/>
      <c r="K411" s="1140"/>
      <c r="L411" s="1140"/>
      <c r="M411" s="1140"/>
      <c r="N411" s="1140"/>
      <c r="O411" s="1139"/>
    </row>
    <row r="412" spans="3:15">
      <c r="C412" s="1140"/>
      <c r="D412" s="1140"/>
      <c r="E412" s="1140"/>
      <c r="F412" s="1140"/>
      <c r="G412" s="1140"/>
      <c r="H412" s="1140"/>
      <c r="I412" s="1140"/>
      <c r="J412" s="1140"/>
      <c r="K412" s="1140"/>
      <c r="L412" s="1140"/>
      <c r="M412" s="1140"/>
      <c r="N412" s="1140"/>
      <c r="O412" s="1139"/>
    </row>
    <row r="413" spans="3:15">
      <c r="C413" s="1140"/>
      <c r="D413" s="1140"/>
      <c r="E413" s="1140"/>
      <c r="F413" s="1140"/>
      <c r="G413" s="1140"/>
      <c r="H413" s="1140"/>
      <c r="I413" s="1140"/>
      <c r="J413" s="1140"/>
      <c r="K413" s="1140"/>
      <c r="L413" s="1140"/>
      <c r="M413" s="1140"/>
      <c r="N413" s="1140"/>
      <c r="O413" s="1139"/>
    </row>
    <row r="414" spans="3:15">
      <c r="C414" s="1140"/>
      <c r="D414" s="1140"/>
      <c r="E414" s="1140"/>
      <c r="F414" s="1140"/>
      <c r="G414" s="1140"/>
      <c r="H414" s="1140"/>
      <c r="I414" s="1140"/>
      <c r="J414" s="1140"/>
      <c r="K414" s="1140"/>
      <c r="L414" s="1140"/>
      <c r="M414" s="1140"/>
      <c r="N414" s="1140"/>
      <c r="O414" s="1139"/>
    </row>
    <row r="415" spans="3:15">
      <c r="C415" s="1140"/>
      <c r="D415" s="1140"/>
      <c r="E415" s="1140"/>
      <c r="F415" s="1140"/>
      <c r="G415" s="1140"/>
      <c r="H415" s="1140"/>
      <c r="I415" s="1140"/>
      <c r="J415" s="1140"/>
      <c r="K415" s="1140"/>
      <c r="L415" s="1140"/>
      <c r="M415" s="1140"/>
      <c r="N415" s="1140"/>
      <c r="O415" s="1139"/>
    </row>
    <row r="416" spans="3:15">
      <c r="C416" s="1140"/>
      <c r="D416" s="1140"/>
      <c r="E416" s="1140"/>
      <c r="F416" s="1140"/>
      <c r="G416" s="1140"/>
      <c r="H416" s="1140"/>
      <c r="I416" s="1140"/>
      <c r="J416" s="1140"/>
      <c r="K416" s="1140"/>
      <c r="L416" s="1140"/>
      <c r="M416" s="1140"/>
      <c r="N416" s="1140"/>
      <c r="O416" s="1139"/>
    </row>
    <row r="417" spans="3:15">
      <c r="C417" s="1140"/>
      <c r="D417" s="1140"/>
      <c r="E417" s="1140"/>
      <c r="F417" s="1140"/>
      <c r="G417" s="1140"/>
      <c r="H417" s="1140"/>
      <c r="I417" s="1140"/>
      <c r="J417" s="1140"/>
      <c r="K417" s="1140"/>
      <c r="L417" s="1140"/>
      <c r="M417" s="1140"/>
      <c r="N417" s="1140"/>
      <c r="O417" s="1139"/>
    </row>
    <row r="418" spans="3:15">
      <c r="C418" s="1140"/>
      <c r="D418" s="1140"/>
      <c r="E418" s="1140"/>
      <c r="F418" s="1140"/>
      <c r="G418" s="1140"/>
      <c r="H418" s="1140"/>
      <c r="I418" s="1140"/>
      <c r="J418" s="1140"/>
      <c r="K418" s="1140"/>
      <c r="L418" s="1140"/>
      <c r="M418" s="1140"/>
      <c r="N418" s="1140"/>
      <c r="O418" s="1139"/>
    </row>
    <row r="419" spans="3:15">
      <c r="C419" s="1140"/>
      <c r="D419" s="1140"/>
      <c r="E419" s="1140"/>
      <c r="F419" s="1140"/>
      <c r="G419" s="1140"/>
      <c r="H419" s="1140"/>
      <c r="I419" s="1140"/>
      <c r="J419" s="1140"/>
      <c r="K419" s="1140"/>
      <c r="L419" s="1140"/>
      <c r="M419" s="1140"/>
      <c r="N419" s="1140"/>
      <c r="O419" s="1139"/>
    </row>
    <row r="420" spans="3:15">
      <c r="C420" s="1140"/>
      <c r="D420" s="1140"/>
      <c r="E420" s="1140"/>
      <c r="F420" s="1140"/>
      <c r="G420" s="1140"/>
      <c r="H420" s="1140"/>
      <c r="I420" s="1140"/>
      <c r="J420" s="1140"/>
      <c r="K420" s="1140"/>
      <c r="L420" s="1140"/>
      <c r="M420" s="1140"/>
      <c r="N420" s="1140"/>
      <c r="O420" s="1139"/>
    </row>
    <row r="421" spans="3:15">
      <c r="C421" s="1140"/>
      <c r="D421" s="1140"/>
      <c r="E421" s="1140"/>
      <c r="F421" s="1140"/>
      <c r="G421" s="1140"/>
      <c r="H421" s="1140"/>
      <c r="I421" s="1140"/>
      <c r="J421" s="1140"/>
      <c r="K421" s="1140"/>
      <c r="L421" s="1140"/>
      <c r="M421" s="1140"/>
      <c r="N421" s="1140"/>
      <c r="O421" s="1139"/>
    </row>
    <row r="422" spans="3:15">
      <c r="C422" s="1140"/>
      <c r="D422" s="1140"/>
      <c r="E422" s="1140"/>
      <c r="F422" s="1140"/>
      <c r="G422" s="1140"/>
      <c r="H422" s="1140"/>
      <c r="I422" s="1140"/>
      <c r="J422" s="1140"/>
      <c r="K422" s="1140"/>
      <c r="L422" s="1140"/>
      <c r="M422" s="1140"/>
      <c r="N422" s="1140"/>
      <c r="O422" s="1139"/>
    </row>
    <row r="423" spans="3:15">
      <c r="C423" s="1140"/>
      <c r="D423" s="1140"/>
      <c r="E423" s="1140"/>
      <c r="F423" s="1140"/>
      <c r="G423" s="1140"/>
      <c r="H423" s="1140"/>
      <c r="I423" s="1140"/>
      <c r="J423" s="1140"/>
      <c r="K423" s="1140"/>
      <c r="L423" s="1140"/>
      <c r="M423" s="1140"/>
      <c r="N423" s="1140"/>
      <c r="O423" s="1139"/>
    </row>
    <row r="424" spans="3:15">
      <c r="C424" s="1140"/>
      <c r="D424" s="1140"/>
      <c r="E424" s="1140"/>
      <c r="F424" s="1140"/>
      <c r="G424" s="1140"/>
      <c r="H424" s="1140"/>
      <c r="I424" s="1140"/>
      <c r="J424" s="1140"/>
      <c r="K424" s="1140"/>
      <c r="L424" s="1140"/>
      <c r="M424" s="1140"/>
      <c r="N424" s="1140"/>
      <c r="O424" s="1139"/>
    </row>
    <row r="425" spans="3:15">
      <c r="C425" s="1140"/>
      <c r="D425" s="1140"/>
      <c r="E425" s="1140"/>
      <c r="F425" s="1140"/>
      <c r="G425" s="1140"/>
      <c r="H425" s="1140"/>
      <c r="I425" s="1140"/>
      <c r="J425" s="1140"/>
      <c r="K425" s="1140"/>
      <c r="L425" s="1140"/>
      <c r="M425" s="1140"/>
      <c r="N425" s="1140"/>
      <c r="O425" s="1139"/>
    </row>
    <row r="426" spans="3:15">
      <c r="C426" s="1140"/>
      <c r="D426" s="1140"/>
      <c r="E426" s="1140"/>
      <c r="F426" s="1140"/>
      <c r="G426" s="1140"/>
      <c r="H426" s="1140"/>
      <c r="I426" s="1140"/>
      <c r="J426" s="1140"/>
      <c r="K426" s="1140"/>
      <c r="L426" s="1140"/>
      <c r="M426" s="1140"/>
      <c r="N426" s="1140"/>
      <c r="O426" s="1139"/>
    </row>
    <row r="427" spans="3:15">
      <c r="C427" s="1140"/>
      <c r="D427" s="1140"/>
      <c r="E427" s="1140"/>
      <c r="F427" s="1140"/>
      <c r="G427" s="1140"/>
      <c r="H427" s="1140"/>
      <c r="I427" s="1140"/>
      <c r="J427" s="1140"/>
      <c r="K427" s="1140"/>
      <c r="L427" s="1140"/>
      <c r="M427" s="1140"/>
      <c r="N427" s="1140"/>
      <c r="O427" s="1139"/>
    </row>
    <row r="428" spans="3:15">
      <c r="C428" s="1140"/>
      <c r="D428" s="1140"/>
      <c r="E428" s="1140"/>
      <c r="F428" s="1140"/>
      <c r="G428" s="1140"/>
      <c r="H428" s="1140"/>
      <c r="I428" s="1140"/>
      <c r="J428" s="1140"/>
      <c r="K428" s="1140"/>
      <c r="L428" s="1140"/>
      <c r="M428" s="1140"/>
      <c r="N428" s="1140"/>
      <c r="O428" s="1139"/>
    </row>
    <row r="429" spans="3:15">
      <c r="C429" s="1140"/>
      <c r="D429" s="1140"/>
      <c r="E429" s="1140"/>
      <c r="F429" s="1140"/>
      <c r="G429" s="1140"/>
      <c r="H429" s="1140"/>
      <c r="I429" s="1140"/>
      <c r="J429" s="1140"/>
      <c r="K429" s="1140"/>
      <c r="L429" s="1140"/>
      <c r="M429" s="1140"/>
      <c r="N429" s="1140"/>
      <c r="O429" s="1139"/>
    </row>
    <row r="430" spans="3:15">
      <c r="C430" s="1140"/>
      <c r="D430" s="1140"/>
      <c r="E430" s="1140"/>
      <c r="F430" s="1140"/>
      <c r="G430" s="1140"/>
      <c r="H430" s="1140"/>
      <c r="I430" s="1140"/>
      <c r="J430" s="1140"/>
      <c r="K430" s="1140"/>
      <c r="L430" s="1140"/>
      <c r="M430" s="1140"/>
      <c r="N430" s="1140"/>
      <c r="O430" s="1139"/>
    </row>
    <row r="431" spans="3:15">
      <c r="C431" s="1140"/>
      <c r="D431" s="1140"/>
      <c r="E431" s="1140"/>
      <c r="F431" s="1140"/>
      <c r="G431" s="1140"/>
      <c r="H431" s="1140"/>
      <c r="I431" s="1140"/>
      <c r="J431" s="1140"/>
      <c r="K431" s="1140"/>
      <c r="L431" s="1140"/>
      <c r="M431" s="1140"/>
      <c r="N431" s="1140"/>
      <c r="O431" s="1139"/>
    </row>
    <row r="432" spans="3:15">
      <c r="C432" s="1140"/>
      <c r="D432" s="1140"/>
      <c r="E432" s="1140"/>
      <c r="F432" s="1140"/>
      <c r="G432" s="1140"/>
      <c r="H432" s="1140"/>
      <c r="I432" s="1140"/>
      <c r="J432" s="1140"/>
      <c r="K432" s="1140"/>
      <c r="L432" s="1140"/>
      <c r="M432" s="1140"/>
      <c r="N432" s="1140"/>
      <c r="O432" s="1139"/>
    </row>
    <row r="433" spans="3:15">
      <c r="C433" s="1140"/>
      <c r="D433" s="1140"/>
      <c r="E433" s="1140"/>
      <c r="F433" s="1140"/>
      <c r="G433" s="1140"/>
      <c r="H433" s="1140"/>
      <c r="I433" s="1140"/>
      <c r="J433" s="1140"/>
      <c r="K433" s="1140"/>
      <c r="L433" s="1140"/>
      <c r="M433" s="1140"/>
      <c r="N433" s="1140"/>
      <c r="O433" s="1139"/>
    </row>
    <row r="434" spans="3:15">
      <c r="C434" s="1140"/>
      <c r="D434" s="1140"/>
      <c r="E434" s="1140"/>
      <c r="F434" s="1140"/>
      <c r="G434" s="1140"/>
      <c r="H434" s="1140"/>
      <c r="I434" s="1140"/>
      <c r="J434" s="1140"/>
      <c r="K434" s="1140"/>
      <c r="L434" s="1140"/>
      <c r="M434" s="1140"/>
      <c r="N434" s="1140"/>
      <c r="O434" s="1139"/>
    </row>
    <row r="435" spans="3:15">
      <c r="C435" s="1140"/>
      <c r="D435" s="1140"/>
      <c r="E435" s="1140"/>
      <c r="F435" s="1140"/>
      <c r="G435" s="1140"/>
      <c r="H435" s="1140"/>
      <c r="I435" s="1140"/>
      <c r="J435" s="1140"/>
      <c r="K435" s="1140"/>
      <c r="L435" s="1140"/>
      <c r="M435" s="1140"/>
      <c r="N435" s="1140"/>
      <c r="O435" s="1139"/>
    </row>
    <row r="436" spans="3:15">
      <c r="C436" s="1140"/>
      <c r="D436" s="1140"/>
      <c r="E436" s="1140"/>
      <c r="F436" s="1140"/>
      <c r="G436" s="1140"/>
      <c r="H436" s="1140"/>
      <c r="I436" s="1140"/>
      <c r="J436" s="1140"/>
      <c r="K436" s="1140"/>
      <c r="L436" s="1140"/>
      <c r="M436" s="1140"/>
      <c r="N436" s="1140"/>
      <c r="O436" s="1139"/>
    </row>
    <row r="437" spans="3:15">
      <c r="C437" s="1140"/>
      <c r="D437" s="1140"/>
      <c r="E437" s="1140"/>
      <c r="F437" s="1140"/>
      <c r="G437" s="1140"/>
      <c r="H437" s="1140"/>
      <c r="I437" s="1140"/>
      <c r="J437" s="1140"/>
      <c r="K437" s="1140"/>
      <c r="L437" s="1140"/>
      <c r="M437" s="1140"/>
      <c r="N437" s="1140"/>
      <c r="O437" s="1139"/>
    </row>
    <row r="438" spans="3:15">
      <c r="C438" s="1140"/>
      <c r="D438" s="1140"/>
      <c r="E438" s="1140"/>
      <c r="F438" s="1140"/>
      <c r="G438" s="1140"/>
      <c r="H438" s="1140"/>
      <c r="I438" s="1140"/>
      <c r="J438" s="1140"/>
      <c r="K438" s="1140"/>
      <c r="L438" s="1140"/>
      <c r="M438" s="1140"/>
      <c r="N438" s="1140"/>
      <c r="O438" s="1139"/>
    </row>
    <row r="439" spans="3:15">
      <c r="C439" s="1140"/>
      <c r="D439" s="1140"/>
      <c r="E439" s="1140"/>
      <c r="F439" s="1140"/>
      <c r="G439" s="1140"/>
      <c r="H439" s="1140"/>
      <c r="I439" s="1140"/>
      <c r="J439" s="1140"/>
      <c r="K439" s="1140"/>
      <c r="L439" s="1140"/>
      <c r="M439" s="1140"/>
      <c r="N439" s="1140"/>
      <c r="O439" s="1139"/>
    </row>
    <row r="440" spans="3:15">
      <c r="C440" s="1140"/>
      <c r="D440" s="1140"/>
      <c r="E440" s="1140"/>
      <c r="F440" s="1140"/>
      <c r="G440" s="1140"/>
      <c r="H440" s="1140"/>
      <c r="I440" s="1140"/>
      <c r="J440" s="1140"/>
      <c r="K440" s="1140"/>
      <c r="L440" s="1140"/>
      <c r="M440" s="1140"/>
      <c r="N440" s="1140"/>
      <c r="O440" s="1139"/>
    </row>
    <row r="441" spans="3:15">
      <c r="C441" s="1140"/>
      <c r="D441" s="1140"/>
      <c r="E441" s="1140"/>
      <c r="F441" s="1140"/>
      <c r="G441" s="1140"/>
      <c r="H441" s="1140"/>
      <c r="I441" s="1140"/>
      <c r="J441" s="1140"/>
      <c r="K441" s="1140"/>
      <c r="L441" s="1140"/>
      <c r="M441" s="1140"/>
      <c r="N441" s="1140"/>
      <c r="O441" s="1139"/>
    </row>
    <row r="442" spans="3:15">
      <c r="C442" s="1140"/>
      <c r="D442" s="1140"/>
      <c r="E442" s="1140"/>
      <c r="F442" s="1140"/>
      <c r="G442" s="1140"/>
      <c r="H442" s="1140"/>
      <c r="I442" s="1140"/>
      <c r="J442" s="1140"/>
      <c r="K442" s="1140"/>
      <c r="L442" s="1140"/>
      <c r="M442" s="1140"/>
      <c r="N442" s="1140"/>
      <c r="O442" s="1139"/>
    </row>
    <row r="443" spans="3:15">
      <c r="C443" s="1140"/>
      <c r="D443" s="1140"/>
      <c r="E443" s="1140"/>
      <c r="F443" s="1140"/>
      <c r="G443" s="1140"/>
      <c r="H443" s="1140"/>
      <c r="I443" s="1140"/>
      <c r="J443" s="1140"/>
      <c r="K443" s="1140"/>
      <c r="L443" s="1140"/>
      <c r="M443" s="1140"/>
      <c r="N443" s="1140"/>
      <c r="O443" s="1139"/>
    </row>
    <row r="444" spans="3:15">
      <c r="C444" s="1140"/>
      <c r="D444" s="1140"/>
      <c r="E444" s="1140"/>
      <c r="F444" s="1140"/>
      <c r="G444" s="1140"/>
      <c r="H444" s="1140"/>
      <c r="I444" s="1140"/>
      <c r="J444" s="1140"/>
      <c r="K444" s="1140"/>
      <c r="L444" s="1140"/>
      <c r="M444" s="1140"/>
      <c r="N444" s="1140"/>
      <c r="O444" s="1139"/>
    </row>
    <row r="445" spans="3:15">
      <c r="C445" s="1140"/>
      <c r="D445" s="1140"/>
      <c r="E445" s="1140"/>
      <c r="F445" s="1140"/>
      <c r="G445" s="1140"/>
      <c r="H445" s="1140"/>
      <c r="I445" s="1140"/>
      <c r="J445" s="1140"/>
      <c r="K445" s="1140"/>
      <c r="L445" s="1140"/>
      <c r="M445" s="1140"/>
      <c r="N445" s="1140"/>
      <c r="O445" s="1139"/>
    </row>
    <row r="446" spans="3:15">
      <c r="C446" s="1140"/>
      <c r="D446" s="1140"/>
      <c r="E446" s="1140"/>
      <c r="F446" s="1140"/>
      <c r="G446" s="1140"/>
      <c r="H446" s="1140"/>
      <c r="I446" s="1140"/>
      <c r="J446" s="1140"/>
      <c r="K446" s="1140"/>
      <c r="L446" s="1140"/>
      <c r="M446" s="1140"/>
      <c r="N446" s="1140"/>
      <c r="O446" s="1139"/>
    </row>
    <row r="447" spans="3:15">
      <c r="C447" s="1140"/>
      <c r="D447" s="1140"/>
      <c r="E447" s="1140"/>
      <c r="F447" s="1140"/>
      <c r="G447" s="1140"/>
      <c r="H447" s="1140"/>
      <c r="I447" s="1140"/>
      <c r="J447" s="1140"/>
      <c r="K447" s="1140"/>
      <c r="L447" s="1140"/>
      <c r="M447" s="1140"/>
      <c r="N447" s="1140"/>
      <c r="O447" s="1139"/>
    </row>
    <row r="448" spans="3:15">
      <c r="C448" s="1140"/>
      <c r="D448" s="1140"/>
      <c r="E448" s="1140"/>
      <c r="F448" s="1140"/>
      <c r="G448" s="1140"/>
      <c r="H448" s="1140"/>
      <c r="I448" s="1140"/>
      <c r="J448" s="1140"/>
      <c r="K448" s="1140"/>
      <c r="L448" s="1140"/>
      <c r="M448" s="1140"/>
      <c r="N448" s="1140"/>
      <c r="O448" s="1139"/>
    </row>
    <row r="449" spans="3:15">
      <c r="C449" s="1140"/>
      <c r="D449" s="1140"/>
      <c r="E449" s="1140"/>
      <c r="F449" s="1140"/>
      <c r="G449" s="1140"/>
      <c r="H449" s="1140"/>
      <c r="I449" s="1140"/>
      <c r="J449" s="1140"/>
      <c r="K449" s="1140"/>
      <c r="L449" s="1140"/>
      <c r="M449" s="1140"/>
      <c r="N449" s="1140"/>
      <c r="O449" s="1139"/>
    </row>
    <row r="450" spans="3:15">
      <c r="C450" s="1140"/>
      <c r="D450" s="1140"/>
      <c r="E450" s="1140"/>
      <c r="F450" s="1140"/>
      <c r="G450" s="1140"/>
      <c r="H450" s="1140"/>
      <c r="I450" s="1140"/>
      <c r="J450" s="1140"/>
      <c r="K450" s="1140"/>
      <c r="L450" s="1140"/>
      <c r="M450" s="1140"/>
      <c r="N450" s="1140"/>
      <c r="O450" s="1139"/>
    </row>
    <row r="451" spans="3:15">
      <c r="C451" s="1140"/>
      <c r="D451" s="1140"/>
      <c r="E451" s="1140"/>
      <c r="F451" s="1140"/>
      <c r="G451" s="1140"/>
      <c r="H451" s="1140"/>
      <c r="I451" s="1140"/>
      <c r="J451" s="1140"/>
      <c r="K451" s="1140"/>
      <c r="L451" s="1140"/>
      <c r="M451" s="1140"/>
      <c r="N451" s="1140"/>
      <c r="O451" s="1139"/>
    </row>
    <row r="452" spans="3:15">
      <c r="C452" s="1140"/>
      <c r="D452" s="1140"/>
      <c r="E452" s="1140"/>
      <c r="F452" s="1140"/>
      <c r="G452" s="1140"/>
      <c r="H452" s="1140"/>
      <c r="I452" s="1140"/>
      <c r="J452" s="1140"/>
      <c r="K452" s="1140"/>
      <c r="L452" s="1140"/>
      <c r="M452" s="1140"/>
      <c r="N452" s="1140"/>
      <c r="O452" s="1139"/>
    </row>
    <row r="453" spans="3:15">
      <c r="C453" s="1140"/>
      <c r="D453" s="1140"/>
      <c r="E453" s="1140"/>
      <c r="F453" s="1140"/>
      <c r="G453" s="1140"/>
      <c r="H453" s="1140"/>
      <c r="I453" s="1140"/>
      <c r="J453" s="1140"/>
      <c r="K453" s="1140"/>
      <c r="L453" s="1140"/>
      <c r="M453" s="1140"/>
      <c r="N453" s="1140"/>
      <c r="O453" s="1139"/>
    </row>
    <row r="454" spans="3:15">
      <c r="C454" s="1140"/>
      <c r="D454" s="1140"/>
      <c r="E454" s="1140"/>
      <c r="F454" s="1140"/>
      <c r="G454" s="1140"/>
      <c r="H454" s="1140"/>
      <c r="I454" s="1140"/>
      <c r="J454" s="1140"/>
      <c r="K454" s="1140"/>
      <c r="L454" s="1140"/>
      <c r="M454" s="1140"/>
      <c r="N454" s="1140"/>
      <c r="O454" s="1139"/>
    </row>
    <row r="455" spans="3:15">
      <c r="C455" s="1140"/>
      <c r="D455" s="1140"/>
      <c r="E455" s="1140"/>
      <c r="F455" s="1140"/>
      <c r="G455" s="1140"/>
      <c r="H455" s="1140"/>
      <c r="I455" s="1140"/>
      <c r="J455" s="1140"/>
      <c r="K455" s="1140"/>
      <c r="L455" s="1140"/>
      <c r="M455" s="1140"/>
      <c r="N455" s="1140"/>
      <c r="O455" s="1139"/>
    </row>
    <row r="456" spans="3:15">
      <c r="C456" s="1140"/>
      <c r="D456" s="1140"/>
      <c r="E456" s="1140"/>
      <c r="F456" s="1140"/>
      <c r="G456" s="1140"/>
      <c r="H456" s="1140"/>
      <c r="I456" s="1140"/>
      <c r="J456" s="1140"/>
      <c r="K456" s="1140"/>
      <c r="L456" s="1140"/>
      <c r="M456" s="1140"/>
      <c r="N456" s="1140"/>
      <c r="O456" s="1139"/>
    </row>
    <row r="457" spans="3:15">
      <c r="C457" s="1140"/>
      <c r="D457" s="1140"/>
      <c r="E457" s="1140"/>
      <c r="F457" s="1140"/>
      <c r="G457" s="1140"/>
      <c r="H457" s="1140"/>
      <c r="I457" s="1140"/>
      <c r="J457" s="1140"/>
      <c r="K457" s="1140"/>
      <c r="L457" s="1140"/>
      <c r="M457" s="1140"/>
      <c r="N457" s="1140"/>
      <c r="O457" s="1139"/>
    </row>
    <row r="458" spans="3:15">
      <c r="C458" s="1140"/>
      <c r="D458" s="1140"/>
      <c r="E458" s="1140"/>
      <c r="F458" s="1140"/>
      <c r="G458" s="1140"/>
      <c r="H458" s="1140"/>
      <c r="I458" s="1140"/>
      <c r="J458" s="1140"/>
      <c r="K458" s="1140"/>
      <c r="L458" s="1140"/>
      <c r="M458" s="1140"/>
      <c r="N458" s="1140"/>
      <c r="O458" s="1139"/>
    </row>
    <row r="459" spans="3:15">
      <c r="C459" s="1140"/>
      <c r="D459" s="1140"/>
      <c r="E459" s="1140"/>
      <c r="F459" s="1140"/>
      <c r="G459" s="1140"/>
      <c r="H459" s="1140"/>
      <c r="I459" s="1140"/>
      <c r="J459" s="1140"/>
      <c r="K459" s="1140"/>
      <c r="L459" s="1140"/>
      <c r="M459" s="1140"/>
      <c r="N459" s="1140"/>
      <c r="O459" s="1139"/>
    </row>
    <row r="460" spans="3:15">
      <c r="C460" s="1140"/>
      <c r="D460" s="1140"/>
      <c r="E460" s="1140"/>
      <c r="F460" s="1140"/>
      <c r="G460" s="1140"/>
      <c r="H460" s="1140"/>
      <c r="I460" s="1140"/>
      <c r="J460" s="1140"/>
      <c r="K460" s="1140"/>
      <c r="L460" s="1140"/>
      <c r="M460" s="1140"/>
      <c r="N460" s="1140"/>
      <c r="O460" s="1139"/>
    </row>
    <row r="461" spans="3:15">
      <c r="C461" s="1140"/>
      <c r="D461" s="1140"/>
      <c r="E461" s="1140"/>
      <c r="F461" s="1140"/>
      <c r="G461" s="1140"/>
      <c r="H461" s="1140"/>
      <c r="I461" s="1140"/>
      <c r="J461" s="1140"/>
      <c r="K461" s="1140"/>
      <c r="L461" s="1140"/>
      <c r="M461" s="1140"/>
      <c r="N461" s="1140"/>
      <c r="O461" s="1139"/>
    </row>
    <row r="462" spans="3:15">
      <c r="C462" s="1140"/>
      <c r="D462" s="1140"/>
      <c r="E462" s="1140"/>
      <c r="F462" s="1140"/>
      <c r="G462" s="1140"/>
      <c r="H462" s="1140"/>
      <c r="I462" s="1140"/>
      <c r="J462" s="1140"/>
      <c r="K462" s="1140"/>
      <c r="L462" s="1140"/>
      <c r="M462" s="1140"/>
      <c r="N462" s="1140"/>
      <c r="O462" s="1139"/>
    </row>
    <row r="463" spans="3:15">
      <c r="C463" s="1140"/>
      <c r="D463" s="1140"/>
      <c r="E463" s="1140"/>
      <c r="F463" s="1140"/>
      <c r="G463" s="1140"/>
      <c r="H463" s="1140"/>
      <c r="I463" s="1140"/>
      <c r="J463" s="1140"/>
      <c r="K463" s="1140"/>
      <c r="L463" s="1140"/>
      <c r="M463" s="1140"/>
      <c r="N463" s="1140"/>
      <c r="O463" s="1139"/>
    </row>
    <row r="464" spans="3:15">
      <c r="C464" s="1140"/>
      <c r="D464" s="1140"/>
      <c r="E464" s="1140"/>
      <c r="F464" s="1140"/>
      <c r="G464" s="1140"/>
      <c r="H464" s="1140"/>
      <c r="I464" s="1140"/>
      <c r="J464" s="1140"/>
      <c r="K464" s="1140"/>
      <c r="L464" s="1140"/>
      <c r="M464" s="1140"/>
      <c r="N464" s="1140"/>
      <c r="O464" s="1139"/>
    </row>
    <row r="465" spans="3:15">
      <c r="C465" s="1140"/>
      <c r="D465" s="1140"/>
      <c r="E465" s="1140"/>
      <c r="F465" s="1140"/>
      <c r="G465" s="1140"/>
      <c r="H465" s="1140"/>
      <c r="I465" s="1140"/>
      <c r="J465" s="1140"/>
      <c r="K465" s="1140"/>
      <c r="L465" s="1140"/>
      <c r="M465" s="1140"/>
      <c r="N465" s="1140"/>
      <c r="O465" s="1139"/>
    </row>
    <row r="466" spans="3:15">
      <c r="C466" s="1140"/>
      <c r="D466" s="1140"/>
      <c r="E466" s="1140"/>
      <c r="F466" s="1140"/>
      <c r="G466" s="1140"/>
      <c r="H466" s="1140"/>
      <c r="I466" s="1140"/>
      <c r="J466" s="1140"/>
      <c r="K466" s="1140"/>
      <c r="L466" s="1140"/>
      <c r="M466" s="1140"/>
      <c r="N466" s="1140"/>
      <c r="O466" s="1139"/>
    </row>
    <row r="467" spans="3:15">
      <c r="C467" s="1140"/>
      <c r="D467" s="1140"/>
      <c r="E467" s="1140"/>
      <c r="F467" s="1140"/>
      <c r="G467" s="1140"/>
      <c r="H467" s="1140"/>
      <c r="I467" s="1140"/>
      <c r="J467" s="1140"/>
      <c r="K467" s="1140"/>
      <c r="L467" s="1140"/>
      <c r="M467" s="1140"/>
      <c r="N467" s="1140"/>
      <c r="O467" s="1139"/>
    </row>
    <row r="468" spans="3:15">
      <c r="C468" s="1140"/>
      <c r="D468" s="1140"/>
      <c r="E468" s="1140"/>
      <c r="F468" s="1140"/>
      <c r="G468" s="1140"/>
      <c r="H468" s="1140"/>
      <c r="I468" s="1140"/>
      <c r="J468" s="1140"/>
      <c r="K468" s="1140"/>
      <c r="L468" s="1140"/>
      <c r="M468" s="1140"/>
      <c r="N468" s="1140"/>
      <c r="O468" s="1139"/>
    </row>
    <row r="469" spans="3:15">
      <c r="C469" s="1140"/>
      <c r="D469" s="1140"/>
      <c r="E469" s="1140"/>
      <c r="F469" s="1140"/>
      <c r="G469" s="1140"/>
      <c r="H469" s="1140"/>
      <c r="I469" s="1140"/>
      <c r="J469" s="1140"/>
      <c r="K469" s="1140"/>
      <c r="L469" s="1140"/>
      <c r="M469" s="1140"/>
      <c r="N469" s="1140"/>
      <c r="O469" s="1139"/>
    </row>
    <row r="470" spans="3:15">
      <c r="C470" s="1140"/>
      <c r="D470" s="1140"/>
      <c r="E470" s="1140"/>
      <c r="F470" s="1140"/>
      <c r="G470" s="1140"/>
      <c r="H470" s="1140"/>
      <c r="I470" s="1140"/>
      <c r="J470" s="1140"/>
      <c r="K470" s="1140"/>
      <c r="L470" s="1140"/>
      <c r="M470" s="1140"/>
      <c r="N470" s="1140"/>
      <c r="O470" s="1139"/>
    </row>
    <row r="471" spans="3:15">
      <c r="C471" s="1140"/>
      <c r="D471" s="1140"/>
      <c r="E471" s="1140"/>
      <c r="F471" s="1140"/>
      <c r="G471" s="1140"/>
      <c r="H471" s="1140"/>
      <c r="I471" s="1140"/>
      <c r="J471" s="1140"/>
      <c r="K471" s="1140"/>
      <c r="L471" s="1140"/>
      <c r="M471" s="1140"/>
      <c r="N471" s="1140"/>
      <c r="O471" s="1139"/>
    </row>
    <row r="472" spans="3:15">
      <c r="C472" s="1140"/>
      <c r="D472" s="1140"/>
      <c r="E472" s="1140"/>
      <c r="F472" s="1140"/>
      <c r="G472" s="1140"/>
      <c r="H472" s="1140"/>
      <c r="I472" s="1140"/>
      <c r="J472" s="1140"/>
      <c r="K472" s="1140"/>
      <c r="L472" s="1140"/>
      <c r="M472" s="1140"/>
      <c r="N472" s="1140"/>
      <c r="O472" s="1139"/>
    </row>
    <row r="473" spans="3:15">
      <c r="C473" s="1140"/>
      <c r="D473" s="1140"/>
      <c r="E473" s="1140"/>
      <c r="F473" s="1140"/>
      <c r="G473" s="1140"/>
      <c r="H473" s="1140"/>
      <c r="I473" s="1140"/>
      <c r="J473" s="1140"/>
      <c r="K473" s="1140"/>
      <c r="L473" s="1140"/>
      <c r="M473" s="1140"/>
      <c r="N473" s="1140"/>
      <c r="O473" s="1139"/>
    </row>
    <row r="474" spans="3:15">
      <c r="C474" s="1140"/>
      <c r="D474" s="1140"/>
      <c r="E474" s="1140"/>
      <c r="F474" s="1140"/>
      <c r="G474" s="1140"/>
      <c r="H474" s="1140"/>
      <c r="I474" s="1140"/>
      <c r="J474" s="1140"/>
      <c r="K474" s="1140"/>
      <c r="L474" s="1140"/>
      <c r="M474" s="1140"/>
      <c r="N474" s="1140"/>
      <c r="O474" s="1139"/>
    </row>
    <row r="475" spans="3:15">
      <c r="C475" s="1140"/>
      <c r="D475" s="1140"/>
      <c r="E475" s="1140"/>
      <c r="F475" s="1140"/>
      <c r="G475" s="1140"/>
      <c r="H475" s="1140"/>
      <c r="I475" s="1140"/>
      <c r="J475" s="1140"/>
      <c r="K475" s="1140"/>
      <c r="L475" s="1140"/>
      <c r="M475" s="1140"/>
      <c r="N475" s="1140"/>
      <c r="O475" s="1139"/>
    </row>
    <row r="476" spans="3:15">
      <c r="C476" s="1140"/>
      <c r="D476" s="1140"/>
      <c r="E476" s="1140"/>
      <c r="F476" s="1140"/>
      <c r="G476" s="1140"/>
      <c r="H476" s="1140"/>
      <c r="I476" s="1140"/>
      <c r="J476" s="1140"/>
      <c r="K476" s="1140"/>
      <c r="L476" s="1140"/>
      <c r="M476" s="1140"/>
      <c r="N476" s="1140"/>
      <c r="O476" s="1139"/>
    </row>
    <row r="477" spans="3:15">
      <c r="C477" s="1140"/>
      <c r="D477" s="1140"/>
      <c r="E477" s="1140"/>
      <c r="F477" s="1140"/>
      <c r="G477" s="1140"/>
      <c r="H477" s="1140"/>
      <c r="I477" s="1140"/>
      <c r="J477" s="1140"/>
      <c r="K477" s="1140"/>
      <c r="L477" s="1140"/>
      <c r="M477" s="1140"/>
      <c r="N477" s="1140"/>
      <c r="O477" s="1139"/>
    </row>
    <row r="478" spans="3:15">
      <c r="C478" s="1140"/>
      <c r="D478" s="1140"/>
      <c r="E478" s="1140"/>
      <c r="F478" s="1140"/>
      <c r="G478" s="1140"/>
      <c r="H478" s="1140"/>
      <c r="I478" s="1140"/>
      <c r="J478" s="1140"/>
      <c r="K478" s="1140"/>
      <c r="L478" s="1140"/>
      <c r="M478" s="1140"/>
      <c r="N478" s="1140"/>
      <c r="O478" s="1139"/>
    </row>
    <row r="479" spans="3:15">
      <c r="C479" s="1140"/>
      <c r="D479" s="1140"/>
      <c r="E479" s="1140"/>
      <c r="F479" s="1140"/>
      <c r="G479" s="1140"/>
      <c r="H479" s="1140"/>
      <c r="I479" s="1140"/>
      <c r="J479" s="1140"/>
      <c r="K479" s="1140"/>
      <c r="L479" s="1140"/>
      <c r="M479" s="1140"/>
      <c r="N479" s="1140"/>
      <c r="O479" s="1139"/>
    </row>
    <row r="480" spans="3:15">
      <c r="C480" s="1140"/>
      <c r="D480" s="1140"/>
      <c r="E480" s="1140"/>
      <c r="F480" s="1140"/>
      <c r="G480" s="1140"/>
      <c r="H480" s="1140"/>
      <c r="I480" s="1140"/>
      <c r="J480" s="1140"/>
      <c r="K480" s="1140"/>
      <c r="L480" s="1140"/>
      <c r="M480" s="1140"/>
      <c r="N480" s="1140"/>
      <c r="O480" s="1139"/>
    </row>
    <row r="481" spans="3:15">
      <c r="C481" s="1140"/>
      <c r="D481" s="1140"/>
      <c r="E481" s="1140"/>
      <c r="F481" s="1140"/>
      <c r="G481" s="1140"/>
      <c r="H481" s="1140"/>
      <c r="I481" s="1140"/>
      <c r="J481" s="1140"/>
      <c r="K481" s="1140"/>
      <c r="L481" s="1140"/>
      <c r="M481" s="1140"/>
      <c r="N481" s="1140"/>
      <c r="O481" s="1139"/>
    </row>
    <row r="482" spans="3:15">
      <c r="C482" s="1140"/>
      <c r="D482" s="1140"/>
      <c r="E482" s="1140"/>
      <c r="F482" s="1140"/>
      <c r="G482" s="1140"/>
      <c r="H482" s="1140"/>
      <c r="I482" s="1140"/>
      <c r="J482" s="1140"/>
      <c r="K482" s="1140"/>
      <c r="L482" s="1140"/>
      <c r="M482" s="1140"/>
      <c r="N482" s="1140"/>
      <c r="O482" s="1139"/>
    </row>
    <row r="483" spans="3:15">
      <c r="C483" s="1140"/>
      <c r="D483" s="1140"/>
      <c r="E483" s="1140"/>
      <c r="F483" s="1140"/>
      <c r="G483" s="1140"/>
      <c r="H483" s="1140"/>
      <c r="I483" s="1140"/>
      <c r="J483" s="1140"/>
      <c r="K483" s="1140"/>
      <c r="L483" s="1140"/>
      <c r="M483" s="1140"/>
      <c r="N483" s="1140"/>
      <c r="O483" s="1139"/>
    </row>
    <row r="484" spans="3:15">
      <c r="C484" s="1140"/>
      <c r="D484" s="1140"/>
      <c r="E484" s="1140"/>
      <c r="F484" s="1140"/>
      <c r="G484" s="1140"/>
      <c r="H484" s="1140"/>
      <c r="I484" s="1140"/>
      <c r="J484" s="1140"/>
      <c r="K484" s="1140"/>
      <c r="L484" s="1140"/>
      <c r="M484" s="1140"/>
      <c r="N484" s="1140"/>
      <c r="O484" s="1139"/>
    </row>
    <row r="485" spans="3:15">
      <c r="C485" s="1140"/>
      <c r="D485" s="1140"/>
      <c r="E485" s="1140"/>
      <c r="F485" s="1140"/>
      <c r="G485" s="1140"/>
      <c r="H485" s="1140"/>
      <c r="I485" s="1140"/>
      <c r="J485" s="1140"/>
      <c r="K485" s="1140"/>
      <c r="L485" s="1140"/>
      <c r="M485" s="1140"/>
      <c r="N485" s="1140"/>
      <c r="O485" s="1139"/>
    </row>
    <row r="486" spans="3:15">
      <c r="C486" s="1140"/>
      <c r="D486" s="1140"/>
      <c r="E486" s="1140"/>
      <c r="F486" s="1140"/>
      <c r="G486" s="1140"/>
      <c r="H486" s="1140"/>
      <c r="I486" s="1140"/>
      <c r="J486" s="1140"/>
      <c r="K486" s="1140"/>
      <c r="L486" s="1140"/>
      <c r="M486" s="1140"/>
      <c r="N486" s="1140"/>
      <c r="O486" s="1139"/>
    </row>
    <row r="487" spans="3:15">
      <c r="C487" s="1140"/>
      <c r="D487" s="1140"/>
      <c r="E487" s="1140"/>
      <c r="F487" s="1140"/>
      <c r="G487" s="1140"/>
      <c r="H487" s="1140"/>
      <c r="I487" s="1140"/>
      <c r="J487" s="1140"/>
      <c r="K487" s="1140"/>
      <c r="L487" s="1140"/>
      <c r="M487" s="1140"/>
      <c r="N487" s="1140"/>
      <c r="O487" s="1139"/>
    </row>
    <row r="488" spans="3:15">
      <c r="C488" s="1140"/>
      <c r="D488" s="1140"/>
      <c r="E488" s="1140"/>
      <c r="F488" s="1140"/>
      <c r="G488" s="1140"/>
      <c r="H488" s="1140"/>
      <c r="I488" s="1140"/>
      <c r="J488" s="1140"/>
      <c r="K488" s="1140"/>
      <c r="L488" s="1140"/>
      <c r="M488" s="1140"/>
      <c r="N488" s="1140"/>
      <c r="O488" s="1139"/>
    </row>
    <row r="489" spans="3:15">
      <c r="C489" s="1140"/>
      <c r="D489" s="1140"/>
      <c r="E489" s="1140"/>
      <c r="F489" s="1140"/>
      <c r="G489" s="1140"/>
      <c r="H489" s="1140"/>
      <c r="I489" s="1140"/>
      <c r="J489" s="1140"/>
      <c r="K489" s="1140"/>
      <c r="L489" s="1140"/>
      <c r="M489" s="1140"/>
      <c r="N489" s="1140"/>
      <c r="O489" s="1139"/>
    </row>
    <row r="490" spans="3:15">
      <c r="C490" s="1140"/>
      <c r="D490" s="1140"/>
      <c r="E490" s="1140"/>
      <c r="F490" s="1140"/>
      <c r="G490" s="1140"/>
      <c r="H490" s="1140"/>
      <c r="I490" s="1140"/>
      <c r="J490" s="1140"/>
      <c r="K490" s="1140"/>
      <c r="L490" s="1140"/>
      <c r="M490" s="1140"/>
      <c r="N490" s="1140"/>
      <c r="O490" s="1139"/>
    </row>
    <row r="491" spans="3:15">
      <c r="C491" s="1140"/>
      <c r="D491" s="1140"/>
      <c r="E491" s="1140"/>
      <c r="F491" s="1140"/>
      <c r="G491" s="1140"/>
      <c r="H491" s="1140"/>
      <c r="I491" s="1140"/>
      <c r="J491" s="1140"/>
      <c r="K491" s="1140"/>
      <c r="L491" s="1140"/>
      <c r="M491" s="1140"/>
      <c r="N491" s="1140"/>
      <c r="O491" s="1139"/>
    </row>
    <row r="492" spans="3:15">
      <c r="C492" s="1140"/>
      <c r="D492" s="1140"/>
      <c r="E492" s="1140"/>
      <c r="F492" s="1140"/>
      <c r="G492" s="1140"/>
      <c r="H492" s="1140"/>
      <c r="I492" s="1140"/>
      <c r="J492" s="1140"/>
      <c r="K492" s="1140"/>
      <c r="L492" s="1140"/>
      <c r="M492" s="1140"/>
      <c r="N492" s="1140"/>
      <c r="O492" s="1139"/>
    </row>
    <row r="493" spans="3:15">
      <c r="C493" s="1140"/>
      <c r="D493" s="1140"/>
      <c r="E493" s="1140"/>
      <c r="F493" s="1140"/>
      <c r="G493" s="1140"/>
      <c r="H493" s="1140"/>
      <c r="I493" s="1140"/>
      <c r="J493" s="1140"/>
      <c r="K493" s="1140"/>
      <c r="L493" s="1140"/>
      <c r="M493" s="1140"/>
      <c r="N493" s="1140"/>
      <c r="O493" s="1139"/>
    </row>
    <row r="494" spans="3:15">
      <c r="C494" s="1140"/>
      <c r="D494" s="1140"/>
      <c r="E494" s="1140"/>
      <c r="F494" s="1140"/>
      <c r="G494" s="1140"/>
      <c r="H494" s="1140"/>
      <c r="I494" s="1140"/>
      <c r="J494" s="1140"/>
      <c r="K494" s="1140"/>
      <c r="L494" s="1140"/>
      <c r="M494" s="1140"/>
      <c r="N494" s="1140"/>
      <c r="O494" s="1139"/>
    </row>
    <row r="495" spans="3:15">
      <c r="C495" s="1140"/>
      <c r="D495" s="1140"/>
      <c r="E495" s="1140"/>
      <c r="F495" s="1140"/>
      <c r="G495" s="1140"/>
      <c r="H495" s="1140"/>
      <c r="I495" s="1140"/>
      <c r="J495" s="1140"/>
      <c r="K495" s="1140"/>
      <c r="L495" s="1140"/>
      <c r="M495" s="1140"/>
      <c r="N495" s="1140"/>
      <c r="O495" s="1139"/>
    </row>
    <row r="496" spans="3:15">
      <c r="C496" s="1140"/>
      <c r="D496" s="1140"/>
      <c r="E496" s="1140"/>
      <c r="F496" s="1140"/>
      <c r="G496" s="1140"/>
      <c r="H496" s="1140"/>
      <c r="I496" s="1140"/>
      <c r="J496" s="1140"/>
      <c r="K496" s="1140"/>
      <c r="L496" s="1140"/>
      <c r="M496" s="1140"/>
      <c r="N496" s="1140"/>
      <c r="O496" s="1139"/>
    </row>
    <row r="497" spans="3:15">
      <c r="C497" s="1140"/>
      <c r="D497" s="1140"/>
      <c r="E497" s="1140"/>
      <c r="F497" s="1140"/>
      <c r="G497" s="1140"/>
      <c r="H497" s="1140"/>
      <c r="I497" s="1140"/>
      <c r="J497" s="1140"/>
      <c r="K497" s="1140"/>
      <c r="L497" s="1140"/>
      <c r="M497" s="1140"/>
      <c r="N497" s="1140"/>
      <c r="O497" s="1139"/>
    </row>
    <row r="498" spans="3:15">
      <c r="C498" s="1140"/>
      <c r="D498" s="1140"/>
      <c r="E498" s="1140"/>
      <c r="F498" s="1140"/>
      <c r="G498" s="1140"/>
      <c r="H498" s="1140"/>
      <c r="I498" s="1140"/>
      <c r="J498" s="1140"/>
      <c r="K498" s="1140"/>
      <c r="L498" s="1140"/>
      <c r="M498" s="1140"/>
      <c r="N498" s="1140"/>
      <c r="O498" s="1139"/>
    </row>
    <row r="499" spans="3:15">
      <c r="C499" s="1140"/>
      <c r="D499" s="1140"/>
      <c r="E499" s="1140"/>
      <c r="F499" s="1140"/>
      <c r="G499" s="1140"/>
      <c r="H499" s="1140"/>
      <c r="I499" s="1140"/>
      <c r="J499" s="1140"/>
      <c r="K499" s="1140"/>
      <c r="L499" s="1140"/>
      <c r="M499" s="1140"/>
      <c r="N499" s="1140"/>
      <c r="O499" s="1139"/>
    </row>
    <row r="500" spans="3:15">
      <c r="C500" s="1140"/>
      <c r="D500" s="1140"/>
      <c r="E500" s="1140"/>
      <c r="F500" s="1140"/>
      <c r="G500" s="1140"/>
      <c r="H500" s="1140"/>
      <c r="I500" s="1140"/>
      <c r="J500" s="1140"/>
      <c r="K500" s="1140"/>
      <c r="L500" s="1140"/>
      <c r="M500" s="1140"/>
      <c r="N500" s="1140"/>
      <c r="O500" s="1139"/>
    </row>
    <row r="501" spans="3:15">
      <c r="C501" s="1140"/>
      <c r="D501" s="1140"/>
      <c r="E501" s="1140"/>
      <c r="F501" s="1140"/>
      <c r="G501" s="1140"/>
      <c r="H501" s="1140"/>
      <c r="I501" s="1140"/>
      <c r="J501" s="1140"/>
      <c r="K501" s="1140"/>
      <c r="L501" s="1140"/>
      <c r="M501" s="1140"/>
      <c r="N501" s="1140"/>
      <c r="O501" s="1139"/>
    </row>
    <row r="502" spans="3:15">
      <c r="C502" s="1140"/>
      <c r="D502" s="1140"/>
      <c r="E502" s="1140"/>
      <c r="F502" s="1140"/>
      <c r="G502" s="1140"/>
      <c r="H502" s="1140"/>
      <c r="I502" s="1140"/>
      <c r="J502" s="1140"/>
      <c r="K502" s="1140"/>
      <c r="L502" s="1140"/>
      <c r="M502" s="1140"/>
      <c r="N502" s="1140"/>
      <c r="O502" s="1139"/>
    </row>
    <row r="503" spans="3:15">
      <c r="C503" s="1140"/>
      <c r="D503" s="1140"/>
      <c r="E503" s="1140"/>
      <c r="F503" s="1140"/>
      <c r="G503" s="1140"/>
      <c r="H503" s="1140"/>
      <c r="I503" s="1140"/>
      <c r="J503" s="1140"/>
      <c r="K503" s="1140"/>
      <c r="L503" s="1140"/>
      <c r="M503" s="1140"/>
      <c r="N503" s="1140"/>
      <c r="O503" s="1139"/>
    </row>
    <row r="504" spans="3:15">
      <c r="C504" s="1140"/>
      <c r="D504" s="1140"/>
      <c r="E504" s="1140"/>
      <c r="F504" s="1140"/>
      <c r="G504" s="1140"/>
      <c r="H504" s="1140"/>
      <c r="I504" s="1140"/>
      <c r="J504" s="1140"/>
      <c r="K504" s="1140"/>
      <c r="L504" s="1140"/>
      <c r="M504" s="1140"/>
      <c r="N504" s="1140"/>
      <c r="O504" s="1139"/>
    </row>
    <row r="505" spans="3:15">
      <c r="C505" s="1140"/>
      <c r="D505" s="1140"/>
      <c r="E505" s="1140"/>
      <c r="F505" s="1140"/>
      <c r="G505" s="1140"/>
      <c r="H505" s="1140"/>
      <c r="I505" s="1140"/>
      <c r="J505" s="1140"/>
      <c r="K505" s="1140"/>
      <c r="L505" s="1140"/>
      <c r="M505" s="1140"/>
      <c r="N505" s="1140"/>
      <c r="O505" s="1139"/>
    </row>
    <row r="506" spans="3:15">
      <c r="C506" s="1140"/>
      <c r="D506" s="1140"/>
      <c r="E506" s="1140"/>
      <c r="F506" s="1140"/>
      <c r="G506" s="1140"/>
      <c r="H506" s="1140"/>
      <c r="I506" s="1140"/>
      <c r="J506" s="1140"/>
      <c r="K506" s="1140"/>
      <c r="L506" s="1140"/>
      <c r="M506" s="1140"/>
      <c r="N506" s="1140"/>
      <c r="O506" s="1139"/>
    </row>
    <row r="507" spans="3:15">
      <c r="C507" s="1140"/>
      <c r="D507" s="1140"/>
      <c r="E507" s="1140"/>
      <c r="F507" s="1140"/>
      <c r="G507" s="1140"/>
      <c r="H507" s="1140"/>
      <c r="I507" s="1140"/>
      <c r="J507" s="1140"/>
      <c r="K507" s="1140"/>
      <c r="L507" s="1140"/>
      <c r="M507" s="1140"/>
      <c r="N507" s="1140"/>
      <c r="O507" s="1139"/>
    </row>
    <row r="508" spans="3:15">
      <c r="C508" s="1140"/>
      <c r="D508" s="1140"/>
      <c r="E508" s="1140"/>
      <c r="F508" s="1140"/>
      <c r="G508" s="1140"/>
      <c r="H508" s="1140"/>
      <c r="I508" s="1140"/>
      <c r="J508" s="1140"/>
      <c r="K508" s="1140"/>
      <c r="L508" s="1140"/>
      <c r="M508" s="1140"/>
      <c r="N508" s="1140"/>
      <c r="O508" s="1139"/>
    </row>
    <row r="509" spans="3:15">
      <c r="C509" s="1140"/>
      <c r="D509" s="1140"/>
      <c r="E509" s="1140"/>
      <c r="F509" s="1140"/>
      <c r="G509" s="1140"/>
      <c r="H509" s="1140"/>
      <c r="I509" s="1140"/>
      <c r="J509" s="1140"/>
      <c r="K509" s="1140"/>
      <c r="L509" s="1140"/>
      <c r="M509" s="1140"/>
      <c r="N509" s="1140"/>
      <c r="O509" s="1139"/>
    </row>
    <row r="510" spans="3:15">
      <c r="C510" s="1140"/>
      <c r="D510" s="1140"/>
      <c r="E510" s="1140"/>
      <c r="F510" s="1140"/>
      <c r="G510" s="1140"/>
      <c r="H510" s="1140"/>
      <c r="I510" s="1140"/>
      <c r="J510" s="1140"/>
      <c r="K510" s="1140"/>
      <c r="L510" s="1140"/>
      <c r="M510" s="1140"/>
      <c r="N510" s="1140"/>
      <c r="O510" s="1139"/>
    </row>
    <row r="511" spans="3:15">
      <c r="C511" s="1140"/>
      <c r="D511" s="1140"/>
      <c r="E511" s="1140"/>
      <c r="F511" s="1140"/>
      <c r="G511" s="1140"/>
      <c r="H511" s="1140"/>
      <c r="I511" s="1140"/>
      <c r="J511" s="1140"/>
      <c r="K511" s="1140"/>
      <c r="L511" s="1140"/>
      <c r="M511" s="1140"/>
      <c r="N511" s="1140"/>
      <c r="O511" s="1139"/>
    </row>
    <row r="512" spans="3:15">
      <c r="C512" s="1140"/>
      <c r="D512" s="1140"/>
      <c r="E512" s="1140"/>
      <c r="F512" s="1140"/>
      <c r="G512" s="1140"/>
      <c r="H512" s="1140"/>
      <c r="I512" s="1140"/>
      <c r="J512" s="1140"/>
      <c r="K512" s="1140"/>
      <c r="L512" s="1140"/>
      <c r="M512" s="1140"/>
      <c r="N512" s="1140"/>
      <c r="O512" s="1139"/>
    </row>
    <row r="513" spans="3:15">
      <c r="C513" s="1140"/>
      <c r="D513" s="1140"/>
      <c r="E513" s="1140"/>
      <c r="F513" s="1140"/>
      <c r="G513" s="1140"/>
      <c r="H513" s="1140"/>
      <c r="I513" s="1140"/>
      <c r="J513" s="1140"/>
      <c r="K513" s="1140"/>
      <c r="L513" s="1140"/>
      <c r="M513" s="1140"/>
      <c r="N513" s="1140"/>
      <c r="O513" s="1139"/>
    </row>
    <row r="514" spans="3:15">
      <c r="C514" s="1140"/>
      <c r="D514" s="1140"/>
      <c r="E514" s="1140"/>
      <c r="F514" s="1140"/>
      <c r="G514" s="1140"/>
      <c r="H514" s="1140"/>
      <c r="I514" s="1140"/>
      <c r="J514" s="1140"/>
      <c r="K514" s="1140"/>
      <c r="L514" s="1140"/>
      <c r="M514" s="1140"/>
      <c r="N514" s="1140"/>
      <c r="O514" s="1139"/>
    </row>
    <row r="515" spans="3:15">
      <c r="C515" s="1140"/>
      <c r="D515" s="1140"/>
      <c r="E515" s="1140"/>
      <c r="F515" s="1140"/>
      <c r="G515" s="1140"/>
      <c r="H515" s="1140"/>
      <c r="I515" s="1140"/>
      <c r="J515" s="1140"/>
      <c r="K515" s="1140"/>
      <c r="L515" s="1140"/>
      <c r="M515" s="1140"/>
      <c r="N515" s="1140"/>
      <c r="O515" s="1139"/>
    </row>
    <row r="516" spans="3:15">
      <c r="C516" s="1140"/>
      <c r="D516" s="1140"/>
      <c r="E516" s="1140"/>
      <c r="F516" s="1140"/>
      <c r="G516" s="1140"/>
      <c r="H516" s="1140"/>
      <c r="I516" s="1140"/>
      <c r="J516" s="1140"/>
      <c r="K516" s="1140"/>
      <c r="L516" s="1140"/>
      <c r="M516" s="1140"/>
      <c r="N516" s="1140"/>
      <c r="O516" s="1139"/>
    </row>
    <row r="517" spans="3:15">
      <c r="C517" s="1140"/>
      <c r="D517" s="1140"/>
      <c r="E517" s="1140"/>
      <c r="F517" s="1140"/>
      <c r="G517" s="1140"/>
      <c r="H517" s="1140"/>
      <c r="I517" s="1140"/>
      <c r="J517" s="1140"/>
      <c r="K517" s="1140"/>
      <c r="L517" s="1140"/>
      <c r="M517" s="1140"/>
      <c r="N517" s="1140"/>
      <c r="O517" s="1139"/>
    </row>
    <row r="518" spans="3:15">
      <c r="C518" s="1140"/>
      <c r="D518" s="1140"/>
      <c r="E518" s="1140"/>
      <c r="F518" s="1140"/>
      <c r="G518" s="1140"/>
      <c r="H518" s="1140"/>
      <c r="I518" s="1140"/>
      <c r="J518" s="1140"/>
      <c r="K518" s="1140"/>
      <c r="L518" s="1140"/>
      <c r="M518" s="1140"/>
      <c r="N518" s="1140"/>
      <c r="O518" s="1139"/>
    </row>
    <row r="519" spans="3:15">
      <c r="C519" s="1140"/>
      <c r="D519" s="1140"/>
      <c r="E519" s="1140"/>
      <c r="F519" s="1140"/>
      <c r="G519" s="1140"/>
      <c r="H519" s="1140"/>
      <c r="I519" s="1140"/>
      <c r="J519" s="1140"/>
      <c r="K519" s="1140"/>
      <c r="L519" s="1140"/>
      <c r="M519" s="1140"/>
      <c r="N519" s="1140"/>
      <c r="O519" s="1139"/>
    </row>
    <row r="520" spans="3:15">
      <c r="C520" s="1140"/>
      <c r="D520" s="1140"/>
      <c r="E520" s="1140"/>
      <c r="F520" s="1140"/>
      <c r="G520" s="1140"/>
      <c r="H520" s="1140"/>
      <c r="I520" s="1140"/>
      <c r="J520" s="1140"/>
      <c r="K520" s="1140"/>
      <c r="L520" s="1140"/>
      <c r="M520" s="1140"/>
      <c r="N520" s="1140"/>
      <c r="O520" s="1139"/>
    </row>
    <row r="521" spans="3:15">
      <c r="C521" s="1140"/>
      <c r="D521" s="1140"/>
      <c r="E521" s="1140"/>
      <c r="F521" s="1140"/>
      <c r="G521" s="1140"/>
      <c r="H521" s="1140"/>
      <c r="I521" s="1140"/>
      <c r="J521" s="1140"/>
      <c r="K521" s="1140"/>
      <c r="L521" s="1140"/>
      <c r="M521" s="1140"/>
      <c r="N521" s="1140"/>
      <c r="O521" s="1139"/>
    </row>
    <row r="522" spans="3:15">
      <c r="C522" s="1140"/>
      <c r="D522" s="1140"/>
      <c r="E522" s="1140"/>
      <c r="F522" s="1140"/>
      <c r="G522" s="1140"/>
      <c r="H522" s="1140"/>
      <c r="I522" s="1140"/>
      <c r="J522" s="1140"/>
      <c r="K522" s="1140"/>
      <c r="L522" s="1140"/>
      <c r="M522" s="1140"/>
      <c r="N522" s="1140"/>
      <c r="O522" s="1139"/>
    </row>
    <row r="523" spans="3:15">
      <c r="C523" s="1140"/>
      <c r="D523" s="1140"/>
      <c r="E523" s="1140"/>
      <c r="F523" s="1140"/>
      <c r="G523" s="1140"/>
      <c r="H523" s="1140"/>
      <c r="I523" s="1140"/>
      <c r="J523" s="1140"/>
      <c r="K523" s="1140"/>
      <c r="L523" s="1140"/>
      <c r="M523" s="1140"/>
      <c r="N523" s="1140"/>
      <c r="O523" s="1139"/>
    </row>
    <row r="524" spans="3:15">
      <c r="C524" s="1140"/>
      <c r="D524" s="1140"/>
      <c r="E524" s="1140"/>
      <c r="F524" s="1140"/>
      <c r="G524" s="1140"/>
      <c r="H524" s="1140"/>
      <c r="I524" s="1140"/>
      <c r="J524" s="1140"/>
      <c r="K524" s="1140"/>
      <c r="L524" s="1140"/>
      <c r="M524" s="1140"/>
      <c r="N524" s="1140"/>
      <c r="O524" s="1139"/>
    </row>
    <row r="525" spans="3:15">
      <c r="C525" s="1140"/>
      <c r="D525" s="1140"/>
      <c r="E525" s="1140"/>
      <c r="F525" s="1140"/>
      <c r="G525" s="1140"/>
      <c r="H525" s="1140"/>
      <c r="I525" s="1140"/>
      <c r="J525" s="1140"/>
      <c r="K525" s="1140"/>
      <c r="L525" s="1140"/>
      <c r="M525" s="1140"/>
      <c r="N525" s="1140"/>
      <c r="O525" s="1139"/>
    </row>
    <row r="526" spans="3:15">
      <c r="C526" s="1140"/>
      <c r="D526" s="1140"/>
      <c r="E526" s="1140"/>
      <c r="F526" s="1140"/>
      <c r="G526" s="1140"/>
      <c r="H526" s="1140"/>
      <c r="I526" s="1140"/>
      <c r="J526" s="1140"/>
      <c r="K526" s="1140"/>
      <c r="L526" s="1140"/>
      <c r="M526" s="1140"/>
      <c r="N526" s="1140"/>
      <c r="O526" s="1139"/>
    </row>
    <row r="527" spans="3:15">
      <c r="C527" s="1140"/>
      <c r="D527" s="1140"/>
      <c r="E527" s="1140"/>
      <c r="F527" s="1140"/>
      <c r="G527" s="1140"/>
      <c r="H527" s="1140"/>
      <c r="I527" s="1140"/>
      <c r="J527" s="1140"/>
      <c r="K527" s="1140"/>
      <c r="L527" s="1140"/>
      <c r="M527" s="1140"/>
      <c r="N527" s="1140"/>
      <c r="O527" s="1139"/>
    </row>
    <row r="528" spans="3:15">
      <c r="C528" s="1140"/>
      <c r="D528" s="1140"/>
      <c r="E528" s="1140"/>
      <c r="F528" s="1140"/>
      <c r="G528" s="1140"/>
      <c r="H528" s="1140"/>
      <c r="I528" s="1140"/>
      <c r="J528" s="1140"/>
      <c r="K528" s="1140"/>
      <c r="L528" s="1140"/>
      <c r="M528" s="1140"/>
      <c r="N528" s="1140"/>
      <c r="O528" s="1139"/>
    </row>
    <row r="529" spans="3:15">
      <c r="C529" s="1140"/>
      <c r="D529" s="1140"/>
      <c r="E529" s="1140"/>
      <c r="F529" s="1140"/>
      <c r="G529" s="1140"/>
      <c r="H529" s="1140"/>
      <c r="I529" s="1140"/>
      <c r="J529" s="1140"/>
      <c r="K529" s="1140"/>
      <c r="L529" s="1140"/>
      <c r="M529" s="1140"/>
      <c r="N529" s="1140"/>
      <c r="O529" s="1139"/>
    </row>
    <row r="530" spans="3:15">
      <c r="C530" s="1140"/>
      <c r="D530" s="1140"/>
      <c r="E530" s="1140"/>
      <c r="F530" s="1140"/>
      <c r="G530" s="1140"/>
      <c r="H530" s="1140"/>
      <c r="I530" s="1140"/>
      <c r="J530" s="1140"/>
      <c r="K530" s="1140"/>
      <c r="L530" s="1140"/>
      <c r="M530" s="1140"/>
      <c r="N530" s="1140"/>
      <c r="O530" s="1139"/>
    </row>
    <row r="531" spans="3:15">
      <c r="C531" s="1140"/>
      <c r="D531" s="1140"/>
      <c r="E531" s="1140"/>
      <c r="F531" s="1140"/>
      <c r="G531" s="1140"/>
      <c r="H531" s="1140"/>
      <c r="I531" s="1140"/>
      <c r="J531" s="1140"/>
      <c r="K531" s="1140"/>
      <c r="L531" s="1140"/>
      <c r="M531" s="1140"/>
      <c r="N531" s="1140"/>
      <c r="O531" s="1139"/>
    </row>
    <row r="532" spans="3:15">
      <c r="C532" s="1140"/>
      <c r="D532" s="1140"/>
      <c r="E532" s="1140"/>
      <c r="F532" s="1140"/>
      <c r="G532" s="1140"/>
      <c r="H532" s="1140"/>
      <c r="I532" s="1140"/>
      <c r="J532" s="1140"/>
      <c r="K532" s="1140"/>
      <c r="L532" s="1140"/>
      <c r="M532" s="1140"/>
      <c r="N532" s="1140"/>
      <c r="O532" s="1139"/>
    </row>
    <row r="533" spans="3:15">
      <c r="C533" s="1140"/>
      <c r="D533" s="1140"/>
      <c r="E533" s="1140"/>
      <c r="F533" s="1140"/>
      <c r="G533" s="1140"/>
      <c r="H533" s="1140"/>
      <c r="I533" s="1140"/>
      <c r="J533" s="1140"/>
      <c r="K533" s="1140"/>
      <c r="L533" s="1140"/>
      <c r="M533" s="1140"/>
      <c r="N533" s="1140"/>
      <c r="O533" s="1139"/>
    </row>
    <row r="534" spans="3:15">
      <c r="C534" s="1140"/>
      <c r="D534" s="1140"/>
      <c r="E534" s="1140"/>
      <c r="F534" s="1140"/>
      <c r="G534" s="1140"/>
      <c r="H534" s="1140"/>
      <c r="I534" s="1140"/>
      <c r="J534" s="1140"/>
      <c r="K534" s="1140"/>
      <c r="L534" s="1140"/>
      <c r="M534" s="1140"/>
      <c r="N534" s="1140"/>
      <c r="O534" s="1139"/>
    </row>
    <row r="535" spans="3:15">
      <c r="C535" s="1140"/>
      <c r="D535" s="1140"/>
      <c r="E535" s="1140"/>
      <c r="F535" s="1140"/>
      <c r="G535" s="1140"/>
      <c r="H535" s="1140"/>
      <c r="I535" s="1140"/>
      <c r="J535" s="1140"/>
      <c r="K535" s="1140"/>
      <c r="L535" s="1140"/>
      <c r="M535" s="1140"/>
      <c r="N535" s="1140"/>
      <c r="O535" s="1139"/>
    </row>
    <row r="536" spans="3:15">
      <c r="C536" s="1140"/>
      <c r="D536" s="1140"/>
      <c r="E536" s="1140"/>
      <c r="F536" s="1140"/>
      <c r="G536" s="1140"/>
      <c r="H536" s="1140"/>
      <c r="I536" s="1140"/>
      <c r="J536" s="1140"/>
      <c r="K536" s="1140"/>
      <c r="L536" s="1140"/>
      <c r="M536" s="1140"/>
      <c r="N536" s="1140"/>
      <c r="O536" s="1139"/>
    </row>
    <row r="537" spans="3:15">
      <c r="C537" s="1140"/>
      <c r="D537" s="1140"/>
      <c r="E537" s="1140"/>
      <c r="F537" s="1140"/>
      <c r="G537" s="1140"/>
      <c r="H537" s="1140"/>
      <c r="I537" s="1140"/>
      <c r="J537" s="1140"/>
      <c r="K537" s="1140"/>
      <c r="L537" s="1140"/>
      <c r="M537" s="1140"/>
      <c r="N537" s="1140"/>
      <c r="O537" s="1139"/>
    </row>
    <row r="538" spans="3:15">
      <c r="C538" s="1140"/>
      <c r="D538" s="1140"/>
      <c r="E538" s="1140"/>
      <c r="F538" s="1140"/>
      <c r="G538" s="1140"/>
      <c r="H538" s="1140"/>
      <c r="I538" s="1140"/>
      <c r="J538" s="1140"/>
      <c r="K538" s="1140"/>
      <c r="L538" s="1140"/>
      <c r="M538" s="1140"/>
      <c r="N538" s="1140"/>
      <c r="O538" s="1139"/>
    </row>
    <row r="539" spans="3:15">
      <c r="C539" s="1140"/>
      <c r="D539" s="1140"/>
      <c r="E539" s="1140"/>
      <c r="F539" s="1140"/>
      <c r="G539" s="1140"/>
      <c r="H539" s="1140"/>
      <c r="I539" s="1140"/>
      <c r="J539" s="1140"/>
      <c r="K539" s="1140"/>
      <c r="L539" s="1140"/>
      <c r="M539" s="1140"/>
      <c r="N539" s="1140"/>
      <c r="O539" s="1139"/>
    </row>
    <row r="540" spans="3:15">
      <c r="C540" s="1140"/>
      <c r="D540" s="1140"/>
      <c r="E540" s="1140"/>
      <c r="F540" s="1140"/>
      <c r="G540" s="1140"/>
      <c r="H540" s="1140"/>
      <c r="I540" s="1140"/>
      <c r="J540" s="1140"/>
      <c r="K540" s="1140"/>
      <c r="L540" s="1140"/>
      <c r="M540" s="1140"/>
      <c r="N540" s="1140"/>
      <c r="O540" s="1139"/>
    </row>
    <row r="541" spans="3:15">
      <c r="C541" s="1140"/>
      <c r="D541" s="1140"/>
      <c r="E541" s="1140"/>
      <c r="F541" s="1140"/>
      <c r="G541" s="1140"/>
      <c r="H541" s="1140"/>
      <c r="I541" s="1140"/>
      <c r="J541" s="1140"/>
      <c r="K541" s="1140"/>
      <c r="L541" s="1140"/>
      <c r="M541" s="1140"/>
      <c r="N541" s="1140"/>
      <c r="O541" s="1139"/>
    </row>
    <row r="542" spans="3:15">
      <c r="C542" s="1140"/>
      <c r="D542" s="1140"/>
      <c r="E542" s="1140"/>
      <c r="F542" s="1140"/>
      <c r="G542" s="1140"/>
      <c r="H542" s="1140"/>
      <c r="I542" s="1140"/>
      <c r="J542" s="1140"/>
      <c r="K542" s="1140"/>
      <c r="L542" s="1140"/>
      <c r="M542" s="1140"/>
      <c r="N542" s="1140"/>
      <c r="O542" s="1139"/>
    </row>
    <row r="543" spans="3:15">
      <c r="C543" s="1140"/>
      <c r="D543" s="1140"/>
      <c r="E543" s="1140"/>
      <c r="F543" s="1140"/>
      <c r="G543" s="1140"/>
      <c r="H543" s="1140"/>
      <c r="I543" s="1140"/>
      <c r="J543" s="1140"/>
      <c r="K543" s="1140"/>
      <c r="L543" s="1140"/>
      <c r="M543" s="1140"/>
      <c r="N543" s="1140"/>
      <c r="O543" s="1139"/>
    </row>
    <row r="544" spans="3:15">
      <c r="C544" s="1140"/>
      <c r="D544" s="1140"/>
      <c r="E544" s="1140"/>
      <c r="F544" s="1140"/>
      <c r="G544" s="1140"/>
      <c r="H544" s="1140"/>
      <c r="I544" s="1140"/>
      <c r="J544" s="1140"/>
      <c r="K544" s="1140"/>
      <c r="L544" s="1140"/>
      <c r="M544" s="1140"/>
      <c r="N544" s="1140"/>
      <c r="O544" s="1139"/>
    </row>
    <row r="545" spans="3:15">
      <c r="C545" s="1140"/>
      <c r="D545" s="1140"/>
      <c r="E545" s="1140"/>
      <c r="F545" s="1140"/>
      <c r="G545" s="1140"/>
      <c r="H545" s="1140"/>
      <c r="I545" s="1140"/>
      <c r="J545" s="1140"/>
      <c r="K545" s="1140"/>
      <c r="L545" s="1140"/>
      <c r="M545" s="1140"/>
      <c r="N545" s="1140"/>
      <c r="O545" s="1139"/>
    </row>
    <row r="546" spans="3:15">
      <c r="C546" s="1140"/>
      <c r="D546" s="1140"/>
      <c r="E546" s="1140"/>
      <c r="F546" s="1140"/>
      <c r="G546" s="1140"/>
      <c r="H546" s="1140"/>
      <c r="I546" s="1140"/>
      <c r="J546" s="1140"/>
      <c r="K546" s="1140"/>
      <c r="L546" s="1140"/>
      <c r="M546" s="1140"/>
      <c r="N546" s="1140"/>
      <c r="O546" s="1139"/>
    </row>
    <row r="547" spans="3:15">
      <c r="C547" s="1140"/>
      <c r="D547" s="1140"/>
      <c r="E547" s="1140"/>
      <c r="F547" s="1140"/>
      <c r="G547" s="1140"/>
      <c r="H547" s="1140"/>
      <c r="I547" s="1140"/>
      <c r="J547" s="1140"/>
      <c r="K547" s="1140"/>
      <c r="L547" s="1140"/>
      <c r="M547" s="1140"/>
      <c r="N547" s="1140"/>
      <c r="O547" s="1139"/>
    </row>
    <row r="548" spans="3:15">
      <c r="C548" s="1140"/>
      <c r="D548" s="1140"/>
      <c r="E548" s="1140"/>
      <c r="F548" s="1140"/>
      <c r="G548" s="1140"/>
      <c r="H548" s="1140"/>
      <c r="I548" s="1140"/>
      <c r="J548" s="1140"/>
      <c r="K548" s="1140"/>
      <c r="L548" s="1140"/>
      <c r="M548" s="1140"/>
      <c r="N548" s="1140"/>
      <c r="O548" s="1139"/>
    </row>
    <row r="549" spans="3:15">
      <c r="C549" s="1140"/>
      <c r="D549" s="1140"/>
      <c r="E549" s="1140"/>
      <c r="F549" s="1140"/>
      <c r="G549" s="1140"/>
      <c r="H549" s="1140"/>
      <c r="I549" s="1140"/>
      <c r="J549" s="1140"/>
      <c r="K549" s="1140"/>
      <c r="L549" s="1140"/>
      <c r="M549" s="1140"/>
      <c r="N549" s="1140"/>
      <c r="O549" s="1139"/>
    </row>
    <row r="550" spans="3:15">
      <c r="C550" s="1140"/>
      <c r="D550" s="1140"/>
      <c r="E550" s="1140"/>
      <c r="F550" s="1140"/>
      <c r="G550" s="1140"/>
      <c r="H550" s="1140"/>
      <c r="I550" s="1140"/>
      <c r="J550" s="1140"/>
      <c r="K550" s="1140"/>
      <c r="L550" s="1140"/>
      <c r="M550" s="1140"/>
      <c r="N550" s="1140"/>
      <c r="O550" s="1139"/>
    </row>
    <row r="551" spans="3:15">
      <c r="C551" s="1140"/>
      <c r="D551" s="1140"/>
      <c r="E551" s="1140"/>
      <c r="F551" s="1140"/>
      <c r="G551" s="1140"/>
      <c r="H551" s="1140"/>
      <c r="I551" s="1140"/>
      <c r="J551" s="1140"/>
      <c r="K551" s="1140"/>
      <c r="L551" s="1140"/>
      <c r="M551" s="1140"/>
      <c r="N551" s="1140"/>
      <c r="O551" s="1139"/>
    </row>
    <row r="552" spans="3:15">
      <c r="C552" s="1140"/>
      <c r="D552" s="1140"/>
      <c r="E552" s="1140"/>
      <c r="F552" s="1140"/>
      <c r="G552" s="1140"/>
      <c r="H552" s="1140"/>
      <c r="I552" s="1140"/>
      <c r="J552" s="1140"/>
      <c r="K552" s="1140"/>
      <c r="L552" s="1140"/>
      <c r="M552" s="1140"/>
      <c r="N552" s="1140"/>
      <c r="O552" s="1139"/>
    </row>
    <row r="553" spans="3:15">
      <c r="C553" s="1140"/>
      <c r="D553" s="1140"/>
      <c r="E553" s="1140"/>
      <c r="F553" s="1140"/>
      <c r="G553" s="1140"/>
      <c r="H553" s="1140"/>
      <c r="I553" s="1140"/>
      <c r="J553" s="1140"/>
      <c r="K553" s="1140"/>
      <c r="L553" s="1140"/>
      <c r="M553" s="1140"/>
      <c r="N553" s="1140"/>
      <c r="O553" s="1139"/>
    </row>
    <row r="554" spans="3:15">
      <c r="C554" s="1140"/>
      <c r="D554" s="1140"/>
      <c r="E554" s="1140"/>
      <c r="F554" s="1140"/>
      <c r="G554" s="1140"/>
      <c r="H554" s="1140"/>
      <c r="I554" s="1140"/>
      <c r="J554" s="1140"/>
      <c r="K554" s="1140"/>
      <c r="L554" s="1140"/>
      <c r="M554" s="1140"/>
      <c r="N554" s="1140"/>
      <c r="O554" s="1139"/>
    </row>
    <row r="555" spans="3:15">
      <c r="C555" s="1140"/>
      <c r="D555" s="1140"/>
      <c r="E555" s="1140"/>
      <c r="F555" s="1140"/>
      <c r="G555" s="1140"/>
      <c r="H555" s="1140"/>
      <c r="I555" s="1140"/>
      <c r="J555" s="1140"/>
      <c r="K555" s="1140"/>
      <c r="L555" s="1140"/>
      <c r="M555" s="1140"/>
      <c r="N555" s="1140"/>
      <c r="O555" s="1139"/>
    </row>
    <row r="556" spans="3:15">
      <c r="C556" s="1140"/>
      <c r="D556" s="1140"/>
      <c r="E556" s="1140"/>
      <c r="F556" s="1140"/>
      <c r="G556" s="1140"/>
      <c r="H556" s="1140"/>
      <c r="I556" s="1140"/>
      <c r="J556" s="1140"/>
      <c r="K556" s="1140"/>
      <c r="L556" s="1140"/>
      <c r="M556" s="1140"/>
      <c r="N556" s="1140"/>
      <c r="O556" s="1139"/>
    </row>
    <row r="557" spans="3:15">
      <c r="C557" s="1140"/>
      <c r="D557" s="1140"/>
      <c r="E557" s="1140"/>
      <c r="F557" s="1140"/>
      <c r="G557" s="1140"/>
      <c r="H557" s="1140"/>
      <c r="I557" s="1140"/>
      <c r="J557" s="1140"/>
      <c r="K557" s="1140"/>
      <c r="L557" s="1140"/>
      <c r="M557" s="1140"/>
      <c r="N557" s="1140"/>
      <c r="O557" s="1139"/>
    </row>
    <row r="558" spans="3:15">
      <c r="C558" s="1140"/>
      <c r="D558" s="1140"/>
      <c r="E558" s="1140"/>
      <c r="F558" s="1140"/>
      <c r="G558" s="1140"/>
      <c r="H558" s="1140"/>
      <c r="I558" s="1140"/>
      <c r="J558" s="1140"/>
      <c r="K558" s="1140"/>
      <c r="L558" s="1140"/>
      <c r="M558" s="1140"/>
      <c r="N558" s="1140"/>
      <c r="O558" s="1139"/>
    </row>
    <row r="559" spans="3:15">
      <c r="C559" s="1140"/>
      <c r="D559" s="1140"/>
      <c r="E559" s="1140"/>
      <c r="F559" s="1140"/>
      <c r="G559" s="1140"/>
      <c r="H559" s="1140"/>
      <c r="I559" s="1140"/>
      <c r="J559" s="1140"/>
      <c r="K559" s="1140"/>
      <c r="L559" s="1140"/>
      <c r="M559" s="1140"/>
      <c r="N559" s="1140"/>
      <c r="O559" s="1139"/>
    </row>
    <row r="560" spans="3:15">
      <c r="C560" s="1140"/>
      <c r="D560" s="1140"/>
      <c r="E560" s="1140"/>
      <c r="F560" s="1140"/>
      <c r="G560" s="1140"/>
      <c r="H560" s="1140"/>
      <c r="I560" s="1140"/>
      <c r="J560" s="1140"/>
      <c r="K560" s="1140"/>
      <c r="L560" s="1140"/>
      <c r="M560" s="1140"/>
      <c r="N560" s="1140"/>
      <c r="O560" s="1139"/>
    </row>
    <row r="561" spans="3:15">
      <c r="C561" s="1140"/>
      <c r="D561" s="1140"/>
      <c r="E561" s="1140"/>
      <c r="F561" s="1140"/>
      <c r="G561" s="1140"/>
      <c r="H561" s="1140"/>
      <c r="I561" s="1140"/>
      <c r="J561" s="1140"/>
      <c r="K561" s="1140"/>
      <c r="L561" s="1140"/>
      <c r="M561" s="1140"/>
      <c r="N561" s="1140"/>
      <c r="O561" s="1139"/>
    </row>
    <row r="562" spans="3:15">
      <c r="C562" s="1140"/>
      <c r="D562" s="1140"/>
      <c r="E562" s="1140"/>
      <c r="F562" s="1140"/>
      <c r="G562" s="1140"/>
      <c r="H562" s="1140"/>
      <c r="I562" s="1140"/>
      <c r="J562" s="1140"/>
      <c r="K562" s="1140"/>
      <c r="L562" s="1140"/>
      <c r="M562" s="1140"/>
      <c r="N562" s="1140"/>
      <c r="O562" s="1139"/>
    </row>
    <row r="563" spans="3:15">
      <c r="C563" s="1140"/>
      <c r="D563" s="1140"/>
      <c r="E563" s="1140"/>
      <c r="F563" s="1140"/>
      <c r="G563" s="1140"/>
      <c r="H563" s="1140"/>
      <c r="I563" s="1140"/>
      <c r="J563" s="1140"/>
      <c r="K563" s="1140"/>
      <c r="L563" s="1140"/>
      <c r="M563" s="1140"/>
      <c r="N563" s="1140"/>
      <c r="O563" s="1139"/>
    </row>
    <row r="564" spans="3:15">
      <c r="C564" s="1140"/>
      <c r="D564" s="1140"/>
      <c r="E564" s="1140"/>
      <c r="F564" s="1140"/>
      <c r="G564" s="1140"/>
      <c r="H564" s="1140"/>
      <c r="I564" s="1140"/>
      <c r="J564" s="1140"/>
      <c r="K564" s="1140"/>
      <c r="L564" s="1140"/>
      <c r="M564" s="1140"/>
      <c r="N564" s="1140"/>
      <c r="O564" s="1139"/>
    </row>
    <row r="565" spans="3:15">
      <c r="C565" s="1140"/>
      <c r="D565" s="1140"/>
      <c r="E565" s="1140"/>
      <c r="F565" s="1140"/>
      <c r="G565" s="1140"/>
      <c r="H565" s="1140"/>
      <c r="I565" s="1140"/>
      <c r="J565" s="1140"/>
      <c r="K565" s="1140"/>
      <c r="L565" s="1140"/>
      <c r="M565" s="1140"/>
      <c r="N565" s="1140"/>
      <c r="O565" s="1139"/>
    </row>
    <row r="566" spans="3:15">
      <c r="C566" s="1140"/>
      <c r="D566" s="1140"/>
      <c r="E566" s="1140"/>
      <c r="F566" s="1140"/>
      <c r="G566" s="1140"/>
      <c r="H566" s="1140"/>
      <c r="I566" s="1140"/>
      <c r="J566" s="1140"/>
      <c r="K566" s="1140"/>
      <c r="L566" s="1140"/>
      <c r="M566" s="1140"/>
      <c r="N566" s="1140"/>
      <c r="O566" s="1139"/>
    </row>
    <row r="567" spans="3:15">
      <c r="C567" s="1140"/>
      <c r="D567" s="1140"/>
      <c r="E567" s="1140"/>
      <c r="F567" s="1140"/>
      <c r="G567" s="1140"/>
      <c r="H567" s="1140"/>
      <c r="I567" s="1140"/>
      <c r="J567" s="1140"/>
      <c r="K567" s="1140"/>
      <c r="L567" s="1140"/>
      <c r="M567" s="1140"/>
      <c r="N567" s="1140"/>
      <c r="O567" s="1139"/>
    </row>
    <row r="568" spans="3:15">
      <c r="C568" s="1140"/>
      <c r="D568" s="1140"/>
      <c r="E568" s="1140"/>
      <c r="F568" s="1140"/>
      <c r="G568" s="1140"/>
      <c r="H568" s="1140"/>
      <c r="I568" s="1140"/>
      <c r="J568" s="1140"/>
      <c r="K568" s="1140"/>
      <c r="L568" s="1140"/>
      <c r="M568" s="1140"/>
      <c r="N568" s="1140"/>
      <c r="O568" s="1139"/>
    </row>
    <row r="569" spans="3:15">
      <c r="C569" s="1140"/>
      <c r="D569" s="1140"/>
      <c r="E569" s="1140"/>
      <c r="F569" s="1140"/>
      <c r="G569" s="1140"/>
      <c r="H569" s="1140"/>
      <c r="I569" s="1140"/>
      <c r="J569" s="1140"/>
      <c r="K569" s="1140"/>
      <c r="L569" s="1140"/>
      <c r="M569" s="1140"/>
      <c r="N569" s="1140"/>
      <c r="O569" s="1139"/>
    </row>
    <row r="570" spans="3:15">
      <c r="C570" s="1140"/>
      <c r="D570" s="1140"/>
      <c r="E570" s="1140"/>
      <c r="F570" s="1140"/>
      <c r="G570" s="1140"/>
      <c r="H570" s="1140"/>
      <c r="I570" s="1140"/>
      <c r="J570" s="1140"/>
      <c r="K570" s="1140"/>
      <c r="L570" s="1140"/>
      <c r="M570" s="1140"/>
      <c r="N570" s="1140"/>
      <c r="O570" s="1139"/>
    </row>
    <row r="571" spans="3:15">
      <c r="C571" s="1140"/>
      <c r="D571" s="1140"/>
      <c r="E571" s="1140"/>
      <c r="F571" s="1140"/>
      <c r="G571" s="1140"/>
      <c r="H571" s="1140"/>
      <c r="I571" s="1140"/>
      <c r="J571" s="1140"/>
      <c r="K571" s="1140"/>
      <c r="L571" s="1140"/>
      <c r="M571" s="1140"/>
      <c r="N571" s="1140"/>
      <c r="O571" s="1139"/>
    </row>
    <row r="572" spans="3:15">
      <c r="C572" s="1140"/>
      <c r="D572" s="1140"/>
      <c r="E572" s="1140"/>
      <c r="F572" s="1140"/>
      <c r="G572" s="1140"/>
      <c r="H572" s="1140"/>
      <c r="I572" s="1140"/>
      <c r="J572" s="1140"/>
      <c r="K572" s="1140"/>
      <c r="L572" s="1140"/>
      <c r="M572" s="1140"/>
      <c r="N572" s="1140"/>
      <c r="O572" s="1139"/>
    </row>
    <row r="573" spans="3:15">
      <c r="C573" s="1140"/>
      <c r="D573" s="1140"/>
      <c r="E573" s="1140"/>
      <c r="F573" s="1140"/>
      <c r="G573" s="1140"/>
      <c r="H573" s="1140"/>
      <c r="I573" s="1140"/>
      <c r="J573" s="1140"/>
      <c r="K573" s="1140"/>
      <c r="L573" s="1140"/>
      <c r="M573" s="1140"/>
      <c r="N573" s="1140"/>
      <c r="O573" s="1139"/>
    </row>
    <row r="574" spans="3:15">
      <c r="C574" s="1140"/>
      <c r="D574" s="1140"/>
      <c r="E574" s="1140"/>
      <c r="F574" s="1140"/>
      <c r="G574" s="1140"/>
      <c r="H574" s="1140"/>
      <c r="I574" s="1140"/>
      <c r="J574" s="1140"/>
      <c r="K574" s="1140"/>
      <c r="L574" s="1140"/>
      <c r="M574" s="1140"/>
      <c r="N574" s="1140"/>
      <c r="O574" s="1139"/>
    </row>
    <row r="575" spans="3:15">
      <c r="C575" s="1140"/>
      <c r="D575" s="1140"/>
      <c r="E575" s="1140"/>
      <c r="F575" s="1140"/>
      <c r="G575" s="1140"/>
      <c r="H575" s="1140"/>
      <c r="I575" s="1140"/>
      <c r="J575" s="1140"/>
      <c r="K575" s="1140"/>
      <c r="L575" s="1140"/>
      <c r="M575" s="1140"/>
      <c r="N575" s="1140"/>
      <c r="O575" s="1139"/>
    </row>
    <row r="576" spans="3:15">
      <c r="C576" s="1140"/>
      <c r="D576" s="1140"/>
      <c r="E576" s="1140"/>
      <c r="F576" s="1140"/>
      <c r="G576" s="1140"/>
      <c r="H576" s="1140"/>
      <c r="I576" s="1140"/>
      <c r="J576" s="1140"/>
      <c r="K576" s="1140"/>
      <c r="L576" s="1140"/>
      <c r="M576" s="1140"/>
      <c r="N576" s="1140"/>
      <c r="O576" s="1139"/>
    </row>
    <row r="577" spans="3:15">
      <c r="C577" s="1140"/>
      <c r="D577" s="1140"/>
      <c r="E577" s="1140"/>
      <c r="F577" s="1140"/>
      <c r="G577" s="1140"/>
      <c r="H577" s="1140"/>
      <c r="I577" s="1140"/>
      <c r="J577" s="1140"/>
      <c r="K577" s="1140"/>
      <c r="L577" s="1140"/>
      <c r="M577" s="1140"/>
      <c r="N577" s="1140"/>
      <c r="O577" s="1139"/>
    </row>
    <row r="578" spans="3:15">
      <c r="C578" s="1140"/>
      <c r="D578" s="1140"/>
      <c r="E578" s="1140"/>
      <c r="F578" s="1140"/>
      <c r="G578" s="1140"/>
      <c r="H578" s="1140"/>
      <c r="I578" s="1140"/>
      <c r="J578" s="1140"/>
      <c r="K578" s="1140"/>
      <c r="L578" s="1140"/>
      <c r="M578" s="1140"/>
      <c r="N578" s="1140"/>
      <c r="O578" s="1139"/>
    </row>
    <row r="579" spans="3:15">
      <c r="C579" s="1140"/>
      <c r="D579" s="1140"/>
      <c r="E579" s="1140"/>
      <c r="F579" s="1140"/>
      <c r="G579" s="1140"/>
      <c r="H579" s="1140"/>
      <c r="I579" s="1140"/>
      <c r="J579" s="1140"/>
      <c r="K579" s="1140"/>
      <c r="L579" s="1140"/>
      <c r="M579" s="1140"/>
      <c r="N579" s="1140"/>
      <c r="O579" s="1139"/>
    </row>
    <row r="580" spans="3:15">
      <c r="C580" s="1140"/>
      <c r="D580" s="1140"/>
      <c r="E580" s="1140"/>
      <c r="F580" s="1140"/>
      <c r="G580" s="1140"/>
      <c r="H580" s="1140"/>
      <c r="I580" s="1140"/>
      <c r="J580" s="1140"/>
      <c r="K580" s="1140"/>
      <c r="L580" s="1140"/>
      <c r="M580" s="1140"/>
      <c r="N580" s="1140"/>
      <c r="O580" s="1139"/>
    </row>
    <row r="581" spans="3:15">
      <c r="C581" s="1140"/>
      <c r="D581" s="1140"/>
      <c r="E581" s="1140"/>
      <c r="F581" s="1140"/>
      <c r="G581" s="1140"/>
      <c r="H581" s="1140"/>
      <c r="I581" s="1140"/>
      <c r="J581" s="1140"/>
      <c r="K581" s="1140"/>
      <c r="L581" s="1140"/>
      <c r="M581" s="1140"/>
      <c r="N581" s="1140"/>
      <c r="O581" s="1139"/>
    </row>
    <row r="582" spans="3:15">
      <c r="C582" s="1140"/>
      <c r="D582" s="1140"/>
      <c r="E582" s="1140"/>
      <c r="F582" s="1140"/>
      <c r="G582" s="1140"/>
      <c r="H582" s="1140"/>
      <c r="I582" s="1140"/>
      <c r="J582" s="1140"/>
      <c r="K582" s="1140"/>
      <c r="L582" s="1140"/>
      <c r="M582" s="1140"/>
      <c r="N582" s="1140"/>
      <c r="O582" s="1139"/>
    </row>
    <row r="583" spans="3:15">
      <c r="C583" s="1140"/>
      <c r="D583" s="1140"/>
      <c r="E583" s="1140"/>
      <c r="F583" s="1140"/>
      <c r="G583" s="1140"/>
      <c r="H583" s="1140"/>
      <c r="I583" s="1140"/>
      <c r="J583" s="1140"/>
      <c r="K583" s="1140"/>
      <c r="L583" s="1140"/>
      <c r="M583" s="1140"/>
      <c r="N583" s="1140"/>
      <c r="O583" s="1139"/>
    </row>
    <row r="584" spans="3:15">
      <c r="C584" s="1140"/>
      <c r="D584" s="1140"/>
      <c r="E584" s="1140"/>
      <c r="F584" s="1140"/>
      <c r="G584" s="1140"/>
      <c r="H584" s="1140"/>
      <c r="I584" s="1140"/>
      <c r="J584" s="1140"/>
      <c r="K584" s="1140"/>
      <c r="L584" s="1140"/>
      <c r="M584" s="1140"/>
      <c r="N584" s="1140"/>
      <c r="O584" s="1139"/>
    </row>
    <row r="585" spans="3:15">
      <c r="C585" s="1140"/>
      <c r="D585" s="1140"/>
      <c r="E585" s="1140"/>
      <c r="F585" s="1140"/>
      <c r="G585" s="1140"/>
      <c r="H585" s="1140"/>
      <c r="I585" s="1140"/>
      <c r="J585" s="1140"/>
      <c r="K585" s="1140"/>
      <c r="L585" s="1140"/>
      <c r="M585" s="1140"/>
      <c r="N585" s="1140"/>
      <c r="O585" s="1139"/>
    </row>
    <row r="586" spans="3:15">
      <c r="C586" s="1140"/>
      <c r="D586" s="1140"/>
      <c r="E586" s="1140"/>
      <c r="F586" s="1140"/>
      <c r="G586" s="1140"/>
      <c r="H586" s="1140"/>
      <c r="I586" s="1140"/>
      <c r="J586" s="1140"/>
      <c r="K586" s="1140"/>
      <c r="L586" s="1140"/>
      <c r="M586" s="1140"/>
      <c r="N586" s="1140"/>
      <c r="O586" s="1139"/>
    </row>
    <row r="587" spans="3:15">
      <c r="C587" s="1140"/>
      <c r="D587" s="1140"/>
      <c r="E587" s="1140"/>
      <c r="F587" s="1140"/>
      <c r="G587" s="1140"/>
      <c r="H587" s="1140"/>
      <c r="I587" s="1140"/>
      <c r="J587" s="1140"/>
      <c r="K587" s="1140"/>
      <c r="L587" s="1140"/>
      <c r="M587" s="1140"/>
      <c r="N587" s="1140"/>
      <c r="O587" s="1139"/>
    </row>
    <row r="588" spans="3:15">
      <c r="C588" s="1140"/>
      <c r="D588" s="1140"/>
      <c r="E588" s="1140"/>
      <c r="F588" s="1140"/>
      <c r="G588" s="1140"/>
      <c r="H588" s="1140"/>
      <c r="I588" s="1140"/>
      <c r="J588" s="1140"/>
      <c r="K588" s="1140"/>
      <c r="L588" s="1140"/>
      <c r="M588" s="1140"/>
      <c r="N588" s="1140"/>
      <c r="O588" s="1139"/>
    </row>
    <row r="589" spans="3:15">
      <c r="C589" s="1140"/>
      <c r="D589" s="1140"/>
      <c r="E589" s="1140"/>
      <c r="F589" s="1140"/>
      <c r="G589" s="1140"/>
      <c r="H589" s="1140"/>
      <c r="I589" s="1140"/>
      <c r="J589" s="1140"/>
      <c r="K589" s="1140"/>
      <c r="L589" s="1140"/>
      <c r="M589" s="1140"/>
      <c r="N589" s="1140"/>
      <c r="O589" s="1139"/>
    </row>
    <row r="590" spans="3:15">
      <c r="C590" s="1140"/>
      <c r="D590" s="1140"/>
      <c r="E590" s="1140"/>
      <c r="F590" s="1140"/>
      <c r="G590" s="1140"/>
      <c r="H590" s="1140"/>
      <c r="I590" s="1140"/>
      <c r="J590" s="1140"/>
      <c r="K590" s="1140"/>
      <c r="L590" s="1140"/>
      <c r="M590" s="1140"/>
      <c r="N590" s="1140"/>
      <c r="O590" s="1139"/>
    </row>
    <row r="591" spans="3:15">
      <c r="C591" s="1140"/>
      <c r="D591" s="1140"/>
      <c r="E591" s="1140"/>
      <c r="F591" s="1140"/>
      <c r="G591" s="1140"/>
      <c r="H591" s="1140"/>
      <c r="I591" s="1140"/>
      <c r="J591" s="1140"/>
      <c r="K591" s="1140"/>
      <c r="L591" s="1140"/>
      <c r="M591" s="1140"/>
      <c r="N591" s="1140"/>
      <c r="O591" s="1139"/>
    </row>
    <row r="592" spans="3:15">
      <c r="C592" s="1140"/>
      <c r="D592" s="1140"/>
      <c r="E592" s="1140"/>
      <c r="F592" s="1140"/>
      <c r="G592" s="1140"/>
      <c r="H592" s="1140"/>
      <c r="I592" s="1140"/>
      <c r="J592" s="1140"/>
      <c r="K592" s="1140"/>
      <c r="L592" s="1140"/>
      <c r="M592" s="1140"/>
      <c r="N592" s="1140"/>
      <c r="O592" s="1139"/>
    </row>
    <row r="593" spans="3:15">
      <c r="C593" s="1140"/>
      <c r="D593" s="1140"/>
      <c r="E593" s="1140"/>
      <c r="F593" s="1140"/>
      <c r="G593" s="1140"/>
      <c r="H593" s="1140"/>
      <c r="I593" s="1140"/>
      <c r="J593" s="1140"/>
      <c r="K593" s="1140"/>
      <c r="L593" s="1140"/>
      <c r="M593" s="1140"/>
      <c r="N593" s="1140"/>
      <c r="O593" s="1139"/>
    </row>
    <row r="594" spans="3:15">
      <c r="C594" s="1140"/>
      <c r="D594" s="1140"/>
      <c r="E594" s="1140"/>
      <c r="F594" s="1140"/>
      <c r="G594" s="1140"/>
      <c r="H594" s="1140"/>
      <c r="I594" s="1140"/>
      <c r="J594" s="1140"/>
      <c r="K594" s="1140"/>
      <c r="L594" s="1140"/>
      <c r="M594" s="1140"/>
      <c r="N594" s="1140"/>
      <c r="O594" s="1139"/>
    </row>
    <row r="595" spans="3:15">
      <c r="C595" s="1140"/>
      <c r="D595" s="1140"/>
      <c r="E595" s="1140"/>
      <c r="F595" s="1140"/>
      <c r="G595" s="1140"/>
      <c r="H595" s="1140"/>
      <c r="I595" s="1140"/>
      <c r="J595" s="1140"/>
      <c r="K595" s="1140"/>
      <c r="L595" s="1140"/>
      <c r="M595" s="1140"/>
      <c r="N595" s="1140"/>
      <c r="O595" s="1139"/>
    </row>
    <row r="596" spans="3:15">
      <c r="C596" s="1140"/>
      <c r="D596" s="1140"/>
      <c r="E596" s="1140"/>
      <c r="F596" s="1140"/>
      <c r="G596" s="1140"/>
      <c r="H596" s="1140"/>
      <c r="I596" s="1140"/>
      <c r="J596" s="1140"/>
      <c r="K596" s="1140"/>
      <c r="L596" s="1140"/>
      <c r="M596" s="1140"/>
      <c r="N596" s="1140"/>
      <c r="O596" s="1139"/>
    </row>
    <row r="597" spans="3:15">
      <c r="C597" s="1140"/>
      <c r="D597" s="1140"/>
      <c r="E597" s="1140"/>
      <c r="F597" s="1140"/>
      <c r="G597" s="1140"/>
      <c r="H597" s="1140"/>
      <c r="I597" s="1140"/>
      <c r="J597" s="1140"/>
      <c r="K597" s="1140"/>
      <c r="L597" s="1140"/>
      <c r="M597" s="1140"/>
      <c r="N597" s="1140"/>
      <c r="O597" s="1139"/>
    </row>
    <row r="598" spans="3:15">
      <c r="C598" s="1140"/>
      <c r="D598" s="1140"/>
      <c r="E598" s="1140"/>
      <c r="F598" s="1140"/>
      <c r="G598" s="1140"/>
      <c r="H598" s="1140"/>
      <c r="I598" s="1140"/>
      <c r="J598" s="1140"/>
      <c r="K598" s="1140"/>
      <c r="L598" s="1140"/>
      <c r="M598" s="1140"/>
      <c r="N598" s="1140"/>
      <c r="O598" s="1139"/>
    </row>
    <row r="599" spans="3:15">
      <c r="C599" s="1140"/>
      <c r="D599" s="1140"/>
      <c r="E599" s="1140"/>
      <c r="F599" s="1140"/>
      <c r="G599" s="1140"/>
      <c r="H599" s="1140"/>
      <c r="I599" s="1140"/>
      <c r="J599" s="1140"/>
      <c r="K599" s="1140"/>
      <c r="L599" s="1140"/>
      <c r="M599" s="1140"/>
      <c r="N599" s="1140"/>
      <c r="O599" s="1139"/>
    </row>
    <row r="600" spans="3:15">
      <c r="C600" s="1140"/>
      <c r="D600" s="1140"/>
      <c r="E600" s="1140"/>
      <c r="F600" s="1140"/>
      <c r="G600" s="1140"/>
      <c r="H600" s="1140"/>
      <c r="I600" s="1140"/>
      <c r="J600" s="1140"/>
      <c r="K600" s="1140"/>
      <c r="L600" s="1140"/>
      <c r="M600" s="1140"/>
      <c r="N600" s="1140"/>
      <c r="O600" s="1139"/>
    </row>
    <row r="601" spans="3:15">
      <c r="C601" s="1140"/>
      <c r="D601" s="1140"/>
      <c r="E601" s="1140"/>
      <c r="F601" s="1140"/>
      <c r="G601" s="1140"/>
      <c r="H601" s="1140"/>
      <c r="I601" s="1140"/>
      <c r="J601" s="1140"/>
      <c r="K601" s="1140"/>
      <c r="L601" s="1140"/>
      <c r="M601" s="1140"/>
      <c r="N601" s="1140"/>
      <c r="O601" s="1139"/>
    </row>
    <row r="602" spans="3:15">
      <c r="C602" s="1140"/>
      <c r="D602" s="1140"/>
      <c r="E602" s="1140"/>
      <c r="F602" s="1140"/>
      <c r="G602" s="1140"/>
      <c r="H602" s="1140"/>
      <c r="I602" s="1140"/>
      <c r="J602" s="1140"/>
      <c r="K602" s="1140"/>
      <c r="L602" s="1140"/>
      <c r="M602" s="1140"/>
      <c r="N602" s="1140"/>
      <c r="O602" s="1139"/>
    </row>
    <row r="603" spans="3:15">
      <c r="C603" s="1140"/>
      <c r="D603" s="1140"/>
      <c r="E603" s="1140"/>
      <c r="F603" s="1140"/>
      <c r="G603" s="1140"/>
      <c r="H603" s="1140"/>
      <c r="I603" s="1140"/>
      <c r="J603" s="1140"/>
      <c r="K603" s="1140"/>
      <c r="L603" s="1140"/>
      <c r="M603" s="1140"/>
      <c r="N603" s="1140"/>
      <c r="O603" s="1139"/>
    </row>
    <row r="604" spans="3:15">
      <c r="C604" s="1140"/>
      <c r="D604" s="1140"/>
      <c r="E604" s="1140"/>
      <c r="F604" s="1140"/>
      <c r="G604" s="1140"/>
      <c r="H604" s="1140"/>
      <c r="I604" s="1140"/>
      <c r="J604" s="1140"/>
      <c r="K604" s="1140"/>
      <c r="L604" s="1140"/>
      <c r="M604" s="1140"/>
      <c r="N604" s="1140"/>
      <c r="O604" s="1139"/>
    </row>
    <row r="605" spans="3:15">
      <c r="C605" s="1140"/>
      <c r="D605" s="1140"/>
      <c r="E605" s="1140"/>
      <c r="F605" s="1140"/>
      <c r="G605" s="1140"/>
      <c r="H605" s="1140"/>
      <c r="I605" s="1140"/>
      <c r="J605" s="1140"/>
      <c r="K605" s="1140"/>
      <c r="L605" s="1140"/>
      <c r="M605" s="1140"/>
      <c r="N605" s="1140"/>
      <c r="O605" s="1139"/>
    </row>
    <row r="606" spans="3:15">
      <c r="C606" s="1140"/>
      <c r="D606" s="1140"/>
      <c r="E606" s="1140"/>
      <c r="F606" s="1140"/>
      <c r="G606" s="1140"/>
      <c r="H606" s="1140"/>
      <c r="I606" s="1140"/>
      <c r="J606" s="1140"/>
      <c r="K606" s="1140"/>
      <c r="L606" s="1140"/>
      <c r="M606" s="1140"/>
      <c r="N606" s="1140"/>
      <c r="O606" s="1139"/>
    </row>
    <row r="607" spans="3:15">
      <c r="C607" s="1140"/>
      <c r="D607" s="1140"/>
      <c r="E607" s="1140"/>
      <c r="F607" s="1140"/>
      <c r="G607" s="1140"/>
      <c r="H607" s="1140"/>
      <c r="I607" s="1140"/>
      <c r="J607" s="1140"/>
      <c r="K607" s="1140"/>
      <c r="L607" s="1140"/>
      <c r="M607" s="1140"/>
      <c r="N607" s="1140"/>
      <c r="O607" s="1139"/>
    </row>
    <row r="608" spans="3:15">
      <c r="C608" s="1140"/>
      <c r="D608" s="1140"/>
      <c r="E608" s="1140"/>
      <c r="F608" s="1140"/>
      <c r="G608" s="1140"/>
      <c r="H608" s="1140"/>
      <c r="I608" s="1140"/>
      <c r="J608" s="1140"/>
      <c r="K608" s="1140"/>
      <c r="L608" s="1140"/>
      <c r="M608" s="1140"/>
      <c r="N608" s="1140"/>
      <c r="O608" s="1139"/>
    </row>
    <row r="609" spans="3:15">
      <c r="C609" s="1140"/>
      <c r="D609" s="1140"/>
      <c r="E609" s="1140"/>
      <c r="F609" s="1140"/>
      <c r="G609" s="1140"/>
      <c r="H609" s="1140"/>
      <c r="I609" s="1140"/>
      <c r="J609" s="1140"/>
      <c r="K609" s="1140"/>
      <c r="L609" s="1140"/>
      <c r="M609" s="1140"/>
      <c r="N609" s="1140"/>
      <c r="O609" s="1139"/>
    </row>
    <row r="610" spans="3:15">
      <c r="C610" s="1140"/>
      <c r="D610" s="1140"/>
      <c r="E610" s="1140"/>
      <c r="F610" s="1140"/>
      <c r="G610" s="1140"/>
      <c r="H610" s="1140"/>
      <c r="I610" s="1140"/>
      <c r="J610" s="1140"/>
      <c r="K610" s="1140"/>
      <c r="L610" s="1140"/>
      <c r="M610" s="1140"/>
      <c r="N610" s="1140"/>
      <c r="O610" s="1139"/>
    </row>
    <row r="611" spans="3:15">
      <c r="C611" s="1140"/>
      <c r="D611" s="1140"/>
      <c r="E611" s="1140"/>
      <c r="F611" s="1140"/>
      <c r="G611" s="1140"/>
      <c r="H611" s="1140"/>
      <c r="I611" s="1140"/>
      <c r="J611" s="1140"/>
      <c r="K611" s="1140"/>
      <c r="L611" s="1140"/>
      <c r="M611" s="1140"/>
      <c r="N611" s="1140"/>
      <c r="O611" s="1139"/>
    </row>
    <row r="612" spans="3:15">
      <c r="C612" s="1140"/>
      <c r="D612" s="1140"/>
      <c r="E612" s="1140"/>
      <c r="F612" s="1140"/>
      <c r="G612" s="1140"/>
      <c r="H612" s="1140"/>
      <c r="I612" s="1140"/>
      <c r="J612" s="1140"/>
      <c r="K612" s="1140"/>
      <c r="L612" s="1140"/>
      <c r="M612" s="1140"/>
      <c r="N612" s="1140"/>
      <c r="O612" s="1139"/>
    </row>
    <row r="613" spans="3:15">
      <c r="C613" s="1140"/>
      <c r="D613" s="1140"/>
      <c r="E613" s="1140"/>
      <c r="F613" s="1140"/>
      <c r="G613" s="1140"/>
      <c r="H613" s="1140"/>
      <c r="I613" s="1140"/>
      <c r="J613" s="1140"/>
      <c r="K613" s="1140"/>
      <c r="L613" s="1140"/>
      <c r="M613" s="1140"/>
      <c r="N613" s="1140"/>
      <c r="O613" s="1139"/>
    </row>
    <row r="614" spans="3:15">
      <c r="C614" s="1140"/>
      <c r="D614" s="1140"/>
      <c r="E614" s="1140"/>
      <c r="F614" s="1140"/>
      <c r="G614" s="1140"/>
      <c r="H614" s="1140"/>
      <c r="I614" s="1140"/>
      <c r="J614" s="1140"/>
      <c r="K614" s="1140"/>
      <c r="L614" s="1140"/>
      <c r="M614" s="1140"/>
      <c r="N614" s="1140"/>
      <c r="O614" s="1139"/>
    </row>
    <row r="615" spans="3:15">
      <c r="C615" s="1140"/>
      <c r="D615" s="1140"/>
      <c r="E615" s="1140"/>
      <c r="F615" s="1140"/>
      <c r="G615" s="1140"/>
      <c r="H615" s="1140"/>
      <c r="I615" s="1140"/>
      <c r="J615" s="1140"/>
      <c r="K615" s="1140"/>
      <c r="L615" s="1140"/>
      <c r="M615" s="1140"/>
      <c r="N615" s="1140"/>
      <c r="O615" s="1139"/>
    </row>
    <row r="616" spans="3:15">
      <c r="C616" s="1140"/>
      <c r="D616" s="1140"/>
      <c r="E616" s="1140"/>
      <c r="F616" s="1140"/>
      <c r="G616" s="1140"/>
      <c r="H616" s="1140"/>
      <c r="I616" s="1140"/>
      <c r="J616" s="1140"/>
      <c r="K616" s="1140"/>
      <c r="L616" s="1140"/>
      <c r="M616" s="1140"/>
      <c r="N616" s="1140"/>
      <c r="O616" s="1139"/>
    </row>
    <row r="617" spans="3:15">
      <c r="C617" s="1140"/>
      <c r="D617" s="1140"/>
      <c r="E617" s="1140"/>
      <c r="F617" s="1140"/>
      <c r="G617" s="1140"/>
      <c r="H617" s="1140"/>
      <c r="I617" s="1140"/>
      <c r="J617" s="1140"/>
      <c r="K617" s="1140"/>
      <c r="L617" s="1140"/>
      <c r="M617" s="1140"/>
      <c r="N617" s="1140"/>
      <c r="O617" s="1139"/>
    </row>
    <row r="618" spans="3:15">
      <c r="C618" s="1140"/>
      <c r="D618" s="1140"/>
      <c r="E618" s="1140"/>
      <c r="F618" s="1140"/>
      <c r="G618" s="1140"/>
      <c r="H618" s="1140"/>
      <c r="I618" s="1140"/>
      <c r="J618" s="1140"/>
      <c r="K618" s="1140"/>
      <c r="L618" s="1140"/>
      <c r="M618" s="1140"/>
      <c r="N618" s="1140"/>
      <c r="O618" s="1139"/>
    </row>
    <row r="619" spans="3:15">
      <c r="C619" s="1140"/>
      <c r="D619" s="1140"/>
      <c r="E619" s="1140"/>
      <c r="F619" s="1140"/>
      <c r="G619" s="1140"/>
      <c r="H619" s="1140"/>
      <c r="I619" s="1140"/>
      <c r="J619" s="1140"/>
      <c r="K619" s="1140"/>
      <c r="L619" s="1140"/>
      <c r="M619" s="1140"/>
      <c r="N619" s="1140"/>
      <c r="O619" s="1139"/>
    </row>
    <row r="620" spans="3:15">
      <c r="C620" s="1140"/>
      <c r="D620" s="1140"/>
      <c r="E620" s="1140"/>
      <c r="F620" s="1140"/>
      <c r="G620" s="1140"/>
      <c r="H620" s="1140"/>
      <c r="I620" s="1140"/>
      <c r="J620" s="1140"/>
      <c r="K620" s="1140"/>
      <c r="L620" s="1140"/>
      <c r="M620" s="1140"/>
      <c r="N620" s="1140"/>
      <c r="O620" s="1139"/>
    </row>
    <row r="621" spans="3:15">
      <c r="C621" s="1140"/>
      <c r="D621" s="1140"/>
      <c r="E621" s="1140"/>
      <c r="F621" s="1140"/>
      <c r="G621" s="1140"/>
      <c r="H621" s="1140"/>
      <c r="I621" s="1140"/>
      <c r="J621" s="1140"/>
      <c r="K621" s="1140"/>
      <c r="L621" s="1140"/>
      <c r="M621" s="1140"/>
      <c r="N621" s="1140"/>
      <c r="O621" s="1139"/>
    </row>
    <row r="622" spans="3:15">
      <c r="C622" s="1140"/>
      <c r="D622" s="1140"/>
      <c r="E622" s="1140"/>
      <c r="F622" s="1140"/>
      <c r="G622" s="1140"/>
      <c r="H622" s="1140"/>
      <c r="I622" s="1140"/>
      <c r="J622" s="1140"/>
      <c r="K622" s="1140"/>
      <c r="L622" s="1140"/>
      <c r="M622" s="1140"/>
      <c r="N622" s="1140"/>
      <c r="O622" s="1139"/>
    </row>
    <row r="623" spans="3:15">
      <c r="C623" s="1140"/>
      <c r="D623" s="1140"/>
      <c r="E623" s="1140"/>
      <c r="F623" s="1140"/>
      <c r="G623" s="1140"/>
      <c r="H623" s="1140"/>
      <c r="I623" s="1140"/>
      <c r="J623" s="1140"/>
      <c r="K623" s="1140"/>
      <c r="L623" s="1140"/>
      <c r="M623" s="1140"/>
      <c r="N623" s="1140"/>
      <c r="O623" s="1139"/>
    </row>
    <row r="624" spans="3:15">
      <c r="C624" s="1140"/>
      <c r="D624" s="1140"/>
      <c r="E624" s="1140"/>
      <c r="F624" s="1140"/>
      <c r="G624" s="1140"/>
      <c r="H624" s="1140"/>
      <c r="I624" s="1140"/>
      <c r="J624" s="1140"/>
      <c r="K624" s="1140"/>
      <c r="L624" s="1140"/>
      <c r="M624" s="1140"/>
      <c r="N624" s="1140"/>
      <c r="O624" s="1139"/>
    </row>
    <row r="625" spans="3:15">
      <c r="C625" s="1140"/>
      <c r="D625" s="1140"/>
      <c r="E625" s="1140"/>
      <c r="F625" s="1140"/>
      <c r="G625" s="1140"/>
      <c r="H625" s="1140"/>
      <c r="I625" s="1140"/>
      <c r="J625" s="1140"/>
      <c r="K625" s="1140"/>
      <c r="L625" s="1140"/>
      <c r="M625" s="1140"/>
      <c r="N625" s="1140"/>
      <c r="O625" s="1139"/>
    </row>
    <row r="626" spans="3:15">
      <c r="C626" s="1140"/>
      <c r="D626" s="1140"/>
      <c r="E626" s="1140"/>
      <c r="F626" s="1140"/>
      <c r="G626" s="1140"/>
      <c r="H626" s="1140"/>
      <c r="I626" s="1140"/>
      <c r="J626" s="1140"/>
      <c r="K626" s="1140"/>
      <c r="L626" s="1140"/>
      <c r="M626" s="1140"/>
      <c r="N626" s="1140"/>
      <c r="O626" s="1139"/>
    </row>
    <row r="627" spans="3:15">
      <c r="C627" s="1140"/>
      <c r="D627" s="1140"/>
      <c r="E627" s="1140"/>
      <c r="F627" s="1140"/>
      <c r="G627" s="1140"/>
      <c r="H627" s="1140"/>
      <c r="I627" s="1140"/>
      <c r="J627" s="1140"/>
      <c r="K627" s="1140"/>
      <c r="L627" s="1140"/>
      <c r="M627" s="1140"/>
      <c r="N627" s="1140"/>
      <c r="O627" s="1139"/>
    </row>
    <row r="628" spans="3:15">
      <c r="C628" s="1140"/>
      <c r="D628" s="1140"/>
      <c r="E628" s="1140"/>
      <c r="F628" s="1140"/>
      <c r="G628" s="1140"/>
      <c r="H628" s="1140"/>
      <c r="I628" s="1140"/>
      <c r="J628" s="1140"/>
      <c r="K628" s="1140"/>
      <c r="L628" s="1140"/>
      <c r="M628" s="1140"/>
      <c r="N628" s="1140"/>
      <c r="O628" s="1139"/>
    </row>
    <row r="629" spans="3:15">
      <c r="C629" s="1140"/>
      <c r="D629" s="1140"/>
      <c r="E629" s="1140"/>
      <c r="F629" s="1140"/>
      <c r="G629" s="1140"/>
      <c r="H629" s="1140"/>
      <c r="I629" s="1140"/>
      <c r="J629" s="1140"/>
      <c r="K629" s="1140"/>
      <c r="L629" s="1140"/>
      <c r="M629" s="1140"/>
      <c r="N629" s="1140"/>
      <c r="O629" s="1139"/>
    </row>
    <row r="630" spans="3:15">
      <c r="C630" s="1140"/>
      <c r="D630" s="1140"/>
      <c r="E630" s="1140"/>
      <c r="F630" s="1140"/>
      <c r="G630" s="1140"/>
      <c r="H630" s="1140"/>
      <c r="I630" s="1140"/>
      <c r="J630" s="1140"/>
      <c r="K630" s="1140"/>
      <c r="L630" s="1140"/>
      <c r="M630" s="1140"/>
      <c r="N630" s="1140"/>
      <c r="O630" s="1139"/>
    </row>
    <row r="631" spans="3:15">
      <c r="C631" s="1140"/>
      <c r="D631" s="1140"/>
      <c r="E631" s="1140"/>
      <c r="F631" s="1140"/>
      <c r="G631" s="1140"/>
      <c r="H631" s="1140"/>
      <c r="I631" s="1140"/>
      <c r="J631" s="1140"/>
      <c r="K631" s="1140"/>
      <c r="L631" s="1140"/>
      <c r="M631" s="1140"/>
      <c r="N631" s="1140"/>
      <c r="O631" s="1139"/>
    </row>
    <row r="632" spans="3:15">
      <c r="C632" s="1140"/>
      <c r="D632" s="1140"/>
      <c r="E632" s="1140"/>
      <c r="F632" s="1140"/>
      <c r="G632" s="1140"/>
      <c r="H632" s="1140"/>
      <c r="I632" s="1140"/>
      <c r="J632" s="1140"/>
      <c r="K632" s="1140"/>
      <c r="L632" s="1140"/>
      <c r="M632" s="1140"/>
      <c r="N632" s="1140"/>
      <c r="O632" s="1139"/>
    </row>
    <row r="633" spans="3:15">
      <c r="C633" s="1140"/>
      <c r="D633" s="1140"/>
      <c r="E633" s="1140"/>
      <c r="F633" s="1140"/>
      <c r="G633" s="1140"/>
      <c r="H633" s="1140"/>
      <c r="I633" s="1140"/>
      <c r="J633" s="1140"/>
      <c r="K633" s="1140"/>
      <c r="L633" s="1140"/>
      <c r="M633" s="1140"/>
      <c r="N633" s="1140"/>
      <c r="O633" s="1139"/>
    </row>
    <row r="634" spans="3:15">
      <c r="C634" s="1140"/>
      <c r="D634" s="1140"/>
      <c r="E634" s="1140"/>
      <c r="F634" s="1140"/>
      <c r="G634" s="1140"/>
      <c r="H634" s="1140"/>
      <c r="I634" s="1140"/>
      <c r="J634" s="1140"/>
      <c r="K634" s="1140"/>
      <c r="L634" s="1140"/>
      <c r="M634" s="1140"/>
      <c r="N634" s="1140"/>
      <c r="O634" s="1139"/>
    </row>
    <row r="635" spans="3:15">
      <c r="C635" s="1140"/>
      <c r="D635" s="1140"/>
      <c r="E635" s="1140"/>
      <c r="F635" s="1140"/>
      <c r="G635" s="1140"/>
      <c r="H635" s="1140"/>
      <c r="I635" s="1140"/>
      <c r="J635" s="1140"/>
      <c r="K635" s="1140"/>
      <c r="L635" s="1140"/>
      <c r="M635" s="1140"/>
      <c r="N635" s="1140"/>
      <c r="O635" s="1139"/>
    </row>
    <row r="636" spans="3:15">
      <c r="C636" s="1140"/>
      <c r="D636" s="1140"/>
      <c r="E636" s="1140"/>
      <c r="F636" s="1140"/>
      <c r="G636" s="1140"/>
      <c r="H636" s="1140"/>
      <c r="I636" s="1140"/>
      <c r="J636" s="1140"/>
      <c r="K636" s="1140"/>
      <c r="L636" s="1140"/>
      <c r="M636" s="1140"/>
      <c r="N636" s="1140"/>
      <c r="O636" s="1139"/>
    </row>
    <row r="637" spans="3:15">
      <c r="C637" s="1140"/>
      <c r="D637" s="1140"/>
      <c r="E637" s="1140"/>
      <c r="F637" s="1140"/>
      <c r="G637" s="1140"/>
      <c r="H637" s="1140"/>
      <c r="I637" s="1140"/>
      <c r="J637" s="1140"/>
      <c r="K637" s="1140"/>
      <c r="L637" s="1140"/>
      <c r="M637" s="1140"/>
      <c r="N637" s="1140"/>
      <c r="O637" s="1139"/>
    </row>
    <row r="638" spans="3:15">
      <c r="C638" s="1140"/>
      <c r="D638" s="1140"/>
      <c r="E638" s="1140"/>
      <c r="F638" s="1140"/>
      <c r="G638" s="1140"/>
      <c r="H638" s="1140"/>
      <c r="I638" s="1140"/>
      <c r="J638" s="1140"/>
      <c r="K638" s="1140"/>
      <c r="L638" s="1140"/>
      <c r="M638" s="1140"/>
      <c r="N638" s="1140"/>
      <c r="O638" s="1139"/>
    </row>
    <row r="639" spans="3:15">
      <c r="C639" s="1140"/>
      <c r="D639" s="1140"/>
      <c r="E639" s="1140"/>
      <c r="F639" s="1140"/>
      <c r="G639" s="1140"/>
      <c r="H639" s="1140"/>
      <c r="I639" s="1140"/>
      <c r="J639" s="1140"/>
      <c r="K639" s="1140"/>
      <c r="L639" s="1140"/>
      <c r="M639" s="1140"/>
      <c r="N639" s="1140"/>
      <c r="O639" s="1139"/>
    </row>
    <row r="640" spans="3:15">
      <c r="C640" s="1140"/>
      <c r="D640" s="1140"/>
      <c r="E640" s="1140"/>
      <c r="F640" s="1140"/>
      <c r="G640" s="1140"/>
      <c r="H640" s="1140"/>
      <c r="I640" s="1140"/>
      <c r="J640" s="1140"/>
      <c r="K640" s="1140"/>
      <c r="L640" s="1140"/>
      <c r="M640" s="1140"/>
      <c r="N640" s="1140"/>
      <c r="O640" s="1139"/>
    </row>
    <row r="641" spans="3:15">
      <c r="C641" s="1140"/>
      <c r="D641" s="1140"/>
      <c r="E641" s="1140"/>
      <c r="F641" s="1140"/>
      <c r="G641" s="1140"/>
      <c r="H641" s="1140"/>
      <c r="I641" s="1140"/>
      <c r="J641" s="1140"/>
      <c r="K641" s="1140"/>
      <c r="L641" s="1140"/>
      <c r="M641" s="1140"/>
      <c r="N641" s="1140"/>
      <c r="O641" s="1139"/>
    </row>
    <row r="642" spans="3:15">
      <c r="C642" s="1140"/>
      <c r="D642" s="1140"/>
      <c r="E642" s="1140"/>
      <c r="F642" s="1140"/>
      <c r="G642" s="1140"/>
      <c r="H642" s="1140"/>
      <c r="I642" s="1140"/>
      <c r="J642" s="1140"/>
      <c r="K642" s="1140"/>
      <c r="L642" s="1140"/>
      <c r="M642" s="1140"/>
      <c r="N642" s="1140"/>
      <c r="O642" s="1139"/>
    </row>
    <row r="643" spans="3:15">
      <c r="C643" s="1140"/>
      <c r="D643" s="1140"/>
      <c r="E643" s="1140"/>
      <c r="F643" s="1140"/>
      <c r="G643" s="1140"/>
      <c r="H643" s="1140"/>
      <c r="I643" s="1140"/>
      <c r="J643" s="1140"/>
      <c r="K643" s="1140"/>
      <c r="L643" s="1140"/>
      <c r="M643" s="1140"/>
      <c r="N643" s="1140"/>
      <c r="O643" s="1139"/>
    </row>
    <row r="644" spans="3:15">
      <c r="C644" s="1140"/>
      <c r="D644" s="1140"/>
      <c r="E644" s="1140"/>
      <c r="F644" s="1140"/>
      <c r="G644" s="1140"/>
      <c r="H644" s="1140"/>
      <c r="I644" s="1140"/>
      <c r="J644" s="1140"/>
      <c r="K644" s="1140"/>
      <c r="L644" s="1140"/>
      <c r="M644" s="1140"/>
      <c r="N644" s="1140"/>
      <c r="O644" s="1139"/>
    </row>
    <row r="645" spans="3:15">
      <c r="C645" s="1140"/>
      <c r="D645" s="1140"/>
      <c r="E645" s="1140"/>
      <c r="F645" s="1140"/>
      <c r="G645" s="1140"/>
      <c r="H645" s="1140"/>
      <c r="I645" s="1140"/>
      <c r="J645" s="1140"/>
      <c r="K645" s="1140"/>
      <c r="L645" s="1140"/>
      <c r="M645" s="1140"/>
      <c r="N645" s="1140"/>
      <c r="O645" s="1139"/>
    </row>
    <row r="646" spans="3:15">
      <c r="C646" s="1140"/>
      <c r="D646" s="1140"/>
      <c r="E646" s="1140"/>
      <c r="F646" s="1140"/>
      <c r="G646" s="1140"/>
      <c r="H646" s="1140"/>
      <c r="I646" s="1140"/>
      <c r="J646" s="1140"/>
      <c r="K646" s="1140"/>
      <c r="L646" s="1140"/>
      <c r="M646" s="1140"/>
      <c r="N646" s="1140"/>
      <c r="O646" s="1139"/>
    </row>
    <row r="647" spans="3:15">
      <c r="C647" s="1140"/>
      <c r="D647" s="1140"/>
      <c r="E647" s="1140"/>
      <c r="F647" s="1140"/>
      <c r="G647" s="1140"/>
      <c r="H647" s="1140"/>
      <c r="I647" s="1140"/>
      <c r="J647" s="1140"/>
      <c r="K647" s="1140"/>
      <c r="L647" s="1140"/>
      <c r="M647" s="1140"/>
      <c r="N647" s="1140"/>
      <c r="O647" s="1139"/>
    </row>
    <row r="648" spans="3:15">
      <c r="C648" s="1140"/>
      <c r="D648" s="1140"/>
      <c r="E648" s="1140"/>
      <c r="F648" s="1140"/>
      <c r="G648" s="1140"/>
      <c r="H648" s="1140"/>
      <c r="I648" s="1140"/>
      <c r="J648" s="1140"/>
      <c r="K648" s="1140"/>
      <c r="L648" s="1140"/>
      <c r="M648" s="1140"/>
      <c r="N648" s="1140"/>
      <c r="O648" s="1139"/>
    </row>
    <row r="649" spans="3:15">
      <c r="C649" s="1140"/>
      <c r="D649" s="1140"/>
      <c r="E649" s="1140"/>
      <c r="F649" s="1140"/>
      <c r="G649" s="1140"/>
      <c r="H649" s="1140"/>
      <c r="I649" s="1140"/>
      <c r="J649" s="1140"/>
      <c r="K649" s="1140"/>
      <c r="L649" s="1140"/>
      <c r="M649" s="1140"/>
      <c r="N649" s="1140"/>
      <c r="O649" s="1139"/>
    </row>
    <row r="650" spans="3:15">
      <c r="C650" s="1140"/>
      <c r="D650" s="1140"/>
      <c r="E650" s="1140"/>
      <c r="F650" s="1140"/>
      <c r="G650" s="1140"/>
      <c r="H650" s="1140"/>
      <c r="I650" s="1140"/>
      <c r="J650" s="1140"/>
      <c r="K650" s="1140"/>
      <c r="L650" s="1140"/>
      <c r="M650" s="1140"/>
      <c r="N650" s="1140"/>
      <c r="O650" s="1139"/>
    </row>
    <row r="651" spans="3:15">
      <c r="C651" s="1140"/>
      <c r="D651" s="1140"/>
      <c r="E651" s="1140"/>
      <c r="F651" s="1140"/>
      <c r="G651" s="1140"/>
      <c r="H651" s="1140"/>
      <c r="I651" s="1140"/>
      <c r="J651" s="1140"/>
      <c r="K651" s="1140"/>
      <c r="L651" s="1140"/>
      <c r="M651" s="1140"/>
      <c r="N651" s="1140"/>
      <c r="O651" s="1139"/>
    </row>
    <row r="652" spans="3:15">
      <c r="C652" s="1140"/>
      <c r="D652" s="1140"/>
      <c r="E652" s="1140"/>
      <c r="F652" s="1140"/>
      <c r="G652" s="1140"/>
      <c r="H652" s="1140"/>
      <c r="I652" s="1140"/>
      <c r="J652" s="1140"/>
      <c r="K652" s="1140"/>
      <c r="L652" s="1140"/>
      <c r="M652" s="1140"/>
      <c r="N652" s="1140"/>
      <c r="O652" s="1139"/>
    </row>
    <row r="653" spans="3:15">
      <c r="C653" s="1140"/>
      <c r="D653" s="1140"/>
      <c r="E653" s="1140"/>
      <c r="F653" s="1140"/>
      <c r="G653" s="1140"/>
      <c r="H653" s="1140"/>
      <c r="I653" s="1140"/>
      <c r="J653" s="1140"/>
      <c r="K653" s="1140"/>
      <c r="L653" s="1140"/>
      <c r="M653" s="1140"/>
      <c r="N653" s="1140"/>
      <c r="O653" s="1139"/>
    </row>
    <row r="654" spans="3:15">
      <c r="C654" s="1140"/>
      <c r="D654" s="1140"/>
      <c r="E654" s="1140"/>
      <c r="F654" s="1140"/>
      <c r="G654" s="1140"/>
      <c r="H654" s="1140"/>
      <c r="I654" s="1140"/>
      <c r="J654" s="1140"/>
      <c r="K654" s="1140"/>
      <c r="L654" s="1140"/>
      <c r="M654" s="1140"/>
      <c r="N654" s="1140"/>
      <c r="O654" s="1139"/>
    </row>
    <row r="655" spans="3:15">
      <c r="C655" s="1140"/>
      <c r="D655" s="1140"/>
      <c r="E655" s="1140"/>
      <c r="F655" s="1140"/>
      <c r="G655" s="1140"/>
      <c r="H655" s="1140"/>
      <c r="I655" s="1140"/>
      <c r="J655" s="1140"/>
      <c r="K655" s="1140"/>
      <c r="L655" s="1140"/>
      <c r="M655" s="1140"/>
      <c r="N655" s="1140"/>
      <c r="O655" s="1139"/>
    </row>
    <row r="656" spans="3:15">
      <c r="C656" s="1140"/>
      <c r="D656" s="1140"/>
      <c r="E656" s="1140"/>
      <c r="F656" s="1140"/>
      <c r="G656" s="1140"/>
      <c r="H656" s="1140"/>
      <c r="I656" s="1140"/>
      <c r="J656" s="1140"/>
      <c r="K656" s="1140"/>
      <c r="L656" s="1140"/>
      <c r="M656" s="1140"/>
      <c r="N656" s="1140"/>
      <c r="O656" s="1139"/>
    </row>
    <row r="657" spans="3:15">
      <c r="C657" s="1140"/>
      <c r="D657" s="1140"/>
      <c r="E657" s="1140"/>
      <c r="F657" s="1140"/>
      <c r="G657" s="1140"/>
      <c r="H657" s="1140"/>
      <c r="I657" s="1140"/>
      <c r="J657" s="1140"/>
      <c r="K657" s="1140"/>
      <c r="L657" s="1140"/>
      <c r="M657" s="1140"/>
      <c r="N657" s="1140"/>
      <c r="O657" s="1139"/>
    </row>
    <row r="658" spans="3:15">
      <c r="C658" s="1140"/>
      <c r="D658" s="1140"/>
      <c r="E658" s="1140"/>
      <c r="F658" s="1140"/>
      <c r="G658" s="1140"/>
      <c r="H658" s="1140"/>
      <c r="I658" s="1140"/>
      <c r="J658" s="1140"/>
      <c r="K658" s="1140"/>
      <c r="L658" s="1140"/>
      <c r="M658" s="1140"/>
      <c r="N658" s="1140"/>
      <c r="O658" s="1139"/>
    </row>
    <row r="659" spans="3:15">
      <c r="C659" s="1140"/>
      <c r="D659" s="1140"/>
      <c r="E659" s="1140"/>
      <c r="F659" s="1140"/>
      <c r="G659" s="1140"/>
      <c r="H659" s="1140"/>
      <c r="I659" s="1140"/>
      <c r="J659" s="1140"/>
      <c r="K659" s="1140"/>
      <c r="L659" s="1140"/>
      <c r="M659" s="1140"/>
      <c r="N659" s="1140"/>
      <c r="O659" s="1139"/>
    </row>
    <row r="660" spans="3:15">
      <c r="C660" s="1140"/>
      <c r="D660" s="1140"/>
      <c r="E660" s="1140"/>
      <c r="F660" s="1140"/>
      <c r="G660" s="1140"/>
      <c r="H660" s="1140"/>
      <c r="I660" s="1140"/>
      <c r="J660" s="1140"/>
      <c r="K660" s="1140"/>
      <c r="L660" s="1140"/>
      <c r="M660" s="1140"/>
      <c r="N660" s="1140"/>
      <c r="O660" s="1139"/>
    </row>
    <row r="661" spans="3:15">
      <c r="C661" s="1140"/>
      <c r="D661" s="1140"/>
      <c r="E661" s="1140"/>
      <c r="F661" s="1140"/>
      <c r="G661" s="1140"/>
      <c r="H661" s="1140"/>
      <c r="I661" s="1140"/>
      <c r="J661" s="1140"/>
      <c r="K661" s="1140"/>
      <c r="L661" s="1140"/>
      <c r="M661" s="1140"/>
      <c r="N661" s="1140"/>
      <c r="O661" s="1139"/>
    </row>
    <row r="662" spans="3:15">
      <c r="C662" s="1140"/>
      <c r="D662" s="1140"/>
      <c r="E662" s="1140"/>
      <c r="F662" s="1140"/>
      <c r="G662" s="1140"/>
      <c r="H662" s="1140"/>
      <c r="I662" s="1140"/>
      <c r="J662" s="1140"/>
      <c r="K662" s="1140"/>
      <c r="L662" s="1140"/>
      <c r="M662" s="1140"/>
      <c r="N662" s="1140"/>
      <c r="O662" s="1139"/>
    </row>
    <row r="663" spans="3:15">
      <c r="C663" s="1140"/>
      <c r="D663" s="1140"/>
      <c r="E663" s="1140"/>
      <c r="F663" s="1140"/>
      <c r="G663" s="1140"/>
      <c r="H663" s="1140"/>
      <c r="I663" s="1140"/>
      <c r="J663" s="1140"/>
      <c r="K663" s="1140"/>
      <c r="L663" s="1140"/>
      <c r="M663" s="1140"/>
      <c r="N663" s="1140"/>
      <c r="O663" s="1139"/>
    </row>
    <row r="664" spans="3:15">
      <c r="C664" s="1140"/>
      <c r="D664" s="1140"/>
      <c r="E664" s="1140"/>
      <c r="F664" s="1140"/>
      <c r="G664" s="1140"/>
      <c r="H664" s="1140"/>
      <c r="I664" s="1140"/>
      <c r="J664" s="1140"/>
      <c r="K664" s="1140"/>
      <c r="L664" s="1140"/>
      <c r="M664" s="1140"/>
      <c r="N664" s="1140"/>
      <c r="O664" s="1139"/>
    </row>
    <row r="665" spans="3:15">
      <c r="C665" s="1140"/>
      <c r="D665" s="1140"/>
      <c r="E665" s="1140"/>
      <c r="F665" s="1140"/>
      <c r="G665" s="1140"/>
      <c r="H665" s="1140"/>
      <c r="I665" s="1140"/>
      <c r="J665" s="1140"/>
      <c r="K665" s="1140"/>
      <c r="L665" s="1140"/>
      <c r="M665" s="1140"/>
      <c r="N665" s="1140"/>
      <c r="O665" s="1139"/>
    </row>
    <row r="666" spans="3:15">
      <c r="C666" s="1140"/>
      <c r="D666" s="1140"/>
      <c r="E666" s="1140"/>
      <c r="F666" s="1140"/>
      <c r="G666" s="1140"/>
      <c r="H666" s="1140"/>
      <c r="I666" s="1140"/>
      <c r="J666" s="1140"/>
      <c r="K666" s="1140"/>
      <c r="L666" s="1140"/>
      <c r="M666" s="1140"/>
      <c r="N666" s="1140"/>
      <c r="O666" s="1139"/>
    </row>
    <row r="667" spans="3:15">
      <c r="C667" s="1140"/>
      <c r="D667" s="1140"/>
      <c r="E667" s="1140"/>
      <c r="F667" s="1140"/>
      <c r="G667" s="1140"/>
      <c r="H667" s="1140"/>
      <c r="I667" s="1140"/>
      <c r="J667" s="1140"/>
      <c r="K667" s="1140"/>
      <c r="L667" s="1140"/>
      <c r="M667" s="1140"/>
      <c r="N667" s="1140"/>
      <c r="O667" s="1139"/>
    </row>
    <row r="668" spans="3:15">
      <c r="C668" s="1140"/>
      <c r="D668" s="1140"/>
      <c r="E668" s="1140"/>
      <c r="F668" s="1140"/>
      <c r="G668" s="1140"/>
      <c r="H668" s="1140"/>
      <c r="I668" s="1140"/>
      <c r="J668" s="1140"/>
      <c r="K668" s="1140"/>
      <c r="L668" s="1140"/>
      <c r="M668" s="1140"/>
      <c r="N668" s="1140"/>
      <c r="O668" s="1139"/>
    </row>
    <row r="669" spans="3:15">
      <c r="C669" s="1140"/>
      <c r="D669" s="1140"/>
      <c r="E669" s="1140"/>
      <c r="F669" s="1140"/>
      <c r="G669" s="1140"/>
      <c r="H669" s="1140"/>
      <c r="I669" s="1140"/>
      <c r="J669" s="1140"/>
      <c r="K669" s="1140"/>
      <c r="L669" s="1140"/>
      <c r="M669" s="1140"/>
      <c r="N669" s="1140"/>
      <c r="O669" s="1139"/>
    </row>
    <row r="670" spans="3:15">
      <c r="C670" s="1140"/>
      <c r="D670" s="1140"/>
      <c r="E670" s="1140"/>
      <c r="F670" s="1140"/>
      <c r="G670" s="1140"/>
      <c r="H670" s="1140"/>
      <c r="I670" s="1140"/>
      <c r="J670" s="1140"/>
      <c r="K670" s="1140"/>
      <c r="L670" s="1140"/>
      <c r="M670" s="1140"/>
      <c r="N670" s="1140"/>
      <c r="O670" s="1139"/>
    </row>
    <row r="671" spans="3:15">
      <c r="C671" s="1140"/>
      <c r="D671" s="1140"/>
      <c r="E671" s="1140"/>
      <c r="F671" s="1140"/>
      <c r="G671" s="1140"/>
      <c r="H671" s="1140"/>
      <c r="I671" s="1140"/>
      <c r="J671" s="1140"/>
      <c r="K671" s="1140"/>
      <c r="L671" s="1140"/>
      <c r="M671" s="1140"/>
      <c r="N671" s="1140"/>
      <c r="O671" s="1139"/>
    </row>
    <row r="672" spans="3:15">
      <c r="C672" s="1140"/>
      <c r="D672" s="1140"/>
      <c r="E672" s="1140"/>
      <c r="F672" s="1140"/>
      <c r="G672" s="1140"/>
      <c r="H672" s="1140"/>
      <c r="I672" s="1140"/>
      <c r="J672" s="1140"/>
      <c r="K672" s="1140"/>
      <c r="L672" s="1140"/>
      <c r="M672" s="1140"/>
      <c r="N672" s="1140"/>
      <c r="O672" s="1139"/>
    </row>
    <row r="673" spans="3:15">
      <c r="C673" s="1140"/>
      <c r="D673" s="1140"/>
      <c r="E673" s="1140"/>
      <c r="F673" s="1140"/>
      <c r="G673" s="1140"/>
      <c r="H673" s="1140"/>
      <c r="I673" s="1140"/>
      <c r="J673" s="1140"/>
      <c r="K673" s="1140"/>
      <c r="L673" s="1140"/>
      <c r="M673" s="1140"/>
      <c r="N673" s="1140"/>
      <c r="O673" s="1139"/>
    </row>
    <row r="674" spans="3:15">
      <c r="C674" s="1140"/>
      <c r="D674" s="1140"/>
      <c r="E674" s="1140"/>
      <c r="F674" s="1140"/>
      <c r="G674" s="1140"/>
      <c r="H674" s="1140"/>
      <c r="I674" s="1140"/>
      <c r="J674" s="1140"/>
      <c r="K674" s="1140"/>
      <c r="L674" s="1140"/>
      <c r="M674" s="1140"/>
      <c r="N674" s="1140"/>
      <c r="O674" s="1139"/>
    </row>
    <row r="675" spans="3:15">
      <c r="C675" s="1140"/>
      <c r="D675" s="1140"/>
      <c r="E675" s="1140"/>
      <c r="F675" s="1140"/>
      <c r="G675" s="1140"/>
      <c r="H675" s="1140"/>
      <c r="I675" s="1140"/>
      <c r="J675" s="1140"/>
      <c r="K675" s="1140"/>
      <c r="L675" s="1140"/>
      <c r="M675" s="1140"/>
      <c r="N675" s="1140"/>
      <c r="O675" s="1139"/>
    </row>
    <row r="676" spans="3:15">
      <c r="C676" s="1140"/>
      <c r="D676" s="1140"/>
      <c r="E676" s="1140"/>
      <c r="F676" s="1140"/>
      <c r="G676" s="1140"/>
      <c r="H676" s="1140"/>
      <c r="I676" s="1140"/>
      <c r="J676" s="1140"/>
      <c r="K676" s="1140"/>
      <c r="L676" s="1140"/>
      <c r="M676" s="1140"/>
      <c r="N676" s="1140"/>
      <c r="O676" s="1139"/>
    </row>
    <row r="677" spans="3:15">
      <c r="C677" s="1140"/>
      <c r="D677" s="1140"/>
      <c r="E677" s="1140"/>
      <c r="F677" s="1140"/>
      <c r="G677" s="1140"/>
      <c r="H677" s="1140"/>
      <c r="I677" s="1140"/>
      <c r="J677" s="1140"/>
      <c r="K677" s="1140"/>
      <c r="L677" s="1140"/>
      <c r="M677" s="1140"/>
      <c r="N677" s="1140"/>
      <c r="O677" s="1139"/>
    </row>
    <row r="678" spans="3:15">
      <c r="C678" s="1140"/>
      <c r="D678" s="1140"/>
      <c r="E678" s="1140"/>
      <c r="F678" s="1140"/>
      <c r="G678" s="1140"/>
      <c r="H678" s="1140"/>
      <c r="I678" s="1140"/>
      <c r="J678" s="1140"/>
      <c r="K678" s="1140"/>
      <c r="L678" s="1140"/>
      <c r="M678" s="1140"/>
      <c r="N678" s="1140"/>
      <c r="O678" s="1139"/>
    </row>
    <row r="679" spans="3:15">
      <c r="C679" s="1140"/>
      <c r="D679" s="1140"/>
      <c r="E679" s="1140"/>
      <c r="F679" s="1140"/>
      <c r="G679" s="1140"/>
      <c r="H679" s="1140"/>
      <c r="I679" s="1140"/>
      <c r="J679" s="1140"/>
      <c r="K679" s="1140"/>
      <c r="L679" s="1140"/>
      <c r="M679" s="1140"/>
      <c r="N679" s="1140"/>
      <c r="O679" s="1139"/>
    </row>
    <row r="680" spans="3:15">
      <c r="C680" s="1140"/>
      <c r="D680" s="1140"/>
      <c r="E680" s="1140"/>
      <c r="F680" s="1140"/>
      <c r="G680" s="1140"/>
      <c r="H680" s="1140"/>
      <c r="I680" s="1140"/>
      <c r="J680" s="1140"/>
      <c r="K680" s="1140"/>
      <c r="L680" s="1140"/>
      <c r="M680" s="1140"/>
      <c r="N680" s="1140"/>
      <c r="O680" s="1139"/>
    </row>
    <row r="681" spans="3:15">
      <c r="C681" s="1140"/>
      <c r="D681" s="1140"/>
      <c r="E681" s="1140"/>
      <c r="F681" s="1140"/>
      <c r="G681" s="1140"/>
      <c r="H681" s="1140"/>
      <c r="I681" s="1140"/>
      <c r="J681" s="1140"/>
      <c r="K681" s="1140"/>
      <c r="L681" s="1140"/>
      <c r="M681" s="1140"/>
      <c r="N681" s="1140"/>
      <c r="O681" s="1139"/>
    </row>
    <row r="682" spans="3:15">
      <c r="C682" s="1140"/>
      <c r="D682" s="1140"/>
      <c r="E682" s="1140"/>
      <c r="F682" s="1140"/>
      <c r="G682" s="1140"/>
      <c r="H682" s="1140"/>
      <c r="I682" s="1140"/>
      <c r="J682" s="1140"/>
      <c r="K682" s="1140"/>
      <c r="L682" s="1140"/>
      <c r="M682" s="1140"/>
      <c r="N682" s="1140"/>
      <c r="O682" s="1139"/>
    </row>
    <row r="683" spans="3:15">
      <c r="C683" s="1140"/>
      <c r="D683" s="1140"/>
      <c r="E683" s="1140"/>
      <c r="F683" s="1140"/>
      <c r="G683" s="1140"/>
      <c r="H683" s="1140"/>
      <c r="I683" s="1140"/>
      <c r="J683" s="1140"/>
      <c r="K683" s="1140"/>
      <c r="L683" s="1140"/>
      <c r="M683" s="1140"/>
      <c r="N683" s="1140"/>
      <c r="O683" s="1139"/>
    </row>
    <row r="684" spans="3:15">
      <c r="C684" s="1140"/>
      <c r="D684" s="1140"/>
      <c r="E684" s="1140"/>
      <c r="F684" s="1140"/>
      <c r="G684" s="1140"/>
      <c r="H684" s="1140"/>
      <c r="I684" s="1140"/>
      <c r="J684" s="1140"/>
      <c r="K684" s="1140"/>
      <c r="L684" s="1140"/>
      <c r="M684" s="1140"/>
      <c r="N684" s="1140"/>
      <c r="O684" s="1139"/>
    </row>
    <row r="685" spans="3:15">
      <c r="C685" s="1140"/>
      <c r="D685" s="1140"/>
      <c r="E685" s="1140"/>
      <c r="F685" s="1140"/>
      <c r="G685" s="1140"/>
      <c r="H685" s="1140"/>
      <c r="I685" s="1140"/>
      <c r="J685" s="1140"/>
      <c r="K685" s="1140"/>
      <c r="L685" s="1140"/>
      <c r="M685" s="1140"/>
      <c r="N685" s="1140"/>
      <c r="O685" s="1139"/>
    </row>
    <row r="686" spans="3:15">
      <c r="C686" s="1140"/>
      <c r="D686" s="1140"/>
      <c r="E686" s="1140"/>
      <c r="F686" s="1140"/>
      <c r="G686" s="1140"/>
      <c r="H686" s="1140"/>
      <c r="I686" s="1140"/>
      <c r="J686" s="1140"/>
      <c r="K686" s="1140"/>
      <c r="L686" s="1140"/>
      <c r="M686" s="1140"/>
      <c r="N686" s="1140"/>
      <c r="O686" s="1139"/>
    </row>
    <row r="687" spans="3:15">
      <c r="C687" s="1140"/>
      <c r="D687" s="1140"/>
      <c r="E687" s="1140"/>
      <c r="F687" s="1140"/>
      <c r="G687" s="1140"/>
      <c r="H687" s="1140"/>
      <c r="I687" s="1140"/>
      <c r="J687" s="1140"/>
      <c r="K687" s="1140"/>
      <c r="L687" s="1140"/>
      <c r="M687" s="1140"/>
      <c r="N687" s="1140"/>
      <c r="O687" s="1139"/>
    </row>
    <row r="688" spans="3:15">
      <c r="C688" s="1140"/>
      <c r="D688" s="1140"/>
      <c r="E688" s="1140"/>
      <c r="F688" s="1140"/>
      <c r="G688" s="1140"/>
      <c r="H688" s="1140"/>
      <c r="I688" s="1140"/>
      <c r="J688" s="1140"/>
      <c r="K688" s="1140"/>
      <c r="L688" s="1140"/>
      <c r="M688" s="1140"/>
      <c r="N688" s="1140"/>
      <c r="O688" s="1139"/>
    </row>
    <row r="689" spans="3:15">
      <c r="C689" s="1140"/>
      <c r="D689" s="1140"/>
      <c r="E689" s="1140"/>
      <c r="F689" s="1140"/>
      <c r="G689" s="1140"/>
      <c r="H689" s="1140"/>
      <c r="I689" s="1140"/>
      <c r="J689" s="1140"/>
      <c r="K689" s="1140"/>
      <c r="L689" s="1140"/>
      <c r="M689" s="1140"/>
      <c r="N689" s="1140"/>
      <c r="O689" s="1139"/>
    </row>
    <row r="690" spans="3:15">
      <c r="C690" s="1140"/>
      <c r="D690" s="1140"/>
      <c r="E690" s="1140"/>
      <c r="F690" s="1140"/>
      <c r="G690" s="1140"/>
      <c r="H690" s="1140"/>
      <c r="I690" s="1140"/>
      <c r="J690" s="1140"/>
      <c r="K690" s="1140"/>
      <c r="L690" s="1140"/>
      <c r="M690" s="1140"/>
      <c r="N690" s="1140"/>
      <c r="O690" s="1139"/>
    </row>
    <row r="691" spans="3:15">
      <c r="C691" s="1140"/>
      <c r="D691" s="1140"/>
      <c r="E691" s="1140"/>
      <c r="F691" s="1140"/>
      <c r="G691" s="1140"/>
      <c r="H691" s="1140"/>
      <c r="I691" s="1140"/>
      <c r="J691" s="1140"/>
      <c r="K691" s="1140"/>
      <c r="L691" s="1140"/>
      <c r="M691" s="1140"/>
      <c r="N691" s="1140"/>
      <c r="O691" s="1139"/>
    </row>
    <row r="692" spans="3:15">
      <c r="C692" s="1140"/>
      <c r="D692" s="1140"/>
      <c r="E692" s="1140"/>
      <c r="F692" s="1140"/>
      <c r="G692" s="1140"/>
      <c r="H692" s="1140"/>
      <c r="I692" s="1140"/>
      <c r="J692" s="1140"/>
      <c r="K692" s="1140"/>
      <c r="L692" s="1140"/>
      <c r="M692" s="1140"/>
      <c r="N692" s="1140"/>
      <c r="O692" s="1139"/>
    </row>
    <row r="693" spans="3:15">
      <c r="C693" s="1140"/>
      <c r="D693" s="1140"/>
      <c r="E693" s="1140"/>
      <c r="F693" s="1140"/>
      <c r="G693" s="1140"/>
      <c r="H693" s="1140"/>
      <c r="I693" s="1140"/>
      <c r="J693" s="1140"/>
      <c r="K693" s="1140"/>
      <c r="L693" s="1140"/>
      <c r="M693" s="1140"/>
      <c r="N693" s="1140"/>
      <c r="O693" s="1139"/>
    </row>
    <row r="694" spans="3:15">
      <c r="C694" s="1140"/>
      <c r="D694" s="1140"/>
      <c r="E694" s="1140"/>
      <c r="F694" s="1140"/>
      <c r="G694" s="1140"/>
      <c r="H694" s="1140"/>
      <c r="I694" s="1140"/>
      <c r="J694" s="1140"/>
      <c r="K694" s="1140"/>
      <c r="L694" s="1140"/>
      <c r="M694" s="1140"/>
      <c r="N694" s="1140"/>
      <c r="O694" s="1139"/>
    </row>
    <row r="695" spans="3:15">
      <c r="C695" s="1140"/>
      <c r="D695" s="1140"/>
      <c r="E695" s="1140"/>
      <c r="F695" s="1140"/>
      <c r="G695" s="1140"/>
      <c r="H695" s="1140"/>
      <c r="I695" s="1140"/>
      <c r="J695" s="1140"/>
      <c r="K695" s="1140"/>
      <c r="L695" s="1140"/>
      <c r="M695" s="1140"/>
      <c r="N695" s="1140"/>
      <c r="O695" s="1139"/>
    </row>
    <row r="696" spans="3:15">
      <c r="C696" s="1140"/>
      <c r="D696" s="1140"/>
      <c r="E696" s="1140"/>
      <c r="F696" s="1140"/>
      <c r="G696" s="1140"/>
      <c r="H696" s="1140"/>
      <c r="I696" s="1140"/>
      <c r="J696" s="1140"/>
      <c r="K696" s="1140"/>
      <c r="L696" s="1140"/>
      <c r="M696" s="1140"/>
      <c r="N696" s="1140"/>
      <c r="O696" s="1139"/>
    </row>
    <row r="697" spans="3:15">
      <c r="C697" s="1140"/>
      <c r="D697" s="1140"/>
      <c r="E697" s="1140"/>
      <c r="F697" s="1140"/>
      <c r="G697" s="1140"/>
      <c r="H697" s="1140"/>
      <c r="I697" s="1140"/>
      <c r="J697" s="1140"/>
      <c r="K697" s="1140"/>
      <c r="L697" s="1140"/>
      <c r="M697" s="1140"/>
      <c r="N697" s="1140"/>
      <c r="O697" s="1139"/>
    </row>
    <row r="698" spans="3:15">
      <c r="C698" s="1140"/>
      <c r="D698" s="1140"/>
      <c r="E698" s="1140"/>
      <c r="F698" s="1140"/>
      <c r="G698" s="1140"/>
      <c r="H698" s="1140"/>
      <c r="I698" s="1140"/>
      <c r="J698" s="1140"/>
      <c r="K698" s="1140"/>
      <c r="L698" s="1140"/>
      <c r="M698" s="1140"/>
      <c r="N698" s="1140"/>
      <c r="O698" s="1139"/>
    </row>
    <row r="699" spans="3:15">
      <c r="C699" s="1140"/>
      <c r="D699" s="1140"/>
      <c r="E699" s="1140"/>
      <c r="F699" s="1140"/>
      <c r="G699" s="1140"/>
      <c r="H699" s="1140"/>
      <c r="I699" s="1140"/>
      <c r="J699" s="1140"/>
      <c r="K699" s="1140"/>
      <c r="L699" s="1140"/>
      <c r="M699" s="1140"/>
      <c r="N699" s="1140"/>
      <c r="O699" s="1139"/>
    </row>
    <row r="700" spans="3:15">
      <c r="C700" s="1140"/>
      <c r="D700" s="1140"/>
      <c r="E700" s="1140"/>
      <c r="F700" s="1140"/>
      <c r="G700" s="1140"/>
      <c r="H700" s="1140"/>
      <c r="I700" s="1140"/>
      <c r="J700" s="1140"/>
      <c r="K700" s="1140"/>
      <c r="L700" s="1140"/>
      <c r="M700" s="1140"/>
      <c r="N700" s="1140"/>
      <c r="O700" s="1139"/>
    </row>
    <row r="701" spans="3:15">
      <c r="C701" s="1140"/>
      <c r="D701" s="1140"/>
      <c r="E701" s="1140"/>
      <c r="F701" s="1140"/>
      <c r="G701" s="1140"/>
      <c r="H701" s="1140"/>
      <c r="I701" s="1140"/>
      <c r="J701" s="1140"/>
      <c r="K701" s="1140"/>
      <c r="L701" s="1140"/>
      <c r="M701" s="1140"/>
      <c r="N701" s="1140"/>
      <c r="O701" s="1139"/>
    </row>
    <row r="702" spans="3:15">
      <c r="C702" s="1140"/>
      <c r="D702" s="1140"/>
      <c r="E702" s="1140"/>
      <c r="F702" s="1140"/>
      <c r="G702" s="1140"/>
      <c r="H702" s="1140"/>
      <c r="I702" s="1140"/>
      <c r="J702" s="1140"/>
      <c r="K702" s="1140"/>
      <c r="L702" s="1140"/>
      <c r="M702" s="1140"/>
      <c r="N702" s="1140"/>
      <c r="O702" s="1139"/>
    </row>
    <row r="703" spans="3:15">
      <c r="C703" s="1140"/>
      <c r="D703" s="1140"/>
      <c r="E703" s="1140"/>
      <c r="F703" s="1140"/>
      <c r="G703" s="1140"/>
      <c r="H703" s="1140"/>
      <c r="I703" s="1140"/>
      <c r="J703" s="1140"/>
      <c r="K703" s="1140"/>
      <c r="L703" s="1140"/>
      <c r="M703" s="1140"/>
      <c r="N703" s="1140"/>
      <c r="O703" s="1139"/>
    </row>
    <row r="704" spans="3:15">
      <c r="C704" s="1140"/>
      <c r="D704" s="1140"/>
      <c r="E704" s="1140"/>
      <c r="F704" s="1140"/>
      <c r="G704" s="1140"/>
      <c r="H704" s="1140"/>
      <c r="I704" s="1140"/>
      <c r="J704" s="1140"/>
      <c r="K704" s="1140"/>
      <c r="L704" s="1140"/>
      <c r="M704" s="1140"/>
      <c r="N704" s="1140"/>
      <c r="O704" s="1139"/>
    </row>
    <row r="705" spans="3:15">
      <c r="C705" s="1140"/>
      <c r="D705" s="1140"/>
      <c r="E705" s="1140"/>
      <c r="F705" s="1140"/>
      <c r="G705" s="1140"/>
      <c r="H705" s="1140"/>
      <c r="I705" s="1140"/>
      <c r="J705" s="1140"/>
      <c r="K705" s="1140"/>
      <c r="L705" s="1140"/>
      <c r="M705" s="1140"/>
      <c r="N705" s="1140"/>
      <c r="O705" s="1139"/>
    </row>
    <row r="706" spans="3:15">
      <c r="C706" s="1140"/>
      <c r="D706" s="1140"/>
      <c r="E706" s="1140"/>
      <c r="F706" s="1140"/>
      <c r="G706" s="1140"/>
      <c r="H706" s="1140"/>
      <c r="I706" s="1140"/>
      <c r="J706" s="1140"/>
      <c r="K706" s="1140"/>
      <c r="L706" s="1140"/>
      <c r="M706" s="1140"/>
      <c r="N706" s="1140"/>
      <c r="O706" s="1139"/>
    </row>
    <row r="707" spans="3:15">
      <c r="C707" s="1140"/>
      <c r="D707" s="1140"/>
      <c r="E707" s="1140"/>
      <c r="F707" s="1140"/>
      <c r="G707" s="1140"/>
      <c r="H707" s="1140"/>
      <c r="I707" s="1140"/>
      <c r="J707" s="1140"/>
      <c r="K707" s="1140"/>
      <c r="L707" s="1140"/>
      <c r="M707" s="1140"/>
      <c r="N707" s="1140"/>
      <c r="O707" s="1139"/>
    </row>
    <row r="708" spans="3:15">
      <c r="C708" s="1140"/>
      <c r="D708" s="1140"/>
      <c r="E708" s="1140"/>
      <c r="F708" s="1140"/>
      <c r="G708" s="1140"/>
      <c r="H708" s="1140"/>
      <c r="I708" s="1140"/>
      <c r="J708" s="1140"/>
      <c r="K708" s="1140"/>
      <c r="L708" s="1140"/>
      <c r="M708" s="1140"/>
      <c r="N708" s="1140"/>
      <c r="O708" s="1139"/>
    </row>
    <row r="709" spans="3:15">
      <c r="C709" s="1140"/>
      <c r="D709" s="1140"/>
      <c r="E709" s="1140"/>
      <c r="F709" s="1140"/>
      <c r="G709" s="1140"/>
      <c r="H709" s="1140"/>
      <c r="I709" s="1140"/>
      <c r="J709" s="1140"/>
      <c r="K709" s="1140"/>
      <c r="L709" s="1140"/>
      <c r="M709" s="1140"/>
      <c r="N709" s="1140"/>
      <c r="O709" s="1139"/>
    </row>
    <row r="710" spans="3:15">
      <c r="C710" s="1140"/>
      <c r="D710" s="1140"/>
      <c r="E710" s="1140"/>
      <c r="F710" s="1140"/>
      <c r="G710" s="1140"/>
      <c r="H710" s="1140"/>
      <c r="I710" s="1140"/>
      <c r="J710" s="1140"/>
      <c r="K710" s="1140"/>
      <c r="L710" s="1140"/>
      <c r="M710" s="1140"/>
      <c r="N710" s="1140"/>
      <c r="O710" s="1139"/>
    </row>
    <row r="711" spans="3:15">
      <c r="C711" s="1140"/>
      <c r="D711" s="1140"/>
      <c r="E711" s="1140"/>
      <c r="F711" s="1140"/>
      <c r="G711" s="1140"/>
      <c r="H711" s="1140"/>
      <c r="I711" s="1140"/>
      <c r="J711" s="1140"/>
      <c r="K711" s="1140"/>
      <c r="L711" s="1140"/>
      <c r="M711" s="1140"/>
      <c r="N711" s="1140"/>
      <c r="O711" s="1139"/>
    </row>
    <row r="712" spans="3:15">
      <c r="C712" s="1140"/>
      <c r="D712" s="1140"/>
      <c r="E712" s="1140"/>
      <c r="F712" s="1140"/>
      <c r="G712" s="1140"/>
      <c r="H712" s="1140"/>
      <c r="I712" s="1140"/>
      <c r="J712" s="1140"/>
      <c r="K712" s="1140"/>
      <c r="L712" s="1140"/>
      <c r="M712" s="1140"/>
      <c r="N712" s="1140"/>
      <c r="O712" s="1139"/>
    </row>
    <row r="713" spans="3:15">
      <c r="C713" s="1140"/>
      <c r="D713" s="1140"/>
      <c r="E713" s="1140"/>
      <c r="F713" s="1140"/>
      <c r="G713" s="1140"/>
      <c r="H713" s="1140"/>
      <c r="I713" s="1140"/>
      <c r="J713" s="1140"/>
      <c r="K713" s="1140"/>
      <c r="L713" s="1140"/>
      <c r="M713" s="1140"/>
      <c r="N713" s="1140"/>
      <c r="O713" s="1139"/>
    </row>
    <row r="714" spans="3:15">
      <c r="C714" s="1140"/>
      <c r="D714" s="1140"/>
      <c r="E714" s="1140"/>
      <c r="F714" s="1140"/>
      <c r="G714" s="1140"/>
      <c r="H714" s="1140"/>
      <c r="I714" s="1140"/>
      <c r="J714" s="1140"/>
      <c r="K714" s="1140"/>
      <c r="L714" s="1140"/>
      <c r="M714" s="1140"/>
      <c r="N714" s="1140"/>
      <c r="O714" s="1139"/>
    </row>
    <row r="715" spans="3:15">
      <c r="C715" s="1140"/>
      <c r="D715" s="1140"/>
      <c r="E715" s="1140"/>
      <c r="F715" s="1140"/>
      <c r="G715" s="1140"/>
      <c r="H715" s="1140"/>
      <c r="I715" s="1140"/>
      <c r="J715" s="1140"/>
      <c r="K715" s="1140"/>
      <c r="L715" s="1140"/>
      <c r="M715" s="1140"/>
      <c r="N715" s="1140"/>
      <c r="O715" s="1139"/>
    </row>
    <row r="716" spans="3:15">
      <c r="C716" s="1140"/>
      <c r="D716" s="1140"/>
      <c r="E716" s="1140"/>
      <c r="F716" s="1140"/>
      <c r="G716" s="1140"/>
      <c r="H716" s="1140"/>
      <c r="I716" s="1140"/>
      <c r="J716" s="1140"/>
      <c r="K716" s="1140"/>
      <c r="L716" s="1140"/>
      <c r="M716" s="1140"/>
      <c r="N716" s="1140"/>
      <c r="O716" s="1139"/>
    </row>
    <row r="717" spans="3:15">
      <c r="C717" s="1140"/>
      <c r="D717" s="1140"/>
      <c r="E717" s="1140"/>
      <c r="F717" s="1140"/>
      <c r="G717" s="1140"/>
      <c r="H717" s="1140"/>
      <c r="I717" s="1140"/>
      <c r="J717" s="1140"/>
      <c r="K717" s="1140"/>
      <c r="L717" s="1140"/>
      <c r="M717" s="1140"/>
      <c r="N717" s="1140"/>
      <c r="O717" s="1139"/>
    </row>
    <row r="718" spans="3:15">
      <c r="C718" s="1140"/>
      <c r="D718" s="1140"/>
      <c r="E718" s="1140"/>
      <c r="F718" s="1140"/>
      <c r="G718" s="1140"/>
      <c r="H718" s="1140"/>
      <c r="I718" s="1140"/>
      <c r="J718" s="1140"/>
      <c r="K718" s="1140"/>
      <c r="L718" s="1140"/>
      <c r="M718" s="1140"/>
      <c r="N718" s="1140"/>
      <c r="O718" s="1139"/>
    </row>
    <row r="719" spans="3:15">
      <c r="C719" s="1140"/>
      <c r="D719" s="1140"/>
      <c r="E719" s="1140"/>
      <c r="F719" s="1140"/>
      <c r="G719" s="1140"/>
      <c r="H719" s="1140"/>
      <c r="I719" s="1140"/>
      <c r="J719" s="1140"/>
      <c r="K719" s="1140"/>
      <c r="L719" s="1140"/>
      <c r="M719" s="1140"/>
      <c r="N719" s="1140"/>
      <c r="O719" s="1139"/>
    </row>
    <row r="720" spans="3:15">
      <c r="C720" s="1140"/>
      <c r="D720" s="1140"/>
      <c r="E720" s="1140"/>
      <c r="F720" s="1140"/>
      <c r="G720" s="1140"/>
      <c r="H720" s="1140"/>
      <c r="I720" s="1140"/>
      <c r="J720" s="1140"/>
      <c r="K720" s="1140"/>
      <c r="L720" s="1140"/>
      <c r="M720" s="1140"/>
      <c r="N720" s="1140"/>
      <c r="O720" s="1139"/>
    </row>
    <row r="721" spans="3:15">
      <c r="C721" s="1140"/>
      <c r="D721" s="1140"/>
      <c r="E721" s="1140"/>
      <c r="F721" s="1140"/>
      <c r="G721" s="1140"/>
      <c r="H721" s="1140"/>
      <c r="I721" s="1140"/>
      <c r="J721" s="1140"/>
      <c r="K721" s="1140"/>
      <c r="L721" s="1140"/>
      <c r="M721" s="1140"/>
      <c r="N721" s="1140"/>
      <c r="O721" s="1139"/>
    </row>
    <row r="722" spans="3:15">
      <c r="C722" s="1140"/>
      <c r="D722" s="1140"/>
      <c r="E722" s="1140"/>
      <c r="F722" s="1140"/>
      <c r="G722" s="1140"/>
      <c r="H722" s="1140"/>
      <c r="I722" s="1140"/>
      <c r="J722" s="1140"/>
      <c r="K722" s="1140"/>
      <c r="L722" s="1140"/>
      <c r="M722" s="1140"/>
      <c r="N722" s="1140"/>
      <c r="O722" s="1139"/>
    </row>
    <row r="723" spans="3:15">
      <c r="C723" s="1140"/>
      <c r="D723" s="1140"/>
      <c r="E723" s="1140"/>
      <c r="F723" s="1140"/>
      <c r="G723" s="1140"/>
      <c r="H723" s="1140"/>
      <c r="I723" s="1140"/>
      <c r="J723" s="1140"/>
      <c r="K723" s="1140"/>
      <c r="L723" s="1140"/>
      <c r="M723" s="1140"/>
      <c r="N723" s="1140"/>
      <c r="O723" s="1139"/>
    </row>
    <row r="724" spans="3:15">
      <c r="C724" s="1140"/>
      <c r="D724" s="1140"/>
      <c r="E724" s="1140"/>
      <c r="F724" s="1140"/>
      <c r="G724" s="1140"/>
      <c r="H724" s="1140"/>
      <c r="I724" s="1140"/>
      <c r="J724" s="1140"/>
      <c r="K724" s="1140"/>
      <c r="L724" s="1140"/>
      <c r="M724" s="1140"/>
      <c r="N724" s="1140"/>
      <c r="O724" s="1139"/>
    </row>
    <row r="725" spans="3:15">
      <c r="C725" s="1140"/>
      <c r="D725" s="1140"/>
      <c r="E725" s="1140"/>
      <c r="F725" s="1140"/>
      <c r="G725" s="1140"/>
      <c r="H725" s="1140"/>
      <c r="I725" s="1140"/>
      <c r="J725" s="1140"/>
      <c r="K725" s="1140"/>
      <c r="L725" s="1140"/>
      <c r="M725" s="1140"/>
      <c r="N725" s="1140"/>
      <c r="O725" s="1139"/>
    </row>
    <row r="726" spans="3:15">
      <c r="C726" s="1140"/>
      <c r="D726" s="1140"/>
      <c r="E726" s="1140"/>
      <c r="F726" s="1140"/>
      <c r="G726" s="1140"/>
      <c r="H726" s="1140"/>
      <c r="I726" s="1140"/>
      <c r="J726" s="1140"/>
      <c r="K726" s="1140"/>
      <c r="L726" s="1140"/>
      <c r="M726" s="1140"/>
      <c r="N726" s="1140"/>
      <c r="O726" s="1139"/>
    </row>
    <row r="727" spans="3:15">
      <c r="C727" s="1140"/>
      <c r="D727" s="1140"/>
      <c r="E727" s="1140"/>
      <c r="F727" s="1140"/>
      <c r="G727" s="1140"/>
      <c r="H727" s="1140"/>
      <c r="I727" s="1140"/>
      <c r="J727" s="1140"/>
      <c r="K727" s="1140"/>
      <c r="L727" s="1140"/>
      <c r="M727" s="1140"/>
      <c r="N727" s="1140"/>
      <c r="O727" s="1139"/>
    </row>
    <row r="728" spans="3:15">
      <c r="C728" s="1140"/>
      <c r="D728" s="1140"/>
      <c r="E728" s="1140"/>
      <c r="F728" s="1140"/>
      <c r="G728" s="1140"/>
      <c r="H728" s="1140"/>
      <c r="I728" s="1140"/>
      <c r="J728" s="1140"/>
      <c r="K728" s="1140"/>
      <c r="L728" s="1140"/>
      <c r="M728" s="1140"/>
      <c r="N728" s="1140"/>
      <c r="O728" s="1139"/>
    </row>
    <row r="729" spans="3:15">
      <c r="C729" s="1140"/>
      <c r="D729" s="1140"/>
      <c r="E729" s="1140"/>
      <c r="F729" s="1140"/>
      <c r="G729" s="1140"/>
      <c r="H729" s="1140"/>
      <c r="I729" s="1140"/>
      <c r="J729" s="1140"/>
      <c r="K729" s="1140"/>
      <c r="L729" s="1140"/>
      <c r="M729" s="1140"/>
      <c r="N729" s="1140"/>
      <c r="O729" s="1139"/>
    </row>
    <row r="730" spans="3:15">
      <c r="C730" s="1140"/>
      <c r="D730" s="1140"/>
      <c r="E730" s="1140"/>
      <c r="F730" s="1140"/>
      <c r="G730" s="1140"/>
      <c r="H730" s="1140"/>
      <c r="I730" s="1140"/>
      <c r="J730" s="1140"/>
      <c r="K730" s="1140"/>
      <c r="L730" s="1140"/>
      <c r="M730" s="1140"/>
      <c r="N730" s="1140"/>
      <c r="O730" s="1139"/>
    </row>
    <row r="731" spans="3:15">
      <c r="C731" s="1140"/>
      <c r="D731" s="1140"/>
      <c r="E731" s="1140"/>
      <c r="F731" s="1140"/>
      <c r="G731" s="1140"/>
      <c r="H731" s="1140"/>
      <c r="I731" s="1140"/>
      <c r="J731" s="1140"/>
      <c r="K731" s="1140"/>
      <c r="L731" s="1140"/>
      <c r="M731" s="1140"/>
      <c r="N731" s="1140"/>
      <c r="O731" s="1139"/>
    </row>
    <row r="732" spans="3:15">
      <c r="C732" s="1140"/>
      <c r="D732" s="1140"/>
      <c r="E732" s="1140"/>
      <c r="F732" s="1140"/>
      <c r="G732" s="1140"/>
      <c r="H732" s="1140"/>
      <c r="I732" s="1140"/>
      <c r="J732" s="1140"/>
      <c r="K732" s="1140"/>
      <c r="L732" s="1140"/>
      <c r="M732" s="1140"/>
      <c r="N732" s="1140"/>
      <c r="O732" s="1139"/>
    </row>
    <row r="733" spans="3:15">
      <c r="C733" s="1140"/>
      <c r="D733" s="1140"/>
      <c r="E733" s="1140"/>
      <c r="F733" s="1140"/>
      <c r="G733" s="1140"/>
      <c r="H733" s="1140"/>
      <c r="I733" s="1140"/>
      <c r="J733" s="1140"/>
      <c r="K733" s="1140"/>
      <c r="L733" s="1140"/>
      <c r="M733" s="1140"/>
      <c r="N733" s="1140"/>
      <c r="O733" s="1139"/>
    </row>
    <row r="734" spans="3:15">
      <c r="C734" s="1140"/>
      <c r="D734" s="1140"/>
      <c r="E734" s="1140"/>
      <c r="F734" s="1140"/>
      <c r="G734" s="1140"/>
      <c r="H734" s="1140"/>
      <c r="I734" s="1140"/>
      <c r="J734" s="1140"/>
      <c r="K734" s="1140"/>
      <c r="L734" s="1140"/>
      <c r="M734" s="1140"/>
      <c r="N734" s="1140"/>
      <c r="O734" s="1139"/>
    </row>
    <row r="735" spans="3:15">
      <c r="C735" s="1140"/>
      <c r="D735" s="1140"/>
      <c r="E735" s="1140"/>
      <c r="F735" s="1140"/>
      <c r="G735" s="1140"/>
      <c r="H735" s="1140"/>
      <c r="I735" s="1140"/>
      <c r="J735" s="1140"/>
      <c r="K735" s="1140"/>
      <c r="L735" s="1140"/>
      <c r="M735" s="1140"/>
      <c r="N735" s="1140"/>
      <c r="O735" s="1139"/>
    </row>
    <row r="736" spans="3:15">
      <c r="C736" s="1140"/>
      <c r="D736" s="1140"/>
      <c r="E736" s="1140"/>
      <c r="F736" s="1140"/>
      <c r="G736" s="1140"/>
      <c r="H736" s="1140"/>
      <c r="I736" s="1140"/>
      <c r="J736" s="1140"/>
      <c r="K736" s="1140"/>
      <c r="L736" s="1140"/>
      <c r="M736" s="1140"/>
      <c r="N736" s="1140"/>
      <c r="O736" s="1139"/>
    </row>
    <row r="737" spans="3:15">
      <c r="C737" s="1140"/>
      <c r="D737" s="1140"/>
      <c r="E737" s="1140"/>
      <c r="F737" s="1140"/>
      <c r="G737" s="1140"/>
      <c r="H737" s="1140"/>
      <c r="I737" s="1140"/>
      <c r="J737" s="1140"/>
      <c r="K737" s="1140"/>
      <c r="L737" s="1140"/>
      <c r="M737" s="1140"/>
      <c r="N737" s="1140"/>
      <c r="O737" s="1139"/>
    </row>
    <row r="738" spans="3:15">
      <c r="C738" s="1140"/>
      <c r="D738" s="1140"/>
      <c r="E738" s="1140"/>
      <c r="F738" s="1140"/>
      <c r="G738" s="1140"/>
      <c r="H738" s="1140"/>
      <c r="I738" s="1140"/>
      <c r="J738" s="1140"/>
      <c r="K738" s="1140"/>
      <c r="L738" s="1140"/>
      <c r="M738" s="1140"/>
      <c r="N738" s="1140"/>
      <c r="O738" s="1139"/>
    </row>
    <row r="739" spans="3:15">
      <c r="C739" s="1140"/>
      <c r="D739" s="1140"/>
      <c r="E739" s="1140"/>
      <c r="F739" s="1140"/>
      <c r="G739" s="1140"/>
      <c r="H739" s="1140"/>
      <c r="I739" s="1140"/>
      <c r="J739" s="1140"/>
      <c r="K739" s="1140"/>
      <c r="L739" s="1140"/>
      <c r="M739" s="1140"/>
      <c r="N739" s="1140"/>
      <c r="O739" s="1139"/>
    </row>
    <row r="740" spans="3:15">
      <c r="C740" s="1140"/>
      <c r="D740" s="1140"/>
      <c r="E740" s="1140"/>
      <c r="F740" s="1140"/>
      <c r="G740" s="1140"/>
      <c r="H740" s="1140"/>
      <c r="I740" s="1140"/>
      <c r="J740" s="1140"/>
      <c r="K740" s="1140"/>
      <c r="L740" s="1140"/>
      <c r="M740" s="1140"/>
      <c r="N740" s="1140"/>
      <c r="O740" s="1139"/>
    </row>
    <row r="741" spans="3:15">
      <c r="C741" s="1140"/>
      <c r="D741" s="1140"/>
      <c r="E741" s="1140"/>
      <c r="F741" s="1140"/>
      <c r="G741" s="1140"/>
      <c r="H741" s="1140"/>
      <c r="I741" s="1140"/>
      <c r="J741" s="1140"/>
      <c r="K741" s="1140"/>
      <c r="L741" s="1140"/>
      <c r="M741" s="1140"/>
      <c r="N741" s="1140"/>
      <c r="O741" s="1139"/>
    </row>
    <row r="742" spans="3:15">
      <c r="C742" s="1140"/>
      <c r="D742" s="1140"/>
      <c r="E742" s="1140"/>
      <c r="F742" s="1140"/>
      <c r="G742" s="1140"/>
      <c r="H742" s="1140"/>
      <c r="I742" s="1140"/>
      <c r="J742" s="1140"/>
      <c r="K742" s="1140"/>
      <c r="L742" s="1140"/>
      <c r="M742" s="1140"/>
      <c r="N742" s="1140"/>
      <c r="O742" s="1139"/>
    </row>
    <row r="743" spans="3:15">
      <c r="C743" s="1140"/>
      <c r="D743" s="1140"/>
      <c r="E743" s="1140"/>
      <c r="F743" s="1140"/>
      <c r="G743" s="1140"/>
      <c r="H743" s="1140"/>
      <c r="I743" s="1140"/>
      <c r="J743" s="1140"/>
      <c r="K743" s="1140"/>
      <c r="L743" s="1140"/>
      <c r="M743" s="1140"/>
      <c r="N743" s="1140"/>
      <c r="O743" s="1139"/>
    </row>
    <row r="744" spans="3:15">
      <c r="C744" s="1140"/>
      <c r="D744" s="1140"/>
      <c r="E744" s="1140"/>
      <c r="F744" s="1140"/>
      <c r="G744" s="1140"/>
      <c r="H744" s="1140"/>
      <c r="I744" s="1140"/>
      <c r="J744" s="1140"/>
      <c r="K744" s="1140"/>
      <c r="L744" s="1140"/>
      <c r="M744" s="1140"/>
      <c r="N744" s="1140"/>
      <c r="O744" s="1139"/>
    </row>
    <row r="745" spans="3:15">
      <c r="C745" s="1140"/>
      <c r="D745" s="1140"/>
      <c r="E745" s="1140"/>
      <c r="F745" s="1140"/>
      <c r="G745" s="1140"/>
      <c r="H745" s="1140"/>
      <c r="I745" s="1140"/>
      <c r="J745" s="1140"/>
      <c r="K745" s="1140"/>
      <c r="L745" s="1140"/>
      <c r="M745" s="1140"/>
      <c r="N745" s="1140"/>
      <c r="O745" s="1139"/>
    </row>
    <row r="746" spans="3:15">
      <c r="C746" s="1140"/>
      <c r="D746" s="1140"/>
      <c r="E746" s="1140"/>
      <c r="F746" s="1140"/>
      <c r="G746" s="1140"/>
      <c r="H746" s="1140"/>
      <c r="I746" s="1140"/>
      <c r="J746" s="1140"/>
      <c r="K746" s="1140"/>
      <c r="L746" s="1140"/>
      <c r="M746" s="1140"/>
      <c r="N746" s="1140"/>
      <c r="O746" s="1139"/>
    </row>
    <row r="747" spans="3:15">
      <c r="C747" s="1140"/>
      <c r="D747" s="1140"/>
      <c r="E747" s="1140"/>
      <c r="F747" s="1140"/>
      <c r="G747" s="1140"/>
      <c r="H747" s="1140"/>
      <c r="I747" s="1140"/>
      <c r="J747" s="1140"/>
      <c r="K747" s="1140"/>
      <c r="L747" s="1140"/>
      <c r="M747" s="1140"/>
      <c r="N747" s="1140"/>
      <c r="O747" s="1139"/>
    </row>
    <row r="748" spans="3:15">
      <c r="C748" s="1140"/>
      <c r="D748" s="1140"/>
      <c r="E748" s="1140"/>
      <c r="F748" s="1140"/>
      <c r="G748" s="1140"/>
      <c r="H748" s="1140"/>
      <c r="I748" s="1140"/>
      <c r="J748" s="1140"/>
      <c r="K748" s="1140"/>
      <c r="L748" s="1140"/>
      <c r="M748" s="1140"/>
      <c r="N748" s="1140"/>
      <c r="O748" s="1139"/>
    </row>
    <row r="749" spans="3:15">
      <c r="C749" s="1140"/>
      <c r="D749" s="1140"/>
      <c r="E749" s="1140"/>
      <c r="F749" s="1140"/>
      <c r="G749" s="1140"/>
      <c r="H749" s="1140"/>
      <c r="I749" s="1140"/>
      <c r="J749" s="1140"/>
      <c r="K749" s="1140"/>
      <c r="L749" s="1140"/>
      <c r="M749" s="1140"/>
      <c r="N749" s="1140"/>
      <c r="O749" s="1139"/>
    </row>
    <row r="750" spans="3:15">
      <c r="C750" s="1140"/>
      <c r="D750" s="1140"/>
      <c r="E750" s="1140"/>
      <c r="F750" s="1140"/>
      <c r="G750" s="1140"/>
      <c r="H750" s="1140"/>
      <c r="I750" s="1140"/>
      <c r="J750" s="1140"/>
      <c r="K750" s="1140"/>
      <c r="L750" s="1140"/>
      <c r="M750" s="1140"/>
      <c r="N750" s="1140"/>
      <c r="O750" s="1139"/>
    </row>
    <row r="751" spans="3:15">
      <c r="C751" s="1140"/>
      <c r="D751" s="1140"/>
      <c r="E751" s="1140"/>
      <c r="F751" s="1140"/>
      <c r="G751" s="1140"/>
      <c r="H751" s="1140"/>
      <c r="I751" s="1140"/>
      <c r="J751" s="1140"/>
      <c r="K751" s="1140"/>
      <c r="L751" s="1140"/>
      <c r="M751" s="1140"/>
      <c r="N751" s="1140"/>
      <c r="O751" s="1139"/>
    </row>
    <row r="752" spans="3:15">
      <c r="C752" s="1140"/>
      <c r="D752" s="1140"/>
      <c r="E752" s="1140"/>
      <c r="F752" s="1140"/>
      <c r="G752" s="1140"/>
      <c r="H752" s="1140"/>
      <c r="I752" s="1140"/>
      <c r="J752" s="1140"/>
      <c r="K752" s="1140"/>
      <c r="L752" s="1140"/>
      <c r="M752" s="1140"/>
      <c r="N752" s="1140"/>
      <c r="O752" s="1139"/>
    </row>
    <row r="753" spans="3:15">
      <c r="C753" s="1140"/>
      <c r="D753" s="1140"/>
      <c r="E753" s="1140"/>
      <c r="F753" s="1140"/>
      <c r="G753" s="1140"/>
      <c r="H753" s="1140"/>
      <c r="I753" s="1140"/>
      <c r="J753" s="1140"/>
      <c r="K753" s="1140"/>
      <c r="L753" s="1140"/>
      <c r="M753" s="1140"/>
      <c r="N753" s="1140"/>
      <c r="O753" s="1139"/>
    </row>
    <row r="754" spans="3:15">
      <c r="C754" s="1140"/>
      <c r="D754" s="1140"/>
      <c r="E754" s="1140"/>
      <c r="F754" s="1140"/>
      <c r="G754" s="1140"/>
      <c r="H754" s="1140"/>
      <c r="I754" s="1140"/>
      <c r="J754" s="1140"/>
      <c r="K754" s="1140"/>
      <c r="L754" s="1140"/>
      <c r="M754" s="1140"/>
      <c r="N754" s="1140"/>
      <c r="O754" s="1139"/>
    </row>
    <row r="755" spans="3:15">
      <c r="C755" s="1140"/>
      <c r="D755" s="1140"/>
      <c r="E755" s="1140"/>
      <c r="F755" s="1140"/>
      <c r="G755" s="1140"/>
      <c r="H755" s="1140"/>
      <c r="I755" s="1140"/>
      <c r="J755" s="1140"/>
      <c r="K755" s="1140"/>
      <c r="L755" s="1140"/>
      <c r="M755" s="1140"/>
      <c r="N755" s="1140"/>
      <c r="O755" s="1139"/>
    </row>
    <row r="756" spans="3:15">
      <c r="C756" s="1140"/>
      <c r="D756" s="1140"/>
      <c r="E756" s="1140"/>
      <c r="F756" s="1140"/>
      <c r="G756" s="1140"/>
      <c r="H756" s="1140"/>
      <c r="I756" s="1140"/>
      <c r="J756" s="1140"/>
      <c r="K756" s="1140"/>
      <c r="L756" s="1140"/>
      <c r="M756" s="1140"/>
      <c r="N756" s="1140"/>
      <c r="O756" s="1139"/>
    </row>
    <row r="757" spans="3:15">
      <c r="C757" s="1140"/>
      <c r="D757" s="1140"/>
      <c r="E757" s="1140"/>
      <c r="F757" s="1140"/>
      <c r="G757" s="1140"/>
      <c r="H757" s="1140"/>
      <c r="I757" s="1140"/>
      <c r="J757" s="1140"/>
      <c r="K757" s="1140"/>
      <c r="L757" s="1140"/>
      <c r="M757" s="1140"/>
      <c r="N757" s="1140"/>
      <c r="O757" s="1139"/>
    </row>
    <row r="758" spans="3:15">
      <c r="C758" s="1140"/>
      <c r="D758" s="1140"/>
      <c r="E758" s="1140"/>
      <c r="F758" s="1140"/>
      <c r="G758" s="1140"/>
      <c r="H758" s="1140"/>
      <c r="I758" s="1140"/>
      <c r="J758" s="1140"/>
      <c r="K758" s="1140"/>
      <c r="L758" s="1140"/>
      <c r="M758" s="1140"/>
      <c r="N758" s="1140"/>
      <c r="O758" s="1139"/>
    </row>
    <row r="759" spans="3:15">
      <c r="C759" s="1140"/>
      <c r="D759" s="1140"/>
      <c r="E759" s="1140"/>
      <c r="F759" s="1140"/>
      <c r="G759" s="1140"/>
      <c r="H759" s="1140"/>
      <c r="I759" s="1140"/>
      <c r="J759" s="1140"/>
      <c r="K759" s="1140"/>
      <c r="L759" s="1140"/>
      <c r="M759" s="1140"/>
      <c r="N759" s="1140"/>
      <c r="O759" s="1139"/>
    </row>
    <row r="760" spans="3:15">
      <c r="C760" s="1140"/>
      <c r="D760" s="1140"/>
      <c r="E760" s="1140"/>
      <c r="F760" s="1140"/>
      <c r="G760" s="1140"/>
      <c r="H760" s="1140"/>
      <c r="I760" s="1140"/>
      <c r="J760" s="1140"/>
      <c r="K760" s="1140"/>
      <c r="L760" s="1140"/>
      <c r="M760" s="1140"/>
      <c r="N760" s="1140"/>
      <c r="O760" s="1139"/>
    </row>
    <row r="761" spans="3:15">
      <c r="C761" s="1140"/>
      <c r="D761" s="1140"/>
      <c r="E761" s="1140"/>
      <c r="F761" s="1140"/>
      <c r="G761" s="1140"/>
      <c r="H761" s="1140"/>
      <c r="I761" s="1140"/>
      <c r="J761" s="1140"/>
      <c r="K761" s="1140"/>
      <c r="L761" s="1140"/>
      <c r="M761" s="1140"/>
      <c r="N761" s="1140"/>
      <c r="O761" s="1139"/>
    </row>
    <row r="762" spans="3:15">
      <c r="C762" s="1140"/>
      <c r="D762" s="1140"/>
      <c r="E762" s="1140"/>
      <c r="F762" s="1140"/>
      <c r="G762" s="1140"/>
      <c r="H762" s="1140"/>
      <c r="I762" s="1140"/>
      <c r="J762" s="1140"/>
      <c r="K762" s="1140"/>
      <c r="L762" s="1140"/>
      <c r="M762" s="1140"/>
      <c r="N762" s="1140"/>
      <c r="O762" s="1139"/>
    </row>
    <row r="763" spans="3:15">
      <c r="C763" s="1140"/>
      <c r="D763" s="1140"/>
      <c r="E763" s="1140"/>
      <c r="F763" s="1140"/>
      <c r="G763" s="1140"/>
      <c r="H763" s="1140"/>
      <c r="I763" s="1140"/>
      <c r="J763" s="1140"/>
      <c r="K763" s="1140"/>
      <c r="L763" s="1140"/>
      <c r="M763" s="1140"/>
      <c r="N763" s="1140"/>
      <c r="O763" s="1139"/>
    </row>
    <row r="764" spans="3:15">
      <c r="C764" s="1140"/>
      <c r="D764" s="1140"/>
      <c r="E764" s="1140"/>
      <c r="F764" s="1140"/>
      <c r="G764" s="1140"/>
      <c r="H764" s="1140"/>
      <c r="I764" s="1140"/>
      <c r="J764" s="1140"/>
      <c r="K764" s="1140"/>
      <c r="L764" s="1140"/>
      <c r="M764" s="1140"/>
      <c r="N764" s="1140"/>
      <c r="O764" s="1139"/>
    </row>
    <row r="765" spans="3:15">
      <c r="C765" s="1140"/>
      <c r="D765" s="1140"/>
      <c r="E765" s="1140"/>
      <c r="F765" s="1140"/>
      <c r="G765" s="1140"/>
      <c r="H765" s="1140"/>
      <c r="I765" s="1140"/>
      <c r="J765" s="1140"/>
      <c r="K765" s="1140"/>
      <c r="L765" s="1140"/>
      <c r="M765" s="1140"/>
      <c r="N765" s="1140"/>
      <c r="O765" s="1139"/>
    </row>
    <row r="766" spans="3:15">
      <c r="C766" s="1140"/>
      <c r="D766" s="1140"/>
      <c r="E766" s="1140"/>
      <c r="F766" s="1140"/>
      <c r="G766" s="1140"/>
      <c r="H766" s="1140"/>
      <c r="I766" s="1140"/>
      <c r="J766" s="1140"/>
      <c r="K766" s="1140"/>
      <c r="L766" s="1140"/>
      <c r="M766" s="1140"/>
      <c r="N766" s="1140"/>
      <c r="O766" s="1139"/>
    </row>
    <row r="767" spans="3:15">
      <c r="C767" s="1140"/>
      <c r="D767" s="1140"/>
      <c r="E767" s="1140"/>
      <c r="F767" s="1140"/>
      <c r="G767" s="1140"/>
      <c r="H767" s="1140"/>
      <c r="I767" s="1140"/>
      <c r="J767" s="1140"/>
      <c r="K767" s="1140"/>
      <c r="L767" s="1140"/>
      <c r="M767" s="1140"/>
      <c r="N767" s="1140"/>
      <c r="O767" s="1139"/>
    </row>
    <row r="768" spans="3:15">
      <c r="C768" s="1140"/>
      <c r="D768" s="1140"/>
      <c r="E768" s="1140"/>
      <c r="F768" s="1140"/>
      <c r="G768" s="1140"/>
      <c r="H768" s="1140"/>
      <c r="I768" s="1140"/>
      <c r="J768" s="1140"/>
      <c r="K768" s="1140"/>
      <c r="L768" s="1140"/>
      <c r="M768" s="1140"/>
      <c r="N768" s="1140"/>
      <c r="O768" s="1139"/>
    </row>
    <row r="769" spans="3:15">
      <c r="C769" s="1140"/>
      <c r="D769" s="1140"/>
      <c r="E769" s="1140"/>
      <c r="F769" s="1140"/>
      <c r="G769" s="1140"/>
      <c r="H769" s="1140"/>
      <c r="I769" s="1140"/>
      <c r="J769" s="1140"/>
      <c r="K769" s="1140"/>
      <c r="L769" s="1140"/>
      <c r="M769" s="1140"/>
      <c r="N769" s="1140"/>
      <c r="O769" s="1139"/>
    </row>
    <row r="770" spans="3:15">
      <c r="C770" s="1140"/>
      <c r="D770" s="1140"/>
      <c r="E770" s="1140"/>
      <c r="F770" s="1140"/>
      <c r="G770" s="1140"/>
      <c r="H770" s="1140"/>
      <c r="I770" s="1140"/>
      <c r="J770" s="1140"/>
      <c r="K770" s="1140"/>
      <c r="L770" s="1140"/>
      <c r="M770" s="1140"/>
      <c r="N770" s="1140"/>
      <c r="O770" s="1139"/>
    </row>
    <row r="771" spans="3:15">
      <c r="C771" s="1140"/>
      <c r="D771" s="1140"/>
      <c r="E771" s="1140"/>
      <c r="F771" s="1140"/>
      <c r="G771" s="1140"/>
      <c r="H771" s="1140"/>
      <c r="I771" s="1140"/>
      <c r="J771" s="1140"/>
      <c r="K771" s="1140"/>
      <c r="L771" s="1140"/>
      <c r="M771" s="1140"/>
      <c r="N771" s="1140"/>
      <c r="O771" s="1139"/>
    </row>
    <row r="772" spans="3:15">
      <c r="C772" s="1140"/>
      <c r="D772" s="1140"/>
      <c r="E772" s="1140"/>
      <c r="F772" s="1140"/>
      <c r="G772" s="1140"/>
      <c r="H772" s="1140"/>
      <c r="I772" s="1140"/>
      <c r="J772" s="1140"/>
      <c r="K772" s="1140"/>
      <c r="L772" s="1140"/>
      <c r="M772" s="1140"/>
      <c r="N772" s="1140"/>
      <c r="O772" s="1139"/>
    </row>
    <row r="773" spans="3:15">
      <c r="C773" s="1140"/>
      <c r="D773" s="1140"/>
      <c r="E773" s="1140"/>
      <c r="F773" s="1140"/>
      <c r="G773" s="1140"/>
      <c r="H773" s="1140"/>
      <c r="I773" s="1140"/>
      <c r="J773" s="1140"/>
      <c r="K773" s="1140"/>
      <c r="L773" s="1140"/>
      <c r="M773" s="1140"/>
      <c r="N773" s="1140"/>
      <c r="O773" s="1139"/>
    </row>
    <row r="774" spans="3:15">
      <c r="C774" s="1140"/>
      <c r="D774" s="1140"/>
      <c r="E774" s="1140"/>
      <c r="F774" s="1140"/>
      <c r="G774" s="1140"/>
      <c r="H774" s="1140"/>
      <c r="I774" s="1140"/>
      <c r="J774" s="1140"/>
      <c r="K774" s="1140"/>
      <c r="L774" s="1140"/>
      <c r="M774" s="1140"/>
      <c r="N774" s="1140"/>
      <c r="O774" s="1139"/>
    </row>
    <row r="775" spans="3:15">
      <c r="C775" s="1140"/>
      <c r="D775" s="1140"/>
      <c r="E775" s="1140"/>
      <c r="F775" s="1140"/>
      <c r="G775" s="1140"/>
      <c r="H775" s="1140"/>
      <c r="I775" s="1140"/>
      <c r="J775" s="1140"/>
      <c r="K775" s="1140"/>
      <c r="L775" s="1140"/>
      <c r="M775" s="1140"/>
      <c r="N775" s="1140"/>
      <c r="O775" s="1139"/>
    </row>
    <row r="776" spans="3:15">
      <c r="C776" s="1140"/>
      <c r="D776" s="1140"/>
      <c r="E776" s="1140"/>
      <c r="F776" s="1140"/>
      <c r="G776" s="1140"/>
      <c r="H776" s="1140"/>
      <c r="I776" s="1140"/>
      <c r="J776" s="1140"/>
      <c r="K776" s="1140"/>
      <c r="L776" s="1140"/>
      <c r="M776" s="1140"/>
      <c r="N776" s="1140"/>
      <c r="O776" s="1139"/>
    </row>
    <row r="777" spans="3:15">
      <c r="C777" s="1140"/>
      <c r="D777" s="1140"/>
      <c r="E777" s="1140"/>
      <c r="F777" s="1140"/>
      <c r="G777" s="1140"/>
      <c r="H777" s="1140"/>
      <c r="I777" s="1140"/>
      <c r="J777" s="1140"/>
      <c r="K777" s="1140"/>
      <c r="L777" s="1140"/>
      <c r="M777" s="1140"/>
      <c r="N777" s="1140"/>
      <c r="O777" s="1139"/>
    </row>
    <row r="778" spans="3:15">
      <c r="C778" s="1140"/>
      <c r="D778" s="1140"/>
      <c r="E778" s="1140"/>
      <c r="F778" s="1140"/>
      <c r="G778" s="1140"/>
      <c r="H778" s="1140"/>
      <c r="I778" s="1140"/>
      <c r="J778" s="1140"/>
      <c r="K778" s="1140"/>
      <c r="L778" s="1140"/>
      <c r="M778" s="1140"/>
      <c r="N778" s="1140"/>
      <c r="O778" s="1139"/>
    </row>
    <row r="779" spans="3:15">
      <c r="C779" s="1140"/>
      <c r="D779" s="1140"/>
      <c r="E779" s="1140"/>
      <c r="F779" s="1140"/>
      <c r="G779" s="1140"/>
      <c r="H779" s="1140"/>
      <c r="I779" s="1140"/>
      <c r="J779" s="1140"/>
      <c r="K779" s="1140"/>
      <c r="L779" s="1140"/>
      <c r="M779" s="1140"/>
      <c r="N779" s="1140"/>
      <c r="O779" s="1139"/>
    </row>
    <row r="780" spans="3:15">
      <c r="C780" s="1140"/>
      <c r="D780" s="1140"/>
      <c r="E780" s="1140"/>
      <c r="F780" s="1140"/>
      <c r="G780" s="1140"/>
      <c r="H780" s="1140"/>
      <c r="I780" s="1140"/>
      <c r="J780" s="1140"/>
      <c r="K780" s="1140"/>
      <c r="L780" s="1140"/>
      <c r="M780" s="1140"/>
      <c r="N780" s="1140"/>
      <c r="O780" s="1139"/>
    </row>
    <row r="781" spans="3:15">
      <c r="C781" s="1140"/>
      <c r="D781" s="1140"/>
      <c r="E781" s="1140"/>
      <c r="F781" s="1140"/>
      <c r="G781" s="1140"/>
      <c r="H781" s="1140"/>
      <c r="I781" s="1140"/>
      <c r="J781" s="1140"/>
      <c r="K781" s="1140"/>
      <c r="L781" s="1140"/>
      <c r="M781" s="1140"/>
      <c r="N781" s="1140"/>
      <c r="O781" s="1139"/>
    </row>
    <row r="782" spans="3:15">
      <c r="C782" s="1140"/>
      <c r="D782" s="1140"/>
      <c r="E782" s="1140"/>
      <c r="F782" s="1140"/>
      <c r="G782" s="1140"/>
      <c r="H782" s="1140"/>
      <c r="I782" s="1140"/>
      <c r="J782" s="1140"/>
      <c r="K782" s="1140"/>
      <c r="L782" s="1140"/>
      <c r="M782" s="1140"/>
      <c r="N782" s="1140"/>
      <c r="O782" s="1139"/>
    </row>
    <row r="783" spans="3:15">
      <c r="C783" s="1140"/>
      <c r="D783" s="1140"/>
      <c r="E783" s="1140"/>
      <c r="F783" s="1140"/>
      <c r="G783" s="1140"/>
      <c r="H783" s="1140"/>
      <c r="I783" s="1140"/>
      <c r="J783" s="1140"/>
      <c r="K783" s="1140"/>
      <c r="L783" s="1140"/>
      <c r="M783" s="1140"/>
      <c r="N783" s="1140"/>
      <c r="O783" s="1139"/>
    </row>
    <row r="784" spans="3:15">
      <c r="C784" s="1140"/>
      <c r="D784" s="1140"/>
      <c r="E784" s="1140"/>
      <c r="F784" s="1140"/>
      <c r="G784" s="1140"/>
      <c r="H784" s="1140"/>
      <c r="I784" s="1140"/>
      <c r="J784" s="1140"/>
      <c r="K784" s="1140"/>
      <c r="L784" s="1140"/>
      <c r="M784" s="1140"/>
      <c r="N784" s="1140"/>
      <c r="O784" s="1139"/>
    </row>
    <row r="785" spans="3:15">
      <c r="C785" s="1140"/>
      <c r="D785" s="1140"/>
      <c r="E785" s="1140"/>
      <c r="F785" s="1140"/>
      <c r="G785" s="1140"/>
      <c r="H785" s="1140"/>
      <c r="I785" s="1140"/>
      <c r="J785" s="1140"/>
      <c r="K785" s="1140"/>
      <c r="L785" s="1140"/>
      <c r="M785" s="1140"/>
      <c r="N785" s="1140"/>
      <c r="O785" s="1139"/>
    </row>
    <row r="786" spans="3:15">
      <c r="C786" s="1140"/>
      <c r="D786" s="1140"/>
      <c r="E786" s="1140"/>
      <c r="F786" s="1140"/>
      <c r="G786" s="1140"/>
      <c r="H786" s="1140"/>
      <c r="I786" s="1140"/>
      <c r="J786" s="1140"/>
      <c r="K786" s="1140"/>
      <c r="L786" s="1140"/>
      <c r="M786" s="1140"/>
      <c r="N786" s="1140"/>
      <c r="O786" s="1139"/>
    </row>
    <row r="787" spans="3:15">
      <c r="C787" s="1140"/>
      <c r="D787" s="1140"/>
      <c r="E787" s="1140"/>
      <c r="F787" s="1140"/>
      <c r="G787" s="1140"/>
      <c r="H787" s="1140"/>
      <c r="I787" s="1140"/>
      <c r="J787" s="1140"/>
      <c r="K787" s="1140"/>
      <c r="L787" s="1140"/>
      <c r="M787" s="1140"/>
      <c r="N787" s="1140"/>
      <c r="O787" s="1139"/>
    </row>
    <row r="788" spans="3:15">
      <c r="C788" s="1140"/>
      <c r="D788" s="1140"/>
      <c r="E788" s="1140"/>
      <c r="F788" s="1140"/>
      <c r="G788" s="1140"/>
      <c r="H788" s="1140"/>
      <c r="I788" s="1140"/>
      <c r="J788" s="1140"/>
      <c r="K788" s="1140"/>
      <c r="L788" s="1140"/>
      <c r="M788" s="1140"/>
      <c r="N788" s="1140"/>
      <c r="O788" s="1139"/>
    </row>
    <row r="789" spans="3:15">
      <c r="C789" s="1140"/>
      <c r="D789" s="1140"/>
      <c r="E789" s="1140"/>
      <c r="F789" s="1140"/>
      <c r="G789" s="1140"/>
      <c r="H789" s="1140"/>
      <c r="I789" s="1140"/>
      <c r="J789" s="1140"/>
      <c r="K789" s="1140"/>
      <c r="L789" s="1140"/>
      <c r="M789" s="1140"/>
      <c r="N789" s="1140"/>
      <c r="O789" s="1139"/>
    </row>
    <row r="790" spans="3:15">
      <c r="C790" s="1140"/>
      <c r="D790" s="1140"/>
      <c r="E790" s="1140"/>
      <c r="F790" s="1140"/>
      <c r="G790" s="1140"/>
      <c r="H790" s="1140"/>
      <c r="I790" s="1140"/>
      <c r="J790" s="1140"/>
      <c r="K790" s="1140"/>
      <c r="L790" s="1140"/>
      <c r="M790" s="1140"/>
      <c r="N790" s="1140"/>
      <c r="O790" s="1139"/>
    </row>
    <row r="791" spans="3:15">
      <c r="C791" s="1140"/>
      <c r="D791" s="1140"/>
      <c r="E791" s="1140"/>
      <c r="F791" s="1140"/>
      <c r="G791" s="1140"/>
      <c r="H791" s="1140"/>
      <c r="I791" s="1140"/>
      <c r="J791" s="1140"/>
      <c r="K791" s="1140"/>
      <c r="L791" s="1140"/>
      <c r="M791" s="1140"/>
      <c r="N791" s="1140"/>
      <c r="O791" s="1139"/>
    </row>
    <row r="792" spans="3:15">
      <c r="C792" s="1140"/>
      <c r="D792" s="1140"/>
      <c r="E792" s="1140"/>
      <c r="F792" s="1140"/>
      <c r="G792" s="1140"/>
      <c r="H792" s="1140"/>
      <c r="I792" s="1140"/>
      <c r="J792" s="1140"/>
      <c r="K792" s="1140"/>
      <c r="L792" s="1140"/>
      <c r="M792" s="1140"/>
      <c r="N792" s="1140"/>
      <c r="O792" s="1139"/>
    </row>
    <row r="793" spans="3:15">
      <c r="C793" s="1140"/>
      <c r="D793" s="1140"/>
      <c r="E793" s="1140"/>
      <c r="F793" s="1140"/>
      <c r="G793" s="1140"/>
      <c r="H793" s="1140"/>
      <c r="I793" s="1140"/>
      <c r="J793" s="1140"/>
      <c r="K793" s="1140"/>
      <c r="L793" s="1140"/>
      <c r="M793" s="1140"/>
      <c r="N793" s="1140"/>
      <c r="O793" s="1139"/>
    </row>
    <row r="794" spans="3:15">
      <c r="C794" s="1140"/>
      <c r="D794" s="1140"/>
      <c r="E794" s="1140"/>
      <c r="F794" s="1140"/>
      <c r="G794" s="1140"/>
      <c r="H794" s="1140"/>
      <c r="I794" s="1140"/>
      <c r="J794" s="1140"/>
      <c r="K794" s="1140"/>
      <c r="L794" s="1140"/>
      <c r="M794" s="1140"/>
      <c r="N794" s="1140"/>
      <c r="O794" s="1139"/>
    </row>
    <row r="795" spans="3:15">
      <c r="C795" s="1140"/>
      <c r="D795" s="1140"/>
      <c r="E795" s="1140"/>
      <c r="F795" s="1140"/>
      <c r="G795" s="1140"/>
      <c r="H795" s="1140"/>
      <c r="I795" s="1140"/>
      <c r="J795" s="1140"/>
      <c r="K795" s="1140"/>
      <c r="L795" s="1140"/>
      <c r="M795" s="1140"/>
      <c r="N795" s="1140"/>
      <c r="O795" s="1139"/>
    </row>
    <row r="796" spans="3:15">
      <c r="C796" s="1140"/>
      <c r="D796" s="1140"/>
      <c r="E796" s="1140"/>
      <c r="F796" s="1140"/>
      <c r="G796" s="1140"/>
      <c r="H796" s="1140"/>
      <c r="I796" s="1140"/>
      <c r="J796" s="1140"/>
      <c r="K796" s="1140"/>
      <c r="L796" s="1140"/>
      <c r="M796" s="1140"/>
      <c r="N796" s="1140"/>
      <c r="O796" s="1139"/>
    </row>
    <row r="797" spans="3:15">
      <c r="C797" s="1140"/>
      <c r="D797" s="1140"/>
      <c r="E797" s="1140"/>
      <c r="F797" s="1140"/>
      <c r="G797" s="1140"/>
      <c r="H797" s="1140"/>
      <c r="I797" s="1140"/>
      <c r="J797" s="1140"/>
      <c r="K797" s="1140"/>
      <c r="L797" s="1140"/>
      <c r="M797" s="1140"/>
      <c r="N797" s="1140"/>
      <c r="O797" s="1139"/>
    </row>
    <row r="798" spans="3:15">
      <c r="C798" s="1140"/>
      <c r="D798" s="1140"/>
      <c r="E798" s="1140"/>
      <c r="F798" s="1140"/>
      <c r="G798" s="1140"/>
      <c r="H798" s="1140"/>
      <c r="I798" s="1140"/>
      <c r="J798" s="1140"/>
      <c r="K798" s="1140"/>
      <c r="L798" s="1140"/>
      <c r="M798" s="1140"/>
      <c r="N798" s="1140"/>
      <c r="O798" s="1139"/>
    </row>
    <row r="799" spans="3:15">
      <c r="C799" s="1140"/>
      <c r="D799" s="1140"/>
      <c r="E799" s="1140"/>
      <c r="F799" s="1140"/>
      <c r="G799" s="1140"/>
      <c r="H799" s="1140"/>
      <c r="I799" s="1140"/>
      <c r="J799" s="1140"/>
      <c r="K799" s="1140"/>
      <c r="L799" s="1140"/>
      <c r="M799" s="1140"/>
      <c r="N799" s="1140"/>
      <c r="O799" s="1139"/>
    </row>
    <row r="800" spans="3:15">
      <c r="C800" s="1140"/>
      <c r="D800" s="1140"/>
      <c r="E800" s="1140"/>
      <c r="F800" s="1140"/>
      <c r="G800" s="1140"/>
      <c r="H800" s="1140"/>
      <c r="I800" s="1140"/>
      <c r="J800" s="1140"/>
      <c r="K800" s="1140"/>
      <c r="L800" s="1140"/>
      <c r="M800" s="1140"/>
      <c r="N800" s="1140"/>
      <c r="O800" s="1139"/>
    </row>
    <row r="801" spans="3:15">
      <c r="C801" s="1140"/>
      <c r="D801" s="1140"/>
      <c r="E801" s="1140"/>
      <c r="F801" s="1140"/>
      <c r="G801" s="1140"/>
      <c r="H801" s="1140"/>
      <c r="I801" s="1140"/>
      <c r="J801" s="1140"/>
      <c r="K801" s="1140"/>
      <c r="L801" s="1140"/>
      <c r="M801" s="1140"/>
      <c r="N801" s="1140"/>
      <c r="O801" s="1139"/>
    </row>
    <row r="802" spans="3:15">
      <c r="C802" s="1140"/>
      <c r="D802" s="1140"/>
      <c r="E802" s="1140"/>
      <c r="F802" s="1140"/>
      <c r="G802" s="1140"/>
      <c r="H802" s="1140"/>
      <c r="I802" s="1140"/>
      <c r="J802" s="1140"/>
      <c r="K802" s="1140"/>
      <c r="L802" s="1140"/>
      <c r="M802" s="1140"/>
      <c r="N802" s="1140"/>
      <c r="O802" s="1139"/>
    </row>
    <row r="803" spans="3:15">
      <c r="C803" s="1140"/>
      <c r="D803" s="1140"/>
      <c r="E803" s="1140"/>
      <c r="F803" s="1140"/>
      <c r="G803" s="1140"/>
      <c r="H803" s="1140"/>
      <c r="I803" s="1140"/>
      <c r="J803" s="1140"/>
      <c r="K803" s="1140"/>
      <c r="L803" s="1140"/>
      <c r="M803" s="1140"/>
      <c r="N803" s="1140"/>
      <c r="O803" s="1139"/>
    </row>
    <row r="804" spans="3:15">
      <c r="C804" s="1140"/>
      <c r="D804" s="1140"/>
      <c r="E804" s="1140"/>
      <c r="F804" s="1140"/>
      <c r="G804" s="1140"/>
      <c r="H804" s="1140"/>
      <c r="I804" s="1140"/>
      <c r="J804" s="1140"/>
      <c r="K804" s="1140"/>
      <c r="L804" s="1140"/>
      <c r="M804" s="1140"/>
      <c r="N804" s="1140"/>
      <c r="O804" s="1139"/>
    </row>
    <row r="805" spans="3:15">
      <c r="C805" s="1140"/>
      <c r="D805" s="1140"/>
      <c r="E805" s="1140"/>
      <c r="F805" s="1140"/>
      <c r="G805" s="1140"/>
      <c r="H805" s="1140"/>
      <c r="I805" s="1140"/>
      <c r="J805" s="1140"/>
      <c r="K805" s="1140"/>
      <c r="L805" s="1140"/>
      <c r="M805" s="1140"/>
      <c r="N805" s="1140"/>
      <c r="O805" s="1139"/>
    </row>
    <row r="806" spans="3:15">
      <c r="C806" s="1140"/>
      <c r="D806" s="1140"/>
      <c r="E806" s="1140"/>
      <c r="F806" s="1140"/>
      <c r="G806" s="1140"/>
      <c r="H806" s="1140"/>
      <c r="I806" s="1140"/>
      <c r="J806" s="1140"/>
      <c r="K806" s="1140"/>
      <c r="L806" s="1140"/>
      <c r="M806" s="1140"/>
      <c r="N806" s="1140"/>
      <c r="O806" s="1139"/>
    </row>
    <row r="807" spans="3:15">
      <c r="C807" s="1140"/>
      <c r="D807" s="1140"/>
      <c r="E807" s="1140"/>
      <c r="F807" s="1140"/>
      <c r="G807" s="1140"/>
      <c r="H807" s="1140"/>
      <c r="I807" s="1140"/>
      <c r="J807" s="1140"/>
      <c r="K807" s="1140"/>
      <c r="L807" s="1140"/>
      <c r="M807" s="1140"/>
      <c r="N807" s="1140"/>
      <c r="O807" s="1139"/>
    </row>
    <row r="808" spans="3:15">
      <c r="C808" s="1140"/>
      <c r="D808" s="1140"/>
      <c r="E808" s="1140"/>
      <c r="F808" s="1140"/>
      <c r="G808" s="1140"/>
      <c r="H808" s="1140"/>
      <c r="I808" s="1140"/>
      <c r="J808" s="1140"/>
      <c r="K808" s="1140"/>
      <c r="L808" s="1140"/>
      <c r="M808" s="1140"/>
      <c r="N808" s="1140"/>
      <c r="O808" s="1139"/>
    </row>
    <row r="809" spans="3:15">
      <c r="C809" s="1140"/>
      <c r="D809" s="1140"/>
      <c r="E809" s="1140"/>
      <c r="F809" s="1140"/>
      <c r="G809" s="1140"/>
      <c r="H809" s="1140"/>
      <c r="I809" s="1140"/>
      <c r="J809" s="1140"/>
      <c r="K809" s="1140"/>
      <c r="L809" s="1140"/>
      <c r="M809" s="1140"/>
      <c r="N809" s="1140"/>
      <c r="O809" s="1139"/>
    </row>
    <row r="810" spans="3:15">
      <c r="C810" s="1140"/>
      <c r="D810" s="1140"/>
      <c r="E810" s="1140"/>
      <c r="F810" s="1140"/>
      <c r="G810" s="1140"/>
      <c r="H810" s="1140"/>
      <c r="I810" s="1140"/>
      <c r="J810" s="1140"/>
      <c r="K810" s="1140"/>
      <c r="L810" s="1140"/>
      <c r="M810" s="1140"/>
      <c r="N810" s="1140"/>
      <c r="O810" s="1139"/>
    </row>
    <row r="811" spans="3:15">
      <c r="C811" s="1140"/>
      <c r="D811" s="1140"/>
      <c r="E811" s="1140"/>
      <c r="F811" s="1140"/>
      <c r="G811" s="1140"/>
      <c r="H811" s="1140"/>
      <c r="I811" s="1140"/>
      <c r="J811" s="1140"/>
      <c r="K811" s="1140"/>
      <c r="L811" s="1140"/>
      <c r="M811" s="1140"/>
      <c r="N811" s="1140"/>
      <c r="O811" s="1139"/>
    </row>
    <row r="812" spans="3:15">
      <c r="C812" s="1140"/>
      <c r="D812" s="1140"/>
      <c r="E812" s="1140"/>
      <c r="F812" s="1140"/>
      <c r="G812" s="1140"/>
      <c r="H812" s="1140"/>
      <c r="I812" s="1140"/>
      <c r="J812" s="1140"/>
      <c r="K812" s="1140"/>
      <c r="L812" s="1140"/>
      <c r="M812" s="1140"/>
      <c r="N812" s="1140"/>
      <c r="O812" s="1139"/>
    </row>
    <row r="813" spans="3:15">
      <c r="C813" s="1140"/>
      <c r="D813" s="1140"/>
      <c r="E813" s="1140"/>
      <c r="F813" s="1140"/>
      <c r="G813" s="1140"/>
      <c r="H813" s="1140"/>
      <c r="I813" s="1140"/>
      <c r="J813" s="1140"/>
      <c r="K813" s="1140"/>
      <c r="L813" s="1140"/>
      <c r="M813" s="1140"/>
      <c r="N813" s="1140"/>
      <c r="O813" s="1139"/>
    </row>
    <row r="814" spans="3:15">
      <c r="C814" s="1140"/>
      <c r="D814" s="1140"/>
      <c r="E814" s="1140"/>
      <c r="F814" s="1140"/>
      <c r="G814" s="1140"/>
      <c r="H814" s="1140"/>
      <c r="I814" s="1140"/>
      <c r="J814" s="1140"/>
      <c r="K814" s="1140"/>
      <c r="L814" s="1140"/>
      <c r="M814" s="1140"/>
      <c r="N814" s="1140"/>
      <c r="O814" s="1139"/>
    </row>
    <row r="815" spans="3:15">
      <c r="C815" s="1140"/>
      <c r="D815" s="1140"/>
      <c r="E815" s="1140"/>
      <c r="F815" s="1140"/>
      <c r="G815" s="1140"/>
      <c r="H815" s="1140"/>
      <c r="I815" s="1140"/>
      <c r="J815" s="1140"/>
      <c r="K815" s="1140"/>
      <c r="L815" s="1140"/>
      <c r="M815" s="1140"/>
      <c r="N815" s="1140"/>
      <c r="O815" s="1139"/>
    </row>
    <row r="816" spans="3:15">
      <c r="C816" s="1140"/>
      <c r="D816" s="1140"/>
      <c r="E816" s="1140"/>
      <c r="F816" s="1140"/>
      <c r="G816" s="1140"/>
      <c r="H816" s="1140"/>
      <c r="I816" s="1140"/>
      <c r="J816" s="1140"/>
      <c r="K816" s="1140"/>
      <c r="L816" s="1140"/>
      <c r="M816" s="1140"/>
      <c r="N816" s="1140"/>
      <c r="O816" s="1139"/>
    </row>
    <row r="817" spans="3:15">
      <c r="C817" s="1140"/>
      <c r="D817" s="1140"/>
      <c r="E817" s="1140"/>
      <c r="F817" s="1140"/>
      <c r="G817" s="1140"/>
      <c r="H817" s="1140"/>
      <c r="I817" s="1140"/>
      <c r="J817" s="1140"/>
      <c r="K817" s="1140"/>
      <c r="L817" s="1140"/>
      <c r="M817" s="1140"/>
      <c r="N817" s="1140"/>
      <c r="O817" s="1139"/>
    </row>
    <row r="818" spans="3:15">
      <c r="C818" s="1140"/>
      <c r="D818" s="1140"/>
      <c r="E818" s="1140"/>
      <c r="F818" s="1140"/>
      <c r="G818" s="1140"/>
      <c r="H818" s="1140"/>
      <c r="I818" s="1140"/>
      <c r="J818" s="1140"/>
      <c r="K818" s="1140"/>
      <c r="L818" s="1140"/>
      <c r="M818" s="1140"/>
      <c r="N818" s="1140"/>
      <c r="O818" s="1139"/>
    </row>
    <row r="819" spans="3:15">
      <c r="C819" s="1140"/>
      <c r="D819" s="1140"/>
      <c r="E819" s="1140"/>
      <c r="F819" s="1140"/>
      <c r="G819" s="1140"/>
      <c r="H819" s="1140"/>
      <c r="I819" s="1140"/>
      <c r="J819" s="1140"/>
      <c r="K819" s="1140"/>
      <c r="L819" s="1140"/>
      <c r="M819" s="1140"/>
      <c r="N819" s="1140"/>
      <c r="O819" s="1139"/>
    </row>
    <row r="820" spans="3:15">
      <c r="C820" s="1140"/>
      <c r="D820" s="1140"/>
      <c r="E820" s="1140"/>
      <c r="F820" s="1140"/>
      <c r="G820" s="1140"/>
      <c r="H820" s="1140"/>
      <c r="I820" s="1140"/>
      <c r="J820" s="1140"/>
      <c r="K820" s="1140"/>
      <c r="L820" s="1140"/>
      <c r="M820" s="1140"/>
      <c r="N820" s="1140"/>
      <c r="O820" s="1139"/>
    </row>
    <row r="821" spans="3:15">
      <c r="C821" s="1140"/>
      <c r="D821" s="1140"/>
      <c r="E821" s="1140"/>
      <c r="F821" s="1140"/>
      <c r="G821" s="1140"/>
      <c r="H821" s="1140"/>
      <c r="I821" s="1140"/>
      <c r="J821" s="1140"/>
      <c r="K821" s="1140"/>
      <c r="L821" s="1140"/>
      <c r="M821" s="1140"/>
      <c r="N821" s="1140"/>
      <c r="O821" s="1139"/>
    </row>
    <row r="822" spans="3:15">
      <c r="C822" s="1140"/>
      <c r="D822" s="1140"/>
      <c r="E822" s="1140"/>
      <c r="F822" s="1140"/>
      <c r="G822" s="1140"/>
      <c r="H822" s="1140"/>
      <c r="I822" s="1140"/>
      <c r="J822" s="1140"/>
      <c r="K822" s="1140"/>
      <c r="L822" s="1140"/>
      <c r="M822" s="1140"/>
      <c r="N822" s="1140"/>
      <c r="O822" s="1139"/>
    </row>
    <row r="823" spans="3:15">
      <c r="C823" s="1140"/>
      <c r="D823" s="1140"/>
      <c r="E823" s="1140"/>
      <c r="F823" s="1140"/>
      <c r="G823" s="1140"/>
      <c r="H823" s="1140"/>
      <c r="I823" s="1140"/>
      <c r="J823" s="1140"/>
      <c r="K823" s="1140"/>
      <c r="L823" s="1140"/>
      <c r="M823" s="1140"/>
      <c r="N823" s="1140"/>
      <c r="O823" s="1139"/>
    </row>
    <row r="824" spans="3:15">
      <c r="C824" s="1140"/>
      <c r="D824" s="1140"/>
      <c r="E824" s="1140"/>
      <c r="F824" s="1140"/>
      <c r="G824" s="1140"/>
      <c r="H824" s="1140"/>
      <c r="I824" s="1140"/>
      <c r="J824" s="1140"/>
      <c r="K824" s="1140"/>
      <c r="L824" s="1140"/>
      <c r="M824" s="1140"/>
      <c r="N824" s="1140"/>
      <c r="O824" s="1139"/>
    </row>
    <row r="825" spans="3:15">
      <c r="C825" s="1140"/>
      <c r="D825" s="1140"/>
      <c r="E825" s="1140"/>
      <c r="F825" s="1140"/>
      <c r="G825" s="1140"/>
      <c r="H825" s="1140"/>
      <c r="I825" s="1140"/>
      <c r="J825" s="1140"/>
      <c r="K825" s="1140"/>
      <c r="L825" s="1140"/>
      <c r="M825" s="1140"/>
      <c r="N825" s="1140"/>
      <c r="O825" s="1139"/>
    </row>
    <row r="826" spans="3:15">
      <c r="C826" s="1140"/>
      <c r="D826" s="1140"/>
      <c r="E826" s="1140"/>
      <c r="F826" s="1140"/>
      <c r="G826" s="1140"/>
      <c r="H826" s="1140"/>
      <c r="I826" s="1140"/>
      <c r="J826" s="1140"/>
      <c r="K826" s="1140"/>
      <c r="L826" s="1140"/>
      <c r="M826" s="1140"/>
      <c r="N826" s="1140"/>
      <c r="O826" s="1139"/>
    </row>
    <row r="827" spans="3:15">
      <c r="C827" s="1140"/>
      <c r="D827" s="1140"/>
      <c r="E827" s="1140"/>
      <c r="F827" s="1140"/>
      <c r="G827" s="1140"/>
      <c r="H827" s="1140"/>
      <c r="I827" s="1140"/>
      <c r="J827" s="1140"/>
      <c r="K827" s="1140"/>
      <c r="L827" s="1140"/>
      <c r="M827" s="1140"/>
      <c r="N827" s="1140"/>
      <c r="O827" s="1139"/>
    </row>
    <row r="828" spans="3:15">
      <c r="C828" s="1140"/>
      <c r="D828" s="1140"/>
      <c r="E828" s="1140"/>
      <c r="F828" s="1140"/>
      <c r="G828" s="1140"/>
      <c r="H828" s="1140"/>
      <c r="I828" s="1140"/>
      <c r="J828" s="1140"/>
      <c r="K828" s="1140"/>
      <c r="L828" s="1140"/>
      <c r="M828" s="1140"/>
      <c r="N828" s="1140"/>
      <c r="O828" s="1139"/>
    </row>
    <row r="829" spans="3:15">
      <c r="C829" s="1140"/>
      <c r="D829" s="1140"/>
      <c r="E829" s="1140"/>
      <c r="F829" s="1140"/>
      <c r="G829" s="1140"/>
      <c r="H829" s="1140"/>
      <c r="I829" s="1140"/>
      <c r="J829" s="1140"/>
      <c r="K829" s="1140"/>
      <c r="L829" s="1140"/>
      <c r="M829" s="1140"/>
      <c r="N829" s="1140"/>
      <c r="O829" s="1139"/>
    </row>
    <row r="830" spans="3:15">
      <c r="C830" s="1140"/>
      <c r="D830" s="1140"/>
      <c r="E830" s="1140"/>
      <c r="F830" s="1140"/>
      <c r="G830" s="1140"/>
      <c r="H830" s="1140"/>
      <c r="I830" s="1140"/>
      <c r="J830" s="1140"/>
      <c r="K830" s="1140"/>
      <c r="L830" s="1140"/>
      <c r="M830" s="1140"/>
      <c r="N830" s="1140"/>
      <c r="O830" s="1139"/>
    </row>
    <row r="831" spans="3:15">
      <c r="C831" s="1140"/>
      <c r="D831" s="1140"/>
      <c r="E831" s="1140"/>
      <c r="F831" s="1140"/>
      <c r="G831" s="1140"/>
      <c r="H831" s="1140"/>
      <c r="I831" s="1140"/>
      <c r="J831" s="1140"/>
      <c r="K831" s="1140"/>
      <c r="L831" s="1140"/>
      <c r="M831" s="1140"/>
      <c r="N831" s="1140"/>
      <c r="O831" s="1139"/>
    </row>
    <row r="832" spans="3:15">
      <c r="C832" s="1140"/>
      <c r="D832" s="1140"/>
      <c r="E832" s="1140"/>
      <c r="F832" s="1140"/>
      <c r="G832" s="1140"/>
      <c r="H832" s="1140"/>
      <c r="I832" s="1140"/>
      <c r="J832" s="1140"/>
      <c r="K832" s="1140"/>
      <c r="L832" s="1140"/>
      <c r="M832" s="1140"/>
      <c r="N832" s="1140"/>
      <c r="O832" s="1139"/>
    </row>
    <row r="833" spans="3:15">
      <c r="C833" s="1140"/>
      <c r="D833" s="1140"/>
      <c r="E833" s="1140"/>
      <c r="F833" s="1140"/>
      <c r="G833" s="1140"/>
      <c r="H833" s="1140"/>
      <c r="I833" s="1140"/>
      <c r="J833" s="1140"/>
      <c r="K833" s="1140"/>
      <c r="L833" s="1140"/>
      <c r="M833" s="1140"/>
      <c r="N833" s="1140"/>
      <c r="O833" s="1139"/>
    </row>
    <row r="834" spans="3:15">
      <c r="C834" s="1140"/>
      <c r="D834" s="1140"/>
      <c r="E834" s="1140"/>
      <c r="F834" s="1140"/>
      <c r="G834" s="1140"/>
      <c r="H834" s="1140"/>
      <c r="I834" s="1140"/>
      <c r="J834" s="1140"/>
      <c r="K834" s="1140"/>
      <c r="L834" s="1140"/>
      <c r="M834" s="1140"/>
      <c r="N834" s="1140"/>
      <c r="O834" s="1139"/>
    </row>
    <row r="835" spans="3:15">
      <c r="C835" s="1140"/>
      <c r="D835" s="1140"/>
      <c r="E835" s="1140"/>
      <c r="F835" s="1140"/>
      <c r="G835" s="1140"/>
      <c r="H835" s="1140"/>
      <c r="I835" s="1140"/>
      <c r="J835" s="1140"/>
      <c r="K835" s="1140"/>
      <c r="L835" s="1140"/>
      <c r="M835" s="1140"/>
      <c r="N835" s="1140"/>
      <c r="O835" s="1139"/>
    </row>
    <row r="836" spans="3:15">
      <c r="C836" s="1140"/>
      <c r="D836" s="1140"/>
      <c r="E836" s="1140"/>
      <c r="F836" s="1140"/>
      <c r="G836" s="1140"/>
      <c r="H836" s="1140"/>
      <c r="I836" s="1140"/>
      <c r="J836" s="1140"/>
      <c r="K836" s="1140"/>
      <c r="L836" s="1140"/>
      <c r="M836" s="1140"/>
      <c r="N836" s="1140"/>
      <c r="O836" s="1139"/>
    </row>
    <row r="837" spans="3:15">
      <c r="C837" s="1140"/>
      <c r="D837" s="1140"/>
      <c r="E837" s="1140"/>
      <c r="F837" s="1140"/>
      <c r="G837" s="1140"/>
      <c r="H837" s="1140"/>
      <c r="I837" s="1140"/>
      <c r="J837" s="1140"/>
      <c r="K837" s="1140"/>
      <c r="L837" s="1140"/>
      <c r="M837" s="1140"/>
      <c r="N837" s="1140"/>
      <c r="O837" s="1139"/>
    </row>
    <row r="838" spans="3:15">
      <c r="C838" s="1140"/>
      <c r="D838" s="1140"/>
      <c r="E838" s="1140"/>
      <c r="F838" s="1140"/>
      <c r="G838" s="1140"/>
      <c r="H838" s="1140"/>
      <c r="I838" s="1140"/>
      <c r="J838" s="1140"/>
      <c r="K838" s="1140"/>
      <c r="L838" s="1140"/>
      <c r="M838" s="1140"/>
      <c r="N838" s="1140"/>
      <c r="O838" s="1139"/>
    </row>
    <row r="839" spans="3:15">
      <c r="C839" s="1140"/>
      <c r="D839" s="1140"/>
      <c r="E839" s="1140"/>
      <c r="F839" s="1140"/>
      <c r="G839" s="1140"/>
      <c r="H839" s="1140"/>
      <c r="I839" s="1140"/>
      <c r="J839" s="1140"/>
      <c r="K839" s="1140"/>
      <c r="L839" s="1140"/>
      <c r="M839" s="1140"/>
      <c r="N839" s="1140"/>
      <c r="O839" s="1139"/>
    </row>
    <row r="840" spans="3:15">
      <c r="C840" s="1140"/>
      <c r="D840" s="1140"/>
      <c r="E840" s="1140"/>
      <c r="F840" s="1140"/>
      <c r="G840" s="1140"/>
      <c r="H840" s="1140"/>
      <c r="I840" s="1140"/>
      <c r="J840" s="1140"/>
      <c r="K840" s="1140"/>
      <c r="L840" s="1140"/>
      <c r="M840" s="1140"/>
      <c r="N840" s="1140"/>
      <c r="O840" s="1139"/>
    </row>
    <row r="841" spans="3:15">
      <c r="C841" s="1140"/>
      <c r="D841" s="1140"/>
      <c r="E841" s="1140"/>
      <c r="F841" s="1140"/>
      <c r="G841" s="1140"/>
      <c r="H841" s="1140"/>
      <c r="I841" s="1140"/>
      <c r="J841" s="1140"/>
      <c r="K841" s="1140"/>
      <c r="L841" s="1140"/>
      <c r="M841" s="1140"/>
      <c r="N841" s="1140"/>
      <c r="O841" s="1139"/>
    </row>
    <row r="842" spans="3:15">
      <c r="C842" s="1140"/>
      <c r="D842" s="1140"/>
      <c r="E842" s="1140"/>
      <c r="F842" s="1140"/>
      <c r="G842" s="1140"/>
      <c r="H842" s="1140"/>
      <c r="I842" s="1140"/>
      <c r="J842" s="1140"/>
      <c r="K842" s="1140"/>
      <c r="L842" s="1140"/>
      <c r="M842" s="1140"/>
      <c r="N842" s="1140"/>
      <c r="O842" s="1139"/>
    </row>
    <row r="843" spans="3:15">
      <c r="C843" s="1140"/>
      <c r="D843" s="1140"/>
      <c r="E843" s="1140"/>
      <c r="F843" s="1140"/>
      <c r="G843" s="1140"/>
      <c r="H843" s="1140"/>
      <c r="I843" s="1140"/>
      <c r="J843" s="1140"/>
      <c r="K843" s="1140"/>
      <c r="L843" s="1140"/>
      <c r="M843" s="1140"/>
      <c r="N843" s="1140"/>
      <c r="O843" s="1139"/>
    </row>
    <row r="844" spans="3:15">
      <c r="C844" s="1140"/>
      <c r="D844" s="1140"/>
      <c r="E844" s="1140"/>
      <c r="F844" s="1140"/>
      <c r="G844" s="1140"/>
      <c r="H844" s="1140"/>
      <c r="I844" s="1140"/>
      <c r="J844" s="1140"/>
      <c r="K844" s="1140"/>
      <c r="L844" s="1140"/>
      <c r="M844" s="1140"/>
      <c r="N844" s="1140"/>
      <c r="O844" s="1139"/>
    </row>
    <row r="845" spans="3:15">
      <c r="C845" s="1140"/>
      <c r="D845" s="1140"/>
      <c r="E845" s="1140"/>
      <c r="F845" s="1140"/>
      <c r="G845" s="1140"/>
      <c r="H845" s="1140"/>
      <c r="I845" s="1140"/>
      <c r="J845" s="1140"/>
      <c r="K845" s="1140"/>
      <c r="L845" s="1140"/>
      <c r="M845" s="1140"/>
      <c r="N845" s="1140"/>
      <c r="O845" s="1139"/>
    </row>
    <row r="846" spans="3:15">
      <c r="C846" s="1140"/>
      <c r="D846" s="1140"/>
      <c r="E846" s="1140"/>
      <c r="F846" s="1140"/>
      <c r="G846" s="1140"/>
      <c r="H846" s="1140"/>
      <c r="I846" s="1140"/>
      <c r="J846" s="1140"/>
      <c r="K846" s="1140"/>
      <c r="L846" s="1140"/>
      <c r="M846" s="1140"/>
      <c r="N846" s="1140"/>
      <c r="O846" s="1139"/>
    </row>
    <row r="847" spans="3:15">
      <c r="C847" s="1140"/>
      <c r="D847" s="1140"/>
      <c r="E847" s="1140"/>
      <c r="F847" s="1140"/>
      <c r="G847" s="1140"/>
      <c r="H847" s="1140"/>
      <c r="I847" s="1140"/>
      <c r="J847" s="1140"/>
      <c r="K847" s="1140"/>
      <c r="L847" s="1140"/>
      <c r="M847" s="1140"/>
      <c r="N847" s="1140"/>
      <c r="O847" s="1139"/>
    </row>
    <row r="848" spans="3:15">
      <c r="C848" s="1140"/>
      <c r="D848" s="1140"/>
      <c r="E848" s="1140"/>
      <c r="F848" s="1140"/>
      <c r="G848" s="1140"/>
      <c r="H848" s="1140"/>
      <c r="I848" s="1140"/>
      <c r="J848" s="1140"/>
      <c r="K848" s="1140"/>
      <c r="L848" s="1140"/>
      <c r="M848" s="1140"/>
      <c r="N848" s="1140"/>
      <c r="O848" s="1139"/>
    </row>
    <row r="849" spans="3:15">
      <c r="C849" s="1140"/>
      <c r="D849" s="1140"/>
      <c r="E849" s="1140"/>
      <c r="F849" s="1140"/>
      <c r="G849" s="1140"/>
      <c r="H849" s="1140"/>
      <c r="I849" s="1140"/>
      <c r="J849" s="1140"/>
      <c r="K849" s="1140"/>
      <c r="L849" s="1140"/>
      <c r="M849" s="1140"/>
      <c r="N849" s="1140"/>
      <c r="O849" s="1139"/>
    </row>
    <row r="850" spans="3:15">
      <c r="C850" s="1140"/>
      <c r="D850" s="1140"/>
      <c r="E850" s="1140"/>
      <c r="F850" s="1140"/>
      <c r="G850" s="1140"/>
      <c r="H850" s="1140"/>
      <c r="I850" s="1140"/>
      <c r="J850" s="1140"/>
      <c r="K850" s="1140"/>
      <c r="L850" s="1140"/>
      <c r="M850" s="1140"/>
      <c r="N850" s="1140"/>
      <c r="O850" s="1139"/>
    </row>
    <row r="851" spans="3:15">
      <c r="C851" s="1140"/>
      <c r="D851" s="1140"/>
      <c r="E851" s="1140"/>
      <c r="F851" s="1140"/>
      <c r="G851" s="1140"/>
      <c r="H851" s="1140"/>
      <c r="I851" s="1140"/>
      <c r="J851" s="1140"/>
      <c r="K851" s="1140"/>
      <c r="L851" s="1140"/>
      <c r="M851" s="1140"/>
      <c r="N851" s="1140"/>
      <c r="O851" s="1139"/>
    </row>
    <row r="852" spans="3:15">
      <c r="C852" s="1140"/>
      <c r="D852" s="1140"/>
      <c r="E852" s="1140"/>
      <c r="F852" s="1140"/>
      <c r="G852" s="1140"/>
      <c r="H852" s="1140"/>
      <c r="I852" s="1140"/>
      <c r="J852" s="1140"/>
      <c r="K852" s="1140"/>
      <c r="L852" s="1140"/>
      <c r="M852" s="1140"/>
      <c r="N852" s="1140"/>
      <c r="O852" s="1139"/>
    </row>
    <row r="853" spans="3:15">
      <c r="C853" s="1140"/>
      <c r="D853" s="1140"/>
      <c r="E853" s="1140"/>
      <c r="F853" s="1140"/>
      <c r="G853" s="1140"/>
      <c r="H853" s="1140"/>
      <c r="I853" s="1140"/>
      <c r="J853" s="1140"/>
      <c r="K853" s="1140"/>
      <c r="L853" s="1140"/>
      <c r="M853" s="1140"/>
      <c r="N853" s="1140"/>
      <c r="O853" s="1139"/>
    </row>
    <row r="854" spans="3:15">
      <c r="C854" s="1140"/>
      <c r="D854" s="1140"/>
      <c r="E854" s="1140"/>
      <c r="F854" s="1140"/>
      <c r="G854" s="1140"/>
      <c r="H854" s="1140"/>
      <c r="I854" s="1140"/>
      <c r="J854" s="1140"/>
      <c r="K854" s="1140"/>
      <c r="L854" s="1140"/>
      <c r="M854" s="1140"/>
      <c r="N854" s="1140"/>
      <c r="O854" s="1139"/>
    </row>
    <row r="855" spans="3:15">
      <c r="C855" s="1140"/>
      <c r="D855" s="1140"/>
      <c r="E855" s="1140"/>
      <c r="F855" s="1140"/>
      <c r="G855" s="1140"/>
      <c r="H855" s="1140"/>
      <c r="I855" s="1140"/>
      <c r="J855" s="1140"/>
      <c r="K855" s="1140"/>
      <c r="L855" s="1140"/>
      <c r="M855" s="1140"/>
      <c r="N855" s="1140"/>
      <c r="O855" s="1139"/>
    </row>
    <row r="856" spans="3:15">
      <c r="C856" s="1140"/>
      <c r="D856" s="1140"/>
      <c r="E856" s="1140"/>
      <c r="F856" s="1140"/>
      <c r="G856" s="1140"/>
      <c r="H856" s="1140"/>
      <c r="I856" s="1140"/>
      <c r="J856" s="1140"/>
      <c r="K856" s="1140"/>
      <c r="L856" s="1140"/>
      <c r="M856" s="1140"/>
      <c r="N856" s="1140"/>
      <c r="O856" s="1139"/>
    </row>
    <row r="857" spans="3:15">
      <c r="C857" s="1140"/>
      <c r="D857" s="1140"/>
      <c r="E857" s="1140"/>
      <c r="F857" s="1140"/>
      <c r="G857" s="1140"/>
      <c r="H857" s="1140"/>
      <c r="I857" s="1140"/>
      <c r="J857" s="1140"/>
      <c r="K857" s="1140"/>
      <c r="L857" s="1140"/>
      <c r="M857" s="1140"/>
      <c r="N857" s="1140"/>
      <c r="O857" s="1139"/>
    </row>
    <row r="858" spans="3:15">
      <c r="C858" s="1140"/>
      <c r="D858" s="1140"/>
      <c r="E858" s="1140"/>
      <c r="F858" s="1140"/>
      <c r="G858" s="1140"/>
      <c r="H858" s="1140"/>
      <c r="I858" s="1140"/>
      <c r="J858" s="1140"/>
      <c r="K858" s="1140"/>
      <c r="L858" s="1140"/>
      <c r="M858" s="1140"/>
      <c r="N858" s="1140"/>
      <c r="O858" s="1139"/>
    </row>
    <row r="859" spans="3:15">
      <c r="C859" s="1140"/>
      <c r="D859" s="1140"/>
      <c r="E859" s="1140"/>
      <c r="F859" s="1140"/>
      <c r="G859" s="1140"/>
      <c r="H859" s="1140"/>
      <c r="I859" s="1140"/>
      <c r="J859" s="1140"/>
      <c r="K859" s="1140"/>
      <c r="L859" s="1140"/>
      <c r="M859" s="1140"/>
      <c r="N859" s="1140"/>
      <c r="O859" s="1139"/>
    </row>
    <row r="860" spans="3:15">
      <c r="C860" s="1140"/>
      <c r="D860" s="1140"/>
      <c r="E860" s="1140"/>
      <c r="F860" s="1140"/>
      <c r="G860" s="1140"/>
      <c r="H860" s="1140"/>
      <c r="I860" s="1140"/>
      <c r="J860" s="1140"/>
      <c r="K860" s="1140"/>
      <c r="L860" s="1140"/>
      <c r="M860" s="1140"/>
      <c r="N860" s="1140"/>
      <c r="O860" s="1139"/>
    </row>
    <row r="861" spans="3:15">
      <c r="C861" s="1140"/>
      <c r="D861" s="1140"/>
      <c r="E861" s="1140"/>
      <c r="F861" s="1140"/>
      <c r="G861" s="1140"/>
      <c r="H861" s="1140"/>
      <c r="I861" s="1140"/>
      <c r="J861" s="1140"/>
      <c r="K861" s="1140"/>
      <c r="L861" s="1140"/>
      <c r="M861" s="1140"/>
      <c r="N861" s="1140"/>
      <c r="O861" s="1139"/>
    </row>
    <row r="862" spans="3:15">
      <c r="C862" s="1140"/>
      <c r="D862" s="1140"/>
      <c r="E862" s="1140"/>
      <c r="F862" s="1140"/>
      <c r="G862" s="1140"/>
      <c r="H862" s="1140"/>
      <c r="I862" s="1140"/>
      <c r="J862" s="1140"/>
      <c r="K862" s="1140"/>
      <c r="L862" s="1140"/>
      <c r="M862" s="1140"/>
      <c r="N862" s="1140"/>
      <c r="O862" s="1139"/>
    </row>
    <row r="863" spans="3:15">
      <c r="C863" s="1140"/>
      <c r="D863" s="1140"/>
      <c r="E863" s="1140"/>
      <c r="F863" s="1140"/>
      <c r="G863" s="1140"/>
      <c r="H863" s="1140"/>
      <c r="I863" s="1140"/>
      <c r="J863" s="1140"/>
      <c r="K863" s="1140"/>
      <c r="L863" s="1140"/>
      <c r="M863" s="1140"/>
      <c r="N863" s="1140"/>
      <c r="O863" s="1139"/>
    </row>
    <row r="864" spans="3:15">
      <c r="C864" s="1140"/>
      <c r="D864" s="1140"/>
      <c r="E864" s="1140"/>
      <c r="F864" s="1140"/>
      <c r="G864" s="1140"/>
      <c r="H864" s="1140"/>
      <c r="I864" s="1140"/>
      <c r="J864" s="1140"/>
      <c r="K864" s="1140"/>
      <c r="L864" s="1140"/>
      <c r="M864" s="1140"/>
      <c r="N864" s="1140"/>
      <c r="O864" s="1139"/>
    </row>
    <row r="865" spans="3:15">
      <c r="C865" s="1140"/>
      <c r="D865" s="1140"/>
      <c r="E865" s="1140"/>
      <c r="F865" s="1140"/>
      <c r="G865" s="1140"/>
      <c r="H865" s="1140"/>
      <c r="I865" s="1140"/>
      <c r="J865" s="1140"/>
      <c r="K865" s="1140"/>
      <c r="L865" s="1140"/>
      <c r="M865" s="1140"/>
      <c r="N865" s="1140"/>
      <c r="O865" s="1139"/>
    </row>
    <row r="866" spans="3:15">
      <c r="C866" s="1140"/>
      <c r="D866" s="1140"/>
      <c r="E866" s="1140"/>
      <c r="F866" s="1140"/>
      <c r="G866" s="1140"/>
      <c r="H866" s="1140"/>
      <c r="I866" s="1140"/>
      <c r="J866" s="1140"/>
      <c r="K866" s="1140"/>
      <c r="L866" s="1140"/>
      <c r="M866" s="1140"/>
      <c r="N866" s="1140"/>
      <c r="O866" s="1139"/>
    </row>
    <row r="867" spans="3:15">
      <c r="C867" s="1140"/>
      <c r="D867" s="1140"/>
      <c r="E867" s="1140"/>
      <c r="F867" s="1140"/>
      <c r="G867" s="1140"/>
      <c r="H867" s="1140"/>
      <c r="I867" s="1140"/>
      <c r="J867" s="1140"/>
      <c r="K867" s="1140"/>
      <c r="L867" s="1140"/>
      <c r="M867" s="1140"/>
      <c r="N867" s="1140"/>
      <c r="O867" s="1139"/>
    </row>
    <row r="868" spans="3:15">
      <c r="C868" s="1140"/>
      <c r="D868" s="1140"/>
      <c r="E868" s="1140"/>
      <c r="F868" s="1140"/>
      <c r="G868" s="1140"/>
      <c r="H868" s="1140"/>
      <c r="I868" s="1140"/>
      <c r="J868" s="1140"/>
      <c r="K868" s="1140"/>
      <c r="L868" s="1140"/>
      <c r="M868" s="1140"/>
      <c r="N868" s="1140"/>
      <c r="O868" s="1139"/>
    </row>
    <row r="869" spans="3:15">
      <c r="C869" s="1140"/>
      <c r="D869" s="1140"/>
      <c r="E869" s="1140"/>
      <c r="F869" s="1140"/>
      <c r="G869" s="1140"/>
      <c r="H869" s="1140"/>
      <c r="I869" s="1140"/>
      <c r="J869" s="1140"/>
      <c r="K869" s="1140"/>
      <c r="L869" s="1140"/>
      <c r="M869" s="1140"/>
      <c r="N869" s="1140"/>
      <c r="O869" s="1139"/>
    </row>
    <row r="870" spans="3:15">
      <c r="C870" s="1140"/>
      <c r="D870" s="1140"/>
      <c r="E870" s="1140"/>
      <c r="F870" s="1140"/>
      <c r="G870" s="1140"/>
      <c r="H870" s="1140"/>
      <c r="I870" s="1140"/>
      <c r="J870" s="1140"/>
      <c r="K870" s="1140"/>
      <c r="L870" s="1140"/>
      <c r="M870" s="1140"/>
      <c r="N870" s="1140"/>
      <c r="O870" s="1139"/>
    </row>
    <row r="871" spans="3:15">
      <c r="C871" s="1140"/>
      <c r="D871" s="1140"/>
      <c r="E871" s="1140"/>
      <c r="F871" s="1140"/>
      <c r="G871" s="1140"/>
      <c r="H871" s="1140"/>
      <c r="I871" s="1140"/>
      <c r="J871" s="1140"/>
      <c r="K871" s="1140"/>
      <c r="L871" s="1140"/>
      <c r="M871" s="1140"/>
      <c r="N871" s="1140"/>
      <c r="O871" s="1139"/>
    </row>
    <row r="872" spans="3:15">
      <c r="C872" s="1140"/>
      <c r="D872" s="1140"/>
      <c r="E872" s="1140"/>
      <c r="F872" s="1140"/>
      <c r="G872" s="1140"/>
      <c r="H872" s="1140"/>
      <c r="I872" s="1140"/>
      <c r="J872" s="1140"/>
      <c r="K872" s="1140"/>
      <c r="L872" s="1140"/>
      <c r="M872" s="1140"/>
      <c r="N872" s="1140"/>
      <c r="O872" s="1139"/>
    </row>
    <row r="873" spans="3:15">
      <c r="C873" s="1140"/>
      <c r="D873" s="1140"/>
      <c r="E873" s="1140"/>
      <c r="F873" s="1140"/>
      <c r="G873" s="1140"/>
      <c r="H873" s="1140"/>
      <c r="I873" s="1140"/>
      <c r="J873" s="1140"/>
      <c r="K873" s="1140"/>
      <c r="L873" s="1140"/>
      <c r="M873" s="1140"/>
      <c r="N873" s="1140"/>
      <c r="O873" s="1139"/>
    </row>
    <row r="874" spans="3:15">
      <c r="C874" s="1140"/>
      <c r="D874" s="1140"/>
      <c r="E874" s="1140"/>
      <c r="F874" s="1140"/>
      <c r="G874" s="1140"/>
      <c r="H874" s="1140"/>
      <c r="I874" s="1140"/>
      <c r="J874" s="1140"/>
      <c r="K874" s="1140"/>
      <c r="L874" s="1140"/>
      <c r="M874" s="1140"/>
      <c r="N874" s="1140"/>
      <c r="O874" s="1139"/>
    </row>
    <row r="875" spans="3:15">
      <c r="C875" s="1140"/>
      <c r="D875" s="1140"/>
      <c r="E875" s="1140"/>
      <c r="F875" s="1140"/>
      <c r="G875" s="1140"/>
      <c r="H875" s="1140"/>
      <c r="I875" s="1140"/>
      <c r="J875" s="1140"/>
      <c r="K875" s="1140"/>
      <c r="L875" s="1140"/>
      <c r="M875" s="1140"/>
      <c r="N875" s="1140"/>
      <c r="O875" s="1139"/>
    </row>
    <row r="876" spans="3:15">
      <c r="C876" s="1140"/>
      <c r="D876" s="1140"/>
      <c r="E876" s="1140"/>
      <c r="F876" s="1140"/>
      <c r="G876" s="1140"/>
      <c r="H876" s="1140"/>
      <c r="I876" s="1140"/>
      <c r="J876" s="1140"/>
      <c r="K876" s="1140"/>
      <c r="L876" s="1140"/>
      <c r="M876" s="1140"/>
      <c r="N876" s="1140"/>
      <c r="O876" s="1139"/>
    </row>
    <row r="877" spans="3:15">
      <c r="C877" s="1140"/>
      <c r="D877" s="1140"/>
      <c r="E877" s="1140"/>
      <c r="F877" s="1140"/>
      <c r="G877" s="1140"/>
      <c r="H877" s="1140"/>
      <c r="I877" s="1140"/>
      <c r="J877" s="1140"/>
      <c r="K877" s="1140"/>
      <c r="L877" s="1140"/>
      <c r="M877" s="1140"/>
      <c r="N877" s="1140"/>
      <c r="O877" s="1139"/>
    </row>
    <row r="878" spans="3:15">
      <c r="C878" s="1140"/>
      <c r="D878" s="1140"/>
      <c r="E878" s="1140"/>
      <c r="F878" s="1140"/>
      <c r="G878" s="1140"/>
      <c r="H878" s="1140"/>
      <c r="I878" s="1140"/>
      <c r="J878" s="1140"/>
      <c r="K878" s="1140"/>
      <c r="L878" s="1140"/>
      <c r="M878" s="1140"/>
      <c r="N878" s="1140"/>
      <c r="O878" s="1139"/>
    </row>
    <row r="879" spans="3:15">
      <c r="C879" s="1140"/>
      <c r="D879" s="1140"/>
      <c r="E879" s="1140"/>
      <c r="F879" s="1140"/>
      <c r="G879" s="1140"/>
      <c r="H879" s="1140"/>
      <c r="I879" s="1140"/>
      <c r="J879" s="1140"/>
      <c r="K879" s="1140"/>
      <c r="L879" s="1140"/>
      <c r="M879" s="1140"/>
      <c r="N879" s="1140"/>
      <c r="O879" s="1139"/>
    </row>
    <row r="880" spans="3:15">
      <c r="C880" s="1140"/>
      <c r="D880" s="1140"/>
      <c r="E880" s="1140"/>
      <c r="F880" s="1140"/>
      <c r="G880" s="1140"/>
      <c r="H880" s="1140"/>
      <c r="I880" s="1140"/>
      <c r="J880" s="1140"/>
      <c r="K880" s="1140"/>
      <c r="L880" s="1140"/>
      <c r="M880" s="1140"/>
      <c r="N880" s="1140"/>
      <c r="O880" s="1139"/>
    </row>
    <row r="881" spans="3:15">
      <c r="C881" s="1140"/>
      <c r="D881" s="1140"/>
      <c r="E881" s="1140"/>
      <c r="F881" s="1140"/>
      <c r="G881" s="1140"/>
      <c r="H881" s="1140"/>
      <c r="I881" s="1140"/>
      <c r="J881" s="1140"/>
      <c r="K881" s="1140"/>
      <c r="L881" s="1140"/>
      <c r="M881" s="1140"/>
      <c r="N881" s="1140"/>
      <c r="O881" s="1139"/>
    </row>
    <row r="882" spans="3:15">
      <c r="C882" s="1140"/>
      <c r="D882" s="1140"/>
      <c r="E882" s="1140"/>
      <c r="F882" s="1140"/>
      <c r="G882" s="1140"/>
      <c r="H882" s="1140"/>
      <c r="I882" s="1140"/>
      <c r="J882" s="1140"/>
      <c r="K882" s="1140"/>
      <c r="L882" s="1140"/>
      <c r="M882" s="1140"/>
      <c r="N882" s="1140"/>
      <c r="O882" s="1139"/>
    </row>
    <row r="883" spans="3:15">
      <c r="C883" s="1140"/>
      <c r="D883" s="1140"/>
      <c r="E883" s="1140"/>
      <c r="F883" s="1140"/>
      <c r="G883" s="1140"/>
      <c r="H883" s="1140"/>
      <c r="I883" s="1140"/>
      <c r="J883" s="1140"/>
      <c r="K883" s="1140"/>
      <c r="L883" s="1140"/>
      <c r="M883" s="1140"/>
      <c r="N883" s="1140"/>
      <c r="O883" s="1139"/>
    </row>
    <row r="884" spans="3:15">
      <c r="C884" s="1140"/>
      <c r="D884" s="1140"/>
      <c r="E884" s="1140"/>
      <c r="F884" s="1140"/>
      <c r="G884" s="1140"/>
      <c r="H884" s="1140"/>
      <c r="I884" s="1140"/>
      <c r="J884" s="1140"/>
      <c r="K884" s="1140"/>
      <c r="L884" s="1140"/>
      <c r="M884" s="1140"/>
      <c r="N884" s="1140"/>
      <c r="O884" s="1139"/>
    </row>
    <row r="885" spans="3:15">
      <c r="C885" s="1140"/>
      <c r="D885" s="1140"/>
      <c r="E885" s="1140"/>
      <c r="F885" s="1140"/>
      <c r="G885" s="1140"/>
      <c r="H885" s="1140"/>
      <c r="I885" s="1140"/>
      <c r="J885" s="1140"/>
      <c r="K885" s="1140"/>
      <c r="L885" s="1140"/>
      <c r="M885" s="1140"/>
      <c r="N885" s="1140"/>
      <c r="O885" s="1139"/>
    </row>
    <row r="886" spans="3:15">
      <c r="C886" s="1140"/>
      <c r="D886" s="1140"/>
      <c r="E886" s="1140"/>
      <c r="F886" s="1140"/>
      <c r="G886" s="1140"/>
      <c r="H886" s="1140"/>
      <c r="I886" s="1140"/>
      <c r="J886" s="1140"/>
      <c r="K886" s="1140"/>
      <c r="L886" s="1140"/>
      <c r="M886" s="1140"/>
      <c r="N886" s="1140"/>
      <c r="O886" s="1139"/>
    </row>
    <row r="887" spans="3:15">
      <c r="C887" s="1140"/>
      <c r="D887" s="1140"/>
      <c r="E887" s="1140"/>
      <c r="F887" s="1140"/>
      <c r="G887" s="1140"/>
      <c r="H887" s="1140"/>
      <c r="I887" s="1140"/>
      <c r="J887" s="1140"/>
      <c r="K887" s="1140"/>
      <c r="L887" s="1140"/>
      <c r="M887" s="1140"/>
      <c r="N887" s="1140"/>
      <c r="O887" s="1139"/>
    </row>
    <row r="888" spans="3:15">
      <c r="C888" s="1140"/>
      <c r="D888" s="1140"/>
      <c r="E888" s="1140"/>
      <c r="F888" s="1140"/>
      <c r="G888" s="1140"/>
      <c r="H888" s="1140"/>
      <c r="I888" s="1140"/>
      <c r="J888" s="1140"/>
      <c r="K888" s="1140"/>
      <c r="L888" s="1140"/>
      <c r="M888" s="1140"/>
      <c r="N888" s="1140"/>
      <c r="O888" s="1139"/>
    </row>
    <row r="889" spans="3:15">
      <c r="C889" s="1140"/>
      <c r="D889" s="1140"/>
      <c r="E889" s="1140"/>
      <c r="F889" s="1140"/>
      <c r="G889" s="1140"/>
      <c r="H889" s="1140"/>
      <c r="I889" s="1140"/>
      <c r="J889" s="1140"/>
      <c r="K889" s="1140"/>
      <c r="L889" s="1140"/>
      <c r="M889" s="1140"/>
      <c r="N889" s="1140"/>
      <c r="O889" s="1139"/>
    </row>
    <row r="890" spans="3:15">
      <c r="C890" s="1140"/>
      <c r="D890" s="1140"/>
      <c r="E890" s="1140"/>
      <c r="F890" s="1140"/>
      <c r="G890" s="1140"/>
      <c r="H890" s="1140"/>
      <c r="I890" s="1140"/>
      <c r="J890" s="1140"/>
      <c r="K890" s="1140"/>
      <c r="L890" s="1140"/>
      <c r="M890" s="1140"/>
      <c r="N890" s="1140"/>
      <c r="O890" s="1139"/>
    </row>
    <row r="891" spans="3:15">
      <c r="C891" s="1140"/>
      <c r="D891" s="1140"/>
      <c r="E891" s="1140"/>
      <c r="F891" s="1140"/>
      <c r="G891" s="1140"/>
      <c r="H891" s="1140"/>
      <c r="I891" s="1140"/>
      <c r="J891" s="1140"/>
      <c r="K891" s="1140"/>
      <c r="L891" s="1140"/>
      <c r="M891" s="1140"/>
      <c r="N891" s="1140"/>
      <c r="O891" s="1139"/>
    </row>
    <row r="892" spans="3:15">
      <c r="C892" s="1140"/>
      <c r="D892" s="1140"/>
      <c r="E892" s="1140"/>
      <c r="F892" s="1140"/>
      <c r="G892" s="1140"/>
      <c r="H892" s="1140"/>
      <c r="I892" s="1140"/>
      <c r="J892" s="1140"/>
      <c r="K892" s="1140"/>
      <c r="L892" s="1140"/>
      <c r="M892" s="1140"/>
      <c r="N892" s="1140"/>
      <c r="O892" s="1139"/>
    </row>
    <row r="893" spans="3:15">
      <c r="C893" s="1140"/>
      <c r="D893" s="1140"/>
      <c r="E893" s="1140"/>
      <c r="F893" s="1140"/>
      <c r="G893" s="1140"/>
      <c r="H893" s="1140"/>
      <c r="I893" s="1140"/>
      <c r="J893" s="1140"/>
      <c r="K893" s="1140"/>
      <c r="L893" s="1140"/>
      <c r="M893" s="1140"/>
      <c r="N893" s="1140"/>
      <c r="O893" s="1139"/>
    </row>
    <row r="894" spans="3:15">
      <c r="C894" s="1140"/>
      <c r="D894" s="1140"/>
      <c r="E894" s="1140"/>
      <c r="F894" s="1140"/>
      <c r="G894" s="1140"/>
      <c r="H894" s="1140"/>
      <c r="I894" s="1140"/>
      <c r="J894" s="1140"/>
      <c r="K894" s="1140"/>
      <c r="L894" s="1140"/>
      <c r="M894" s="1140"/>
      <c r="N894" s="1140"/>
      <c r="O894" s="1139"/>
    </row>
    <row r="895" spans="3:15">
      <c r="C895" s="1140"/>
      <c r="D895" s="1140"/>
      <c r="E895" s="1140"/>
      <c r="F895" s="1140"/>
      <c r="G895" s="1140"/>
      <c r="H895" s="1140"/>
      <c r="I895" s="1140"/>
      <c r="J895" s="1140"/>
      <c r="K895" s="1140"/>
      <c r="L895" s="1140"/>
      <c r="M895" s="1140"/>
      <c r="N895" s="1140"/>
      <c r="O895" s="1139"/>
    </row>
    <row r="896" spans="3:15">
      <c r="C896" s="1140"/>
      <c r="D896" s="1140"/>
      <c r="E896" s="1140"/>
      <c r="F896" s="1140"/>
      <c r="G896" s="1140"/>
      <c r="H896" s="1140"/>
      <c r="I896" s="1140"/>
      <c r="J896" s="1140"/>
      <c r="K896" s="1140"/>
      <c r="L896" s="1140"/>
      <c r="M896" s="1140"/>
      <c r="N896" s="1140"/>
      <c r="O896" s="1139"/>
    </row>
    <row r="897" spans="3:15">
      <c r="C897" s="1140"/>
      <c r="D897" s="1140"/>
      <c r="E897" s="1140"/>
      <c r="F897" s="1140"/>
      <c r="G897" s="1140"/>
      <c r="H897" s="1140"/>
      <c r="I897" s="1140"/>
      <c r="J897" s="1140"/>
      <c r="K897" s="1140"/>
      <c r="L897" s="1140"/>
      <c r="M897" s="1140"/>
      <c r="N897" s="1140"/>
      <c r="O897" s="1139"/>
    </row>
    <row r="898" spans="3:15">
      <c r="C898" s="1140"/>
      <c r="D898" s="1140"/>
      <c r="E898" s="1140"/>
      <c r="F898" s="1140"/>
      <c r="G898" s="1140"/>
      <c r="H898" s="1140"/>
      <c r="I898" s="1140"/>
      <c r="J898" s="1140"/>
      <c r="K898" s="1140"/>
      <c r="L898" s="1140"/>
      <c r="M898" s="1140"/>
      <c r="N898" s="1140"/>
      <c r="O898" s="1139"/>
    </row>
    <row r="899" spans="3:15">
      <c r="C899" s="1140"/>
      <c r="D899" s="1140"/>
      <c r="E899" s="1140"/>
      <c r="F899" s="1140"/>
      <c r="G899" s="1140"/>
      <c r="H899" s="1140"/>
      <c r="I899" s="1140"/>
      <c r="J899" s="1140"/>
      <c r="K899" s="1140"/>
      <c r="L899" s="1140"/>
      <c r="M899" s="1140"/>
      <c r="N899" s="1140"/>
      <c r="O899" s="1139"/>
    </row>
    <row r="900" spans="3:15">
      <c r="C900" s="1140"/>
      <c r="D900" s="1140"/>
      <c r="E900" s="1140"/>
      <c r="F900" s="1140"/>
      <c r="G900" s="1140"/>
      <c r="H900" s="1140"/>
      <c r="I900" s="1140"/>
      <c r="J900" s="1140"/>
      <c r="K900" s="1140"/>
      <c r="L900" s="1140"/>
      <c r="M900" s="1140"/>
      <c r="N900" s="1140"/>
      <c r="O900" s="1139"/>
    </row>
    <row r="901" spans="3:15">
      <c r="C901" s="1140"/>
      <c r="D901" s="1140"/>
      <c r="E901" s="1140"/>
      <c r="F901" s="1140"/>
      <c r="G901" s="1140"/>
      <c r="H901" s="1140"/>
      <c r="I901" s="1140"/>
      <c r="J901" s="1140"/>
      <c r="K901" s="1140"/>
      <c r="L901" s="1140"/>
      <c r="M901" s="1140"/>
      <c r="N901" s="1140"/>
      <c r="O901" s="1139"/>
    </row>
    <row r="902" spans="3:15">
      <c r="C902" s="1140"/>
      <c r="D902" s="1140"/>
      <c r="E902" s="1140"/>
      <c r="F902" s="1140"/>
      <c r="G902" s="1140"/>
      <c r="H902" s="1140"/>
      <c r="I902" s="1140"/>
      <c r="J902" s="1140"/>
      <c r="K902" s="1140"/>
      <c r="L902" s="1140"/>
      <c r="M902" s="1140"/>
      <c r="N902" s="1140"/>
      <c r="O902" s="1139"/>
    </row>
    <row r="903" spans="3:15">
      <c r="C903" s="1140"/>
      <c r="D903" s="1140"/>
      <c r="E903" s="1140"/>
      <c r="F903" s="1140"/>
      <c r="G903" s="1140"/>
      <c r="H903" s="1140"/>
      <c r="I903" s="1140"/>
      <c r="J903" s="1140"/>
      <c r="K903" s="1140"/>
      <c r="L903" s="1140"/>
      <c r="M903" s="1140"/>
      <c r="N903" s="1140"/>
      <c r="O903" s="1139"/>
    </row>
    <row r="904" spans="3:15">
      <c r="C904" s="1140"/>
      <c r="D904" s="1140"/>
      <c r="E904" s="1140"/>
      <c r="F904" s="1140"/>
      <c r="G904" s="1140"/>
      <c r="H904" s="1140"/>
      <c r="I904" s="1140"/>
      <c r="J904" s="1140"/>
      <c r="K904" s="1140"/>
      <c r="L904" s="1140"/>
      <c r="M904" s="1140"/>
      <c r="N904" s="1140"/>
      <c r="O904" s="1139"/>
    </row>
    <row r="905" spans="3:15">
      <c r="C905" s="1140"/>
      <c r="D905" s="1140"/>
      <c r="E905" s="1140"/>
      <c r="F905" s="1140"/>
      <c r="G905" s="1140"/>
      <c r="H905" s="1140"/>
      <c r="I905" s="1140"/>
      <c r="J905" s="1140"/>
      <c r="K905" s="1140"/>
      <c r="L905" s="1140"/>
      <c r="M905" s="1140"/>
      <c r="N905" s="1140"/>
      <c r="O905" s="1139"/>
    </row>
    <row r="906" spans="3:15">
      <c r="C906" s="1140"/>
      <c r="D906" s="1140"/>
      <c r="E906" s="1140"/>
      <c r="F906" s="1140"/>
      <c r="G906" s="1140"/>
      <c r="H906" s="1140"/>
      <c r="I906" s="1140"/>
      <c r="J906" s="1140"/>
      <c r="K906" s="1140"/>
      <c r="L906" s="1140"/>
      <c r="M906" s="1140"/>
      <c r="N906" s="1140"/>
      <c r="O906" s="1139"/>
    </row>
    <row r="907" spans="3:15">
      <c r="C907" s="1140"/>
      <c r="D907" s="1140"/>
      <c r="E907" s="1140"/>
      <c r="F907" s="1140"/>
      <c r="G907" s="1140"/>
      <c r="H907" s="1140"/>
      <c r="I907" s="1140"/>
      <c r="J907" s="1140"/>
      <c r="K907" s="1140"/>
      <c r="L907" s="1140"/>
      <c r="M907" s="1140"/>
      <c r="N907" s="1140"/>
      <c r="O907" s="1139"/>
    </row>
    <row r="908" spans="3:15">
      <c r="C908" s="1140"/>
      <c r="D908" s="1140"/>
      <c r="E908" s="1140"/>
      <c r="F908" s="1140"/>
      <c r="G908" s="1140"/>
      <c r="H908" s="1140"/>
      <c r="I908" s="1140"/>
      <c r="J908" s="1140"/>
      <c r="K908" s="1140"/>
      <c r="L908" s="1140"/>
      <c r="M908" s="1140"/>
      <c r="N908" s="1140"/>
      <c r="O908" s="1139"/>
    </row>
    <row r="909" spans="3:15">
      <c r="C909" s="1140"/>
      <c r="D909" s="1140"/>
      <c r="E909" s="1140"/>
      <c r="F909" s="1140"/>
      <c r="G909" s="1140"/>
      <c r="H909" s="1140"/>
      <c r="I909" s="1140"/>
      <c r="J909" s="1140"/>
      <c r="K909" s="1140"/>
      <c r="L909" s="1140"/>
      <c r="M909" s="1140"/>
      <c r="N909" s="1140"/>
      <c r="O909" s="1139"/>
    </row>
    <row r="910" spans="3:15">
      <c r="C910" s="1140"/>
      <c r="D910" s="1140"/>
      <c r="E910" s="1140"/>
      <c r="F910" s="1140"/>
      <c r="G910" s="1140"/>
      <c r="H910" s="1140"/>
      <c r="I910" s="1140"/>
      <c r="J910" s="1140"/>
      <c r="K910" s="1140"/>
      <c r="L910" s="1140"/>
      <c r="M910" s="1140"/>
      <c r="N910" s="1140"/>
      <c r="O910" s="1139"/>
    </row>
    <row r="911" spans="3:15">
      <c r="C911" s="1140"/>
      <c r="D911" s="1140"/>
      <c r="E911" s="1140"/>
      <c r="F911" s="1140"/>
      <c r="G911" s="1140"/>
      <c r="H911" s="1140"/>
      <c r="I911" s="1140"/>
      <c r="J911" s="1140"/>
      <c r="K911" s="1140"/>
      <c r="L911" s="1140"/>
      <c r="M911" s="1140"/>
      <c r="N911" s="1140"/>
      <c r="O911" s="1139"/>
    </row>
    <row r="912" spans="3:15">
      <c r="C912" s="1140"/>
      <c r="D912" s="1140"/>
      <c r="E912" s="1140"/>
      <c r="F912" s="1140"/>
      <c r="G912" s="1140"/>
      <c r="H912" s="1140"/>
      <c r="I912" s="1140"/>
      <c r="J912" s="1140"/>
      <c r="K912" s="1140"/>
      <c r="L912" s="1140"/>
      <c r="M912" s="1140"/>
      <c r="N912" s="1140"/>
      <c r="O912" s="1139"/>
    </row>
    <row r="913" spans="3:15">
      <c r="C913" s="1140"/>
      <c r="D913" s="1140"/>
      <c r="E913" s="1140"/>
      <c r="F913" s="1140"/>
      <c r="G913" s="1140"/>
      <c r="H913" s="1140"/>
      <c r="I913" s="1140"/>
      <c r="J913" s="1140"/>
      <c r="K913" s="1140"/>
      <c r="L913" s="1140"/>
      <c r="M913" s="1140"/>
      <c r="N913" s="1140"/>
      <c r="O913" s="1139"/>
    </row>
    <row r="914" spans="3:15">
      <c r="C914" s="1140"/>
      <c r="D914" s="1140"/>
      <c r="E914" s="1140"/>
      <c r="F914" s="1140"/>
      <c r="G914" s="1140"/>
      <c r="H914" s="1140"/>
      <c r="I914" s="1140"/>
      <c r="J914" s="1140"/>
      <c r="K914" s="1140"/>
      <c r="L914" s="1140"/>
      <c r="M914" s="1140"/>
      <c r="N914" s="1140"/>
      <c r="O914" s="1139"/>
    </row>
    <row r="915" spans="3:15">
      <c r="C915" s="1140"/>
      <c r="D915" s="1140"/>
      <c r="E915" s="1140"/>
      <c r="F915" s="1140"/>
      <c r="G915" s="1140"/>
      <c r="H915" s="1140"/>
      <c r="I915" s="1140"/>
      <c r="J915" s="1140"/>
      <c r="K915" s="1140"/>
      <c r="L915" s="1140"/>
      <c r="M915" s="1140"/>
      <c r="N915" s="1140"/>
      <c r="O915" s="1139"/>
    </row>
    <row r="916" spans="3:15">
      <c r="C916" s="1140"/>
      <c r="D916" s="1140"/>
      <c r="E916" s="1140"/>
      <c r="F916" s="1140"/>
      <c r="G916" s="1140"/>
      <c r="H916" s="1140"/>
      <c r="I916" s="1140"/>
      <c r="J916" s="1140"/>
      <c r="K916" s="1140"/>
      <c r="L916" s="1140"/>
      <c r="M916" s="1140"/>
      <c r="N916" s="1140"/>
      <c r="O916" s="1139"/>
    </row>
    <row r="917" spans="3:15">
      <c r="C917" s="1140"/>
      <c r="D917" s="1140"/>
      <c r="E917" s="1140"/>
      <c r="F917" s="1140"/>
      <c r="G917" s="1140"/>
      <c r="H917" s="1140"/>
      <c r="I917" s="1140"/>
      <c r="J917" s="1140"/>
      <c r="K917" s="1140"/>
      <c r="L917" s="1140"/>
      <c r="M917" s="1140"/>
      <c r="N917" s="1140"/>
      <c r="O917" s="1139"/>
    </row>
    <row r="918" spans="3:15">
      <c r="C918" s="1140"/>
      <c r="D918" s="1140"/>
      <c r="E918" s="1140"/>
      <c r="F918" s="1140"/>
      <c r="G918" s="1140"/>
      <c r="H918" s="1140"/>
      <c r="I918" s="1140"/>
      <c r="J918" s="1140"/>
      <c r="K918" s="1140"/>
      <c r="L918" s="1140"/>
      <c r="M918" s="1140"/>
      <c r="N918" s="1140"/>
      <c r="O918" s="1139"/>
    </row>
    <row r="919" spans="3:15">
      <c r="C919" s="1140"/>
      <c r="D919" s="1140"/>
      <c r="E919" s="1140"/>
      <c r="F919" s="1140"/>
      <c r="G919" s="1140"/>
      <c r="H919" s="1140"/>
      <c r="I919" s="1140"/>
      <c r="J919" s="1140"/>
      <c r="K919" s="1140"/>
      <c r="L919" s="1140"/>
      <c r="M919" s="1140"/>
      <c r="N919" s="1140"/>
      <c r="O919" s="1139"/>
    </row>
    <row r="920" spans="3:15">
      <c r="C920" s="1140"/>
      <c r="D920" s="1140"/>
      <c r="E920" s="1140"/>
      <c r="F920" s="1140"/>
      <c r="G920" s="1140"/>
      <c r="H920" s="1140"/>
      <c r="I920" s="1140"/>
      <c r="J920" s="1140"/>
      <c r="K920" s="1140"/>
      <c r="L920" s="1140"/>
      <c r="M920" s="1140"/>
      <c r="N920" s="1140"/>
      <c r="O920" s="1139"/>
    </row>
    <row r="921" spans="3:15">
      <c r="C921" s="1140"/>
      <c r="D921" s="1140"/>
      <c r="E921" s="1140"/>
      <c r="F921" s="1140"/>
      <c r="G921" s="1140"/>
      <c r="H921" s="1140"/>
      <c r="I921" s="1140"/>
      <c r="J921" s="1140"/>
      <c r="K921" s="1140"/>
      <c r="L921" s="1140"/>
      <c r="M921" s="1140"/>
      <c r="N921" s="1140"/>
      <c r="O921" s="1139"/>
    </row>
    <row r="922" spans="3:15">
      <c r="C922" s="1140"/>
      <c r="D922" s="1140"/>
      <c r="E922" s="1140"/>
      <c r="F922" s="1140"/>
      <c r="G922" s="1140"/>
      <c r="H922" s="1140"/>
      <c r="I922" s="1140"/>
      <c r="J922" s="1140"/>
      <c r="K922" s="1140"/>
      <c r="L922" s="1140"/>
      <c r="M922" s="1140"/>
      <c r="N922" s="1140"/>
      <c r="O922" s="1139"/>
    </row>
    <row r="923" spans="3:15">
      <c r="C923" s="1140"/>
      <c r="D923" s="1140"/>
      <c r="E923" s="1140"/>
      <c r="F923" s="1140"/>
      <c r="G923" s="1140"/>
      <c r="H923" s="1140"/>
      <c r="I923" s="1140"/>
      <c r="J923" s="1140"/>
      <c r="K923" s="1140"/>
      <c r="L923" s="1140"/>
      <c r="M923" s="1140"/>
      <c r="N923" s="1140"/>
      <c r="O923" s="1139"/>
    </row>
    <row r="924" spans="3:15">
      <c r="C924" s="1140"/>
      <c r="D924" s="1140"/>
      <c r="E924" s="1140"/>
      <c r="F924" s="1140"/>
      <c r="G924" s="1140"/>
      <c r="H924" s="1140"/>
      <c r="I924" s="1140"/>
      <c r="J924" s="1140"/>
      <c r="K924" s="1140"/>
      <c r="L924" s="1140"/>
      <c r="M924" s="1140"/>
      <c r="N924" s="1140"/>
      <c r="O924" s="1139"/>
    </row>
    <row r="925" spans="3:15">
      <c r="C925" s="1140"/>
      <c r="D925" s="1140"/>
      <c r="E925" s="1140"/>
      <c r="F925" s="1140"/>
      <c r="G925" s="1140"/>
      <c r="H925" s="1140"/>
      <c r="I925" s="1140"/>
      <c r="J925" s="1140"/>
      <c r="K925" s="1140"/>
      <c r="L925" s="1140"/>
      <c r="M925" s="1140"/>
      <c r="N925" s="1140"/>
      <c r="O925" s="1139"/>
    </row>
    <row r="926" spans="3:15">
      <c r="C926" s="1140"/>
      <c r="D926" s="1140"/>
      <c r="E926" s="1140"/>
      <c r="F926" s="1140"/>
      <c r="G926" s="1140"/>
      <c r="H926" s="1140"/>
      <c r="I926" s="1140"/>
      <c r="J926" s="1140"/>
      <c r="K926" s="1140"/>
      <c r="L926" s="1140"/>
      <c r="M926" s="1140"/>
      <c r="N926" s="1140"/>
      <c r="O926" s="1139"/>
    </row>
    <row r="927" spans="3:15">
      <c r="C927" s="1140"/>
      <c r="D927" s="1140"/>
      <c r="E927" s="1140"/>
      <c r="F927" s="1140"/>
      <c r="G927" s="1140"/>
      <c r="H927" s="1140"/>
      <c r="I927" s="1140"/>
      <c r="J927" s="1140"/>
      <c r="K927" s="1140"/>
      <c r="L927" s="1140"/>
      <c r="M927" s="1140"/>
      <c r="N927" s="1140"/>
      <c r="O927" s="1139"/>
    </row>
    <row r="928" spans="3:15">
      <c r="C928" s="1140"/>
      <c r="D928" s="1140"/>
      <c r="E928" s="1140"/>
      <c r="F928" s="1140"/>
      <c r="G928" s="1140"/>
      <c r="H928" s="1140"/>
      <c r="I928" s="1140"/>
      <c r="J928" s="1140"/>
      <c r="K928" s="1140"/>
      <c r="L928" s="1140"/>
      <c r="M928" s="1140"/>
      <c r="N928" s="1140"/>
      <c r="O928" s="1139"/>
    </row>
    <row r="929" spans="3:15">
      <c r="C929" s="1140"/>
      <c r="D929" s="1140"/>
      <c r="E929" s="1140"/>
      <c r="F929" s="1140"/>
      <c r="G929" s="1140"/>
      <c r="H929" s="1140"/>
      <c r="I929" s="1140"/>
      <c r="J929" s="1140"/>
      <c r="K929" s="1140"/>
      <c r="L929" s="1140"/>
      <c r="M929" s="1140"/>
      <c r="N929" s="1140"/>
      <c r="O929" s="1139"/>
    </row>
    <row r="930" spans="3:15">
      <c r="C930" s="1140"/>
      <c r="D930" s="1140"/>
      <c r="E930" s="1140"/>
      <c r="F930" s="1140"/>
      <c r="G930" s="1140"/>
      <c r="H930" s="1140"/>
      <c r="I930" s="1140"/>
      <c r="J930" s="1140"/>
      <c r="K930" s="1140"/>
      <c r="L930" s="1140"/>
      <c r="M930" s="1140"/>
      <c r="N930" s="1140"/>
      <c r="O930" s="1139"/>
    </row>
    <row r="931" spans="3:15">
      <c r="C931" s="1140"/>
      <c r="D931" s="1140"/>
      <c r="E931" s="1140"/>
      <c r="F931" s="1140"/>
      <c r="G931" s="1140"/>
      <c r="H931" s="1140"/>
      <c r="I931" s="1140"/>
      <c r="J931" s="1140"/>
      <c r="K931" s="1140"/>
      <c r="L931" s="1140"/>
      <c r="M931" s="1140"/>
      <c r="N931" s="1140"/>
      <c r="O931" s="1139"/>
    </row>
    <row r="932" spans="3:15">
      <c r="C932" s="1140"/>
      <c r="D932" s="1140"/>
      <c r="E932" s="1140"/>
      <c r="F932" s="1140"/>
      <c r="G932" s="1140"/>
      <c r="H932" s="1140"/>
      <c r="I932" s="1140"/>
      <c r="J932" s="1140"/>
      <c r="K932" s="1140"/>
      <c r="L932" s="1140"/>
      <c r="M932" s="1140"/>
      <c r="N932" s="1140"/>
      <c r="O932" s="1139"/>
    </row>
    <row r="933" spans="3:15">
      <c r="C933" s="1140"/>
      <c r="D933" s="1140"/>
      <c r="E933" s="1140"/>
      <c r="F933" s="1140"/>
      <c r="G933" s="1140"/>
      <c r="H933" s="1140"/>
      <c r="I933" s="1140"/>
      <c r="J933" s="1140"/>
      <c r="K933" s="1140"/>
      <c r="L933" s="1140"/>
      <c r="M933" s="1140"/>
      <c r="N933" s="1140"/>
      <c r="O933" s="1139"/>
    </row>
    <row r="934" spans="3:15">
      <c r="C934" s="1140"/>
      <c r="D934" s="1140"/>
      <c r="E934" s="1140"/>
      <c r="F934" s="1140"/>
      <c r="G934" s="1140"/>
      <c r="H934" s="1140"/>
      <c r="I934" s="1140"/>
      <c r="J934" s="1140"/>
      <c r="K934" s="1140"/>
      <c r="L934" s="1140"/>
      <c r="M934" s="1140"/>
      <c r="N934" s="1140"/>
      <c r="O934" s="1139"/>
    </row>
    <row r="935" spans="3:15">
      <c r="C935" s="1140"/>
      <c r="D935" s="1140"/>
      <c r="E935" s="1140"/>
      <c r="F935" s="1140"/>
      <c r="G935" s="1140"/>
      <c r="H935" s="1140"/>
      <c r="I935" s="1140"/>
      <c r="J935" s="1140"/>
      <c r="K935" s="1140"/>
      <c r="L935" s="1140"/>
      <c r="M935" s="1140"/>
      <c r="N935" s="1140"/>
      <c r="O935" s="1139"/>
    </row>
    <row r="936" spans="3:15">
      <c r="C936" s="1140"/>
      <c r="D936" s="1140"/>
      <c r="E936" s="1140"/>
      <c r="F936" s="1140"/>
      <c r="G936" s="1140"/>
      <c r="H936" s="1140"/>
      <c r="I936" s="1140"/>
      <c r="J936" s="1140"/>
      <c r="K936" s="1140"/>
      <c r="L936" s="1140"/>
      <c r="M936" s="1140"/>
      <c r="N936" s="1140"/>
      <c r="O936" s="1139"/>
    </row>
    <row r="937" spans="3:15">
      <c r="C937" s="1140"/>
      <c r="D937" s="1140"/>
      <c r="E937" s="1140"/>
      <c r="F937" s="1140"/>
      <c r="G937" s="1140"/>
      <c r="H937" s="1140"/>
      <c r="I937" s="1140"/>
      <c r="J937" s="1140"/>
      <c r="K937" s="1140"/>
      <c r="L937" s="1140"/>
      <c r="M937" s="1140"/>
      <c r="N937" s="1140"/>
      <c r="O937" s="1139"/>
    </row>
    <row r="938" spans="3:15">
      <c r="C938" s="1140"/>
      <c r="D938" s="1140"/>
      <c r="E938" s="1140"/>
      <c r="F938" s="1140"/>
      <c r="G938" s="1140"/>
      <c r="H938" s="1140"/>
      <c r="I938" s="1140"/>
      <c r="J938" s="1140"/>
      <c r="K938" s="1140"/>
      <c r="L938" s="1140"/>
      <c r="M938" s="1140"/>
      <c r="N938" s="1140"/>
      <c r="O938" s="1139"/>
    </row>
    <row r="939" spans="3:15">
      <c r="C939" s="1140"/>
      <c r="D939" s="1140"/>
      <c r="E939" s="1140"/>
      <c r="F939" s="1140"/>
      <c r="G939" s="1140"/>
      <c r="H939" s="1140"/>
      <c r="I939" s="1140"/>
      <c r="J939" s="1140"/>
      <c r="K939" s="1140"/>
      <c r="L939" s="1140"/>
      <c r="M939" s="1140"/>
      <c r="N939" s="1140"/>
      <c r="O939" s="1139"/>
    </row>
    <row r="940" spans="3:15">
      <c r="C940" s="1140"/>
      <c r="D940" s="1140"/>
      <c r="E940" s="1140"/>
      <c r="F940" s="1140"/>
      <c r="G940" s="1140"/>
      <c r="H940" s="1140"/>
      <c r="I940" s="1140"/>
      <c r="J940" s="1140"/>
      <c r="K940" s="1140"/>
      <c r="L940" s="1140"/>
      <c r="M940" s="1140"/>
      <c r="N940" s="1140"/>
      <c r="O940" s="1139"/>
    </row>
    <row r="941" spans="3:15">
      <c r="C941" s="1140"/>
      <c r="D941" s="1140"/>
      <c r="E941" s="1140"/>
      <c r="F941" s="1140"/>
      <c r="G941" s="1140"/>
      <c r="H941" s="1140"/>
      <c r="I941" s="1140"/>
      <c r="J941" s="1140"/>
      <c r="K941" s="1140"/>
      <c r="L941" s="1140"/>
      <c r="M941" s="1140"/>
      <c r="N941" s="1140"/>
      <c r="O941" s="1139"/>
    </row>
    <row r="942" spans="3:15">
      <c r="C942" s="1140"/>
      <c r="D942" s="1140"/>
      <c r="E942" s="1140"/>
      <c r="F942" s="1140"/>
      <c r="G942" s="1140"/>
      <c r="H942" s="1140"/>
      <c r="I942" s="1140"/>
      <c r="J942" s="1140"/>
      <c r="K942" s="1140"/>
      <c r="L942" s="1140"/>
      <c r="M942" s="1140"/>
      <c r="N942" s="1140"/>
      <c r="O942" s="1139"/>
    </row>
    <row r="943" spans="3:15">
      <c r="C943" s="1140"/>
      <c r="D943" s="1140"/>
      <c r="E943" s="1140"/>
      <c r="F943" s="1140"/>
      <c r="G943" s="1140"/>
      <c r="H943" s="1140"/>
      <c r="I943" s="1140"/>
      <c r="J943" s="1140"/>
      <c r="K943" s="1140"/>
      <c r="L943" s="1140"/>
      <c r="M943" s="1140"/>
      <c r="N943" s="1140"/>
      <c r="O943" s="1139"/>
    </row>
    <row r="944" spans="3:15">
      <c r="C944" s="1140"/>
      <c r="D944" s="1140"/>
      <c r="E944" s="1140"/>
      <c r="F944" s="1140"/>
      <c r="G944" s="1140"/>
      <c r="H944" s="1140"/>
      <c r="I944" s="1140"/>
      <c r="J944" s="1140"/>
      <c r="K944" s="1140"/>
      <c r="L944" s="1140"/>
      <c r="M944" s="1140"/>
      <c r="N944" s="1140"/>
      <c r="O944" s="1139"/>
    </row>
    <row r="945" spans="3:15">
      <c r="C945" s="1140"/>
      <c r="D945" s="1140"/>
      <c r="E945" s="1140"/>
      <c r="F945" s="1140"/>
      <c r="G945" s="1140"/>
      <c r="H945" s="1140"/>
      <c r="I945" s="1140"/>
      <c r="J945" s="1140"/>
      <c r="K945" s="1140"/>
      <c r="L945" s="1140"/>
      <c r="M945" s="1140"/>
      <c r="N945" s="1140"/>
      <c r="O945" s="1139"/>
    </row>
    <row r="946" spans="3:15">
      <c r="C946" s="1140"/>
      <c r="D946" s="1140"/>
      <c r="E946" s="1140"/>
      <c r="F946" s="1140"/>
      <c r="G946" s="1140"/>
      <c r="H946" s="1140"/>
      <c r="I946" s="1140"/>
      <c r="J946" s="1140"/>
      <c r="K946" s="1140"/>
      <c r="L946" s="1140"/>
      <c r="M946" s="1140"/>
      <c r="N946" s="1140"/>
      <c r="O946" s="1139"/>
    </row>
    <row r="947" spans="3:15">
      <c r="C947" s="1140"/>
      <c r="D947" s="1140"/>
      <c r="E947" s="1140"/>
      <c r="F947" s="1140"/>
      <c r="G947" s="1140"/>
      <c r="H947" s="1140"/>
      <c r="I947" s="1140"/>
      <c r="J947" s="1140"/>
      <c r="K947" s="1140"/>
      <c r="L947" s="1140"/>
      <c r="M947" s="1140"/>
      <c r="N947" s="1140"/>
      <c r="O947" s="1139"/>
    </row>
    <row r="948" spans="3:15">
      <c r="C948" s="1140"/>
      <c r="D948" s="1140"/>
      <c r="E948" s="1140"/>
      <c r="F948" s="1140"/>
      <c r="G948" s="1140"/>
      <c r="H948" s="1140"/>
      <c r="I948" s="1140"/>
      <c r="J948" s="1140"/>
      <c r="K948" s="1140"/>
      <c r="L948" s="1140"/>
      <c r="M948" s="1140"/>
      <c r="N948" s="1140"/>
      <c r="O948" s="1139"/>
    </row>
    <row r="949" spans="3:15">
      <c r="C949" s="1140"/>
      <c r="D949" s="1140"/>
      <c r="E949" s="1140"/>
      <c r="F949" s="1140"/>
      <c r="G949" s="1140"/>
      <c r="H949" s="1140"/>
      <c r="I949" s="1140"/>
      <c r="J949" s="1140"/>
      <c r="K949" s="1140"/>
      <c r="L949" s="1140"/>
      <c r="M949" s="1140"/>
      <c r="N949" s="1140"/>
      <c r="O949" s="1139"/>
    </row>
    <row r="950" spans="3:15">
      <c r="C950" s="1140"/>
      <c r="D950" s="1140"/>
      <c r="E950" s="1140"/>
      <c r="F950" s="1140"/>
      <c r="G950" s="1140"/>
      <c r="H950" s="1140"/>
      <c r="I950" s="1140"/>
      <c r="J950" s="1140"/>
      <c r="K950" s="1140"/>
      <c r="L950" s="1140"/>
      <c r="M950" s="1140"/>
      <c r="N950" s="1140"/>
      <c r="O950" s="1139"/>
    </row>
    <row r="951" spans="3:15">
      <c r="C951" s="1140"/>
      <c r="D951" s="1140"/>
      <c r="E951" s="1140"/>
      <c r="F951" s="1140"/>
      <c r="G951" s="1140"/>
      <c r="H951" s="1140"/>
      <c r="I951" s="1140"/>
      <c r="J951" s="1140"/>
      <c r="K951" s="1140"/>
      <c r="L951" s="1140"/>
      <c r="M951" s="1140"/>
      <c r="N951" s="1140"/>
      <c r="O951" s="1139"/>
    </row>
    <row r="952" spans="3:15">
      <c r="C952" s="1140"/>
      <c r="D952" s="1140"/>
      <c r="E952" s="1140"/>
      <c r="F952" s="1140"/>
      <c r="G952" s="1140"/>
      <c r="H952" s="1140"/>
      <c r="I952" s="1140"/>
      <c r="J952" s="1140"/>
      <c r="K952" s="1140"/>
      <c r="L952" s="1140"/>
      <c r="M952" s="1140"/>
      <c r="N952" s="1140"/>
      <c r="O952" s="1139"/>
    </row>
    <row r="953" spans="3:15">
      <c r="C953" s="1140"/>
      <c r="D953" s="1140"/>
      <c r="E953" s="1140"/>
      <c r="F953" s="1140"/>
      <c r="G953" s="1140"/>
      <c r="H953" s="1140"/>
      <c r="I953" s="1140"/>
      <c r="J953" s="1140"/>
      <c r="K953" s="1140"/>
      <c r="L953" s="1140"/>
      <c r="M953" s="1140"/>
      <c r="N953" s="1140"/>
      <c r="O953" s="1139"/>
    </row>
    <row r="954" spans="3:15">
      <c r="C954" s="1140"/>
      <c r="D954" s="1140"/>
      <c r="E954" s="1140"/>
      <c r="F954" s="1140"/>
      <c r="G954" s="1140"/>
      <c r="H954" s="1140"/>
      <c r="I954" s="1140"/>
      <c r="J954" s="1140"/>
      <c r="K954" s="1140"/>
      <c r="L954" s="1140"/>
      <c r="M954" s="1140"/>
      <c r="N954" s="1140"/>
      <c r="O954" s="1139"/>
    </row>
    <row r="955" spans="3:15">
      <c r="C955" s="1140"/>
      <c r="D955" s="1140"/>
      <c r="E955" s="1140"/>
      <c r="F955" s="1140"/>
      <c r="G955" s="1140"/>
      <c r="H955" s="1140"/>
      <c r="I955" s="1140"/>
      <c r="J955" s="1140"/>
      <c r="K955" s="1140"/>
      <c r="L955" s="1140"/>
      <c r="M955" s="1140"/>
      <c r="N955" s="1140"/>
      <c r="O955" s="1139"/>
    </row>
    <row r="956" spans="3:15">
      <c r="C956" s="1140"/>
      <c r="D956" s="1140"/>
      <c r="E956" s="1140"/>
      <c r="F956" s="1140"/>
      <c r="G956" s="1140"/>
      <c r="H956" s="1140"/>
      <c r="I956" s="1140"/>
      <c r="J956" s="1140"/>
      <c r="K956" s="1140"/>
      <c r="L956" s="1140"/>
      <c r="M956" s="1140"/>
      <c r="N956" s="1140"/>
      <c r="O956" s="1139"/>
    </row>
    <row r="957" spans="3:15">
      <c r="C957" s="1140"/>
      <c r="D957" s="1140"/>
      <c r="E957" s="1140"/>
      <c r="F957" s="1140"/>
      <c r="G957" s="1140"/>
      <c r="H957" s="1140"/>
      <c r="I957" s="1140"/>
      <c r="J957" s="1140"/>
      <c r="K957" s="1140"/>
      <c r="L957" s="1140"/>
      <c r="M957" s="1140"/>
      <c r="N957" s="1140"/>
      <c r="O957" s="1139"/>
    </row>
    <row r="958" spans="3:15">
      <c r="C958" s="1140"/>
      <c r="D958" s="1140"/>
      <c r="E958" s="1140"/>
      <c r="F958" s="1140"/>
      <c r="G958" s="1140"/>
      <c r="H958" s="1140"/>
      <c r="I958" s="1140"/>
      <c r="J958" s="1140"/>
      <c r="K958" s="1140"/>
      <c r="L958" s="1140"/>
      <c r="M958" s="1140"/>
      <c r="N958" s="1140"/>
      <c r="O958" s="1139"/>
    </row>
    <row r="959" spans="3:15">
      <c r="C959" s="1140"/>
      <c r="D959" s="1140"/>
      <c r="E959" s="1140"/>
      <c r="F959" s="1140"/>
      <c r="G959" s="1140"/>
      <c r="H959" s="1140"/>
      <c r="I959" s="1140"/>
      <c r="J959" s="1140"/>
      <c r="K959" s="1140"/>
      <c r="L959" s="1140"/>
      <c r="M959" s="1140"/>
      <c r="N959" s="1140"/>
      <c r="O959" s="1139"/>
    </row>
    <row r="960" spans="3:15">
      <c r="C960" s="1140"/>
      <c r="D960" s="1140"/>
      <c r="E960" s="1140"/>
      <c r="F960" s="1140"/>
      <c r="G960" s="1140"/>
      <c r="H960" s="1140"/>
      <c r="I960" s="1140"/>
      <c r="J960" s="1140"/>
      <c r="K960" s="1140"/>
      <c r="L960" s="1140"/>
      <c r="M960" s="1140"/>
      <c r="N960" s="1140"/>
      <c r="O960" s="1139"/>
    </row>
    <row r="961" spans="3:15">
      <c r="C961" s="1140"/>
      <c r="D961" s="1140"/>
      <c r="E961" s="1140"/>
      <c r="F961" s="1140"/>
      <c r="G961" s="1140"/>
      <c r="H961" s="1140"/>
      <c r="I961" s="1140"/>
      <c r="J961" s="1140"/>
      <c r="K961" s="1140"/>
      <c r="L961" s="1140"/>
      <c r="M961" s="1140"/>
      <c r="N961" s="1140"/>
      <c r="O961" s="1139"/>
    </row>
    <row r="962" spans="3:15">
      <c r="C962" s="1140"/>
      <c r="D962" s="1140"/>
      <c r="E962" s="1140"/>
      <c r="F962" s="1140"/>
      <c r="G962" s="1140"/>
      <c r="H962" s="1140"/>
      <c r="I962" s="1140"/>
      <c r="J962" s="1140"/>
      <c r="K962" s="1140"/>
      <c r="L962" s="1140"/>
      <c r="M962" s="1140"/>
      <c r="N962" s="1140"/>
      <c r="O962" s="1139"/>
    </row>
    <row r="963" spans="3:15">
      <c r="C963" s="1140"/>
      <c r="D963" s="1140"/>
      <c r="E963" s="1140"/>
      <c r="F963" s="1140"/>
      <c r="G963" s="1140"/>
      <c r="H963" s="1140"/>
      <c r="I963" s="1140"/>
      <c r="J963" s="1140"/>
      <c r="K963" s="1140"/>
      <c r="L963" s="1140"/>
      <c r="M963" s="1140"/>
      <c r="N963" s="1140"/>
      <c r="O963" s="1139"/>
    </row>
    <row r="964" spans="3:15">
      <c r="C964" s="1140"/>
      <c r="D964" s="1140"/>
      <c r="E964" s="1140"/>
      <c r="F964" s="1140"/>
      <c r="G964" s="1140"/>
      <c r="H964" s="1140"/>
      <c r="I964" s="1140"/>
      <c r="J964" s="1140"/>
      <c r="K964" s="1140"/>
      <c r="L964" s="1140"/>
      <c r="M964" s="1140"/>
      <c r="N964" s="1140"/>
      <c r="O964" s="1139"/>
    </row>
    <row r="965" spans="3:15">
      <c r="C965" s="1140"/>
      <c r="D965" s="1140"/>
      <c r="E965" s="1140"/>
      <c r="F965" s="1140"/>
      <c r="G965" s="1140"/>
      <c r="H965" s="1140"/>
      <c r="I965" s="1140"/>
      <c r="J965" s="1140"/>
      <c r="K965" s="1140"/>
      <c r="L965" s="1140"/>
      <c r="M965" s="1140"/>
      <c r="N965" s="1140"/>
      <c r="O965" s="1139"/>
    </row>
    <row r="966" spans="3:15">
      <c r="C966" s="1140"/>
      <c r="D966" s="1140"/>
      <c r="E966" s="1140"/>
      <c r="F966" s="1140"/>
      <c r="G966" s="1140"/>
      <c r="H966" s="1140"/>
      <c r="I966" s="1140"/>
      <c r="J966" s="1140"/>
      <c r="K966" s="1140"/>
      <c r="L966" s="1140"/>
      <c r="M966" s="1140"/>
      <c r="N966" s="1140"/>
      <c r="O966" s="1139"/>
    </row>
    <row r="967" spans="3:15">
      <c r="C967" s="1140"/>
      <c r="D967" s="1140"/>
      <c r="E967" s="1140"/>
      <c r="F967" s="1140"/>
      <c r="G967" s="1140"/>
      <c r="H967" s="1140"/>
      <c r="I967" s="1140"/>
      <c r="J967" s="1140"/>
      <c r="K967" s="1140"/>
      <c r="L967" s="1140"/>
      <c r="M967" s="1140"/>
      <c r="N967" s="1140"/>
      <c r="O967" s="1139"/>
    </row>
    <row r="968" spans="3:15">
      <c r="C968" s="1140"/>
      <c r="D968" s="1140"/>
      <c r="E968" s="1140"/>
      <c r="F968" s="1140"/>
      <c r="G968" s="1140"/>
      <c r="H968" s="1140"/>
      <c r="I968" s="1140"/>
      <c r="J968" s="1140"/>
      <c r="K968" s="1140"/>
      <c r="L968" s="1140"/>
      <c r="M968" s="1140"/>
      <c r="N968" s="1140"/>
      <c r="O968" s="1139"/>
    </row>
    <row r="969" spans="3:15">
      <c r="C969" s="1140"/>
      <c r="D969" s="1140"/>
      <c r="E969" s="1140"/>
      <c r="F969" s="1140"/>
      <c r="G969" s="1140"/>
      <c r="H969" s="1140"/>
      <c r="I969" s="1140"/>
      <c r="J969" s="1140"/>
      <c r="K969" s="1140"/>
      <c r="L969" s="1140"/>
      <c r="M969" s="1140"/>
      <c r="N969" s="1140"/>
      <c r="O969" s="1139"/>
    </row>
    <row r="970" spans="3:15">
      <c r="C970" s="1140"/>
      <c r="D970" s="1140"/>
      <c r="E970" s="1140"/>
      <c r="F970" s="1140"/>
      <c r="G970" s="1140"/>
      <c r="H970" s="1140"/>
      <c r="I970" s="1140"/>
      <c r="J970" s="1140"/>
      <c r="K970" s="1140"/>
      <c r="L970" s="1140"/>
      <c r="M970" s="1140"/>
      <c r="N970" s="1140"/>
      <c r="O970" s="1139"/>
    </row>
    <row r="971" spans="3:15">
      <c r="C971" s="1140"/>
      <c r="D971" s="1140"/>
      <c r="E971" s="1140"/>
      <c r="F971" s="1140"/>
      <c r="G971" s="1140"/>
      <c r="H971" s="1140"/>
      <c r="I971" s="1140"/>
      <c r="J971" s="1140"/>
      <c r="K971" s="1140"/>
      <c r="L971" s="1140"/>
      <c r="M971" s="1140"/>
      <c r="N971" s="1140"/>
      <c r="O971" s="1139"/>
    </row>
    <row r="972" spans="3:15">
      <c r="C972" s="1140"/>
      <c r="D972" s="1140"/>
      <c r="E972" s="1140"/>
      <c r="F972" s="1140"/>
      <c r="G972" s="1140"/>
      <c r="H972" s="1140"/>
      <c r="I972" s="1140"/>
      <c r="J972" s="1140"/>
      <c r="K972" s="1140"/>
      <c r="L972" s="1140"/>
      <c r="M972" s="1140"/>
      <c r="N972" s="1140"/>
      <c r="O972" s="1139"/>
    </row>
    <row r="973" spans="3:15">
      <c r="C973" s="1140"/>
      <c r="D973" s="1140"/>
      <c r="E973" s="1140"/>
      <c r="F973" s="1140"/>
      <c r="G973" s="1140"/>
      <c r="H973" s="1140"/>
      <c r="I973" s="1140"/>
      <c r="J973" s="1140"/>
      <c r="K973" s="1140"/>
      <c r="L973" s="1140"/>
      <c r="M973" s="1140"/>
      <c r="N973" s="1140"/>
      <c r="O973" s="1139"/>
    </row>
    <row r="974" spans="3:15">
      <c r="C974" s="1140"/>
      <c r="D974" s="1140"/>
      <c r="E974" s="1140"/>
      <c r="F974" s="1140"/>
      <c r="G974" s="1140"/>
      <c r="H974" s="1140"/>
      <c r="I974" s="1140"/>
      <c r="J974" s="1140"/>
      <c r="K974" s="1140"/>
      <c r="L974" s="1140"/>
      <c r="M974" s="1140"/>
      <c r="N974" s="1140"/>
      <c r="O974" s="1139"/>
    </row>
    <row r="975" spans="3:15">
      <c r="C975" s="1140"/>
      <c r="D975" s="1140"/>
      <c r="E975" s="1140"/>
      <c r="F975" s="1140"/>
      <c r="G975" s="1140"/>
      <c r="H975" s="1140"/>
      <c r="I975" s="1140"/>
      <c r="J975" s="1140"/>
      <c r="K975" s="1140"/>
      <c r="L975" s="1140"/>
      <c r="M975" s="1140"/>
      <c r="N975" s="1140"/>
      <c r="O975" s="1139"/>
    </row>
    <row r="976" spans="3:15">
      <c r="C976" s="1140"/>
      <c r="D976" s="1140"/>
      <c r="E976" s="1140"/>
      <c r="F976" s="1140"/>
      <c r="G976" s="1140"/>
      <c r="H976" s="1140"/>
      <c r="I976" s="1140"/>
      <c r="J976" s="1140"/>
      <c r="K976" s="1140"/>
      <c r="L976" s="1140"/>
      <c r="M976" s="1140"/>
      <c r="N976" s="1140"/>
      <c r="O976" s="1139"/>
    </row>
    <row r="977" spans="3:15">
      <c r="C977" s="1140"/>
      <c r="D977" s="1140"/>
      <c r="E977" s="1140"/>
      <c r="F977" s="1140"/>
      <c r="G977" s="1140"/>
      <c r="H977" s="1140"/>
      <c r="I977" s="1140"/>
      <c r="J977" s="1140"/>
      <c r="K977" s="1140"/>
      <c r="L977" s="1140"/>
      <c r="M977" s="1140"/>
      <c r="N977" s="1140"/>
      <c r="O977" s="1139"/>
    </row>
    <row r="978" spans="3:15">
      <c r="C978" s="1140"/>
      <c r="D978" s="1140"/>
      <c r="E978" s="1140"/>
      <c r="F978" s="1140"/>
      <c r="G978" s="1140"/>
      <c r="H978" s="1140"/>
      <c r="I978" s="1140"/>
      <c r="J978" s="1140"/>
      <c r="K978" s="1140"/>
      <c r="L978" s="1140"/>
      <c r="M978" s="1140"/>
      <c r="N978" s="1140"/>
      <c r="O978" s="1139"/>
    </row>
    <row r="979" spans="3:15">
      <c r="C979" s="1140"/>
      <c r="D979" s="1140"/>
      <c r="E979" s="1140"/>
      <c r="F979" s="1140"/>
      <c r="G979" s="1140"/>
      <c r="H979" s="1140"/>
      <c r="I979" s="1140"/>
      <c r="J979" s="1140"/>
      <c r="K979" s="1140"/>
      <c r="L979" s="1140"/>
      <c r="M979" s="1140"/>
      <c r="N979" s="1140"/>
      <c r="O979" s="1139"/>
    </row>
    <row r="980" spans="3:15">
      <c r="C980" s="1140"/>
      <c r="D980" s="1140"/>
      <c r="E980" s="1140"/>
      <c r="F980" s="1140"/>
      <c r="G980" s="1140"/>
      <c r="H980" s="1140"/>
      <c r="I980" s="1140"/>
      <c r="J980" s="1140"/>
      <c r="K980" s="1140"/>
      <c r="L980" s="1140"/>
      <c r="M980" s="1140"/>
      <c r="N980" s="1140"/>
      <c r="O980" s="1139"/>
    </row>
    <row r="981" spans="3:15">
      <c r="C981" s="1140"/>
      <c r="D981" s="1140"/>
      <c r="E981" s="1140"/>
      <c r="F981" s="1140"/>
      <c r="G981" s="1140"/>
      <c r="H981" s="1140"/>
      <c r="I981" s="1140"/>
      <c r="J981" s="1140"/>
      <c r="K981" s="1140"/>
      <c r="L981" s="1140"/>
      <c r="M981" s="1140"/>
      <c r="N981" s="1140"/>
      <c r="O981" s="1139"/>
    </row>
    <row r="982" spans="3:15">
      <c r="C982" s="1140"/>
      <c r="D982" s="1140"/>
      <c r="E982" s="1140"/>
      <c r="F982" s="1140"/>
      <c r="G982" s="1140"/>
      <c r="H982" s="1140"/>
      <c r="I982" s="1140"/>
      <c r="J982" s="1140"/>
      <c r="K982" s="1140"/>
      <c r="L982" s="1140"/>
      <c r="M982" s="1140"/>
      <c r="N982" s="1140"/>
      <c r="O982" s="1139"/>
    </row>
    <row r="983" spans="3:15">
      <c r="C983" s="1140"/>
      <c r="D983" s="1140"/>
      <c r="E983" s="1140"/>
      <c r="F983" s="1140"/>
      <c r="G983" s="1140"/>
      <c r="H983" s="1140"/>
      <c r="I983" s="1140"/>
      <c r="J983" s="1140"/>
      <c r="K983" s="1140"/>
      <c r="L983" s="1140"/>
      <c r="M983" s="1140"/>
      <c r="N983" s="1140"/>
      <c r="O983" s="1139"/>
    </row>
    <row r="984" spans="3:15">
      <c r="C984" s="1140"/>
      <c r="D984" s="1140"/>
      <c r="E984" s="1140"/>
      <c r="F984" s="1140"/>
      <c r="G984" s="1140"/>
      <c r="H984" s="1140"/>
      <c r="I984" s="1140"/>
      <c r="J984" s="1140"/>
      <c r="K984" s="1140"/>
      <c r="L984" s="1140"/>
      <c r="M984" s="1140"/>
      <c r="N984" s="1140"/>
      <c r="O984" s="1139"/>
    </row>
    <row r="985" spans="3:15">
      <c r="C985" s="1140"/>
      <c r="D985" s="1140"/>
      <c r="E985" s="1140"/>
      <c r="F985" s="1140"/>
      <c r="G985" s="1140"/>
      <c r="H985" s="1140"/>
      <c r="I985" s="1140"/>
      <c r="J985" s="1140"/>
      <c r="K985" s="1140"/>
      <c r="L985" s="1140"/>
      <c r="M985" s="1140"/>
      <c r="N985" s="1140"/>
      <c r="O985" s="1139"/>
    </row>
    <row r="986" spans="3:15">
      <c r="C986" s="1140"/>
      <c r="D986" s="1140"/>
      <c r="E986" s="1140"/>
      <c r="F986" s="1140"/>
      <c r="G986" s="1140"/>
      <c r="H986" s="1140"/>
      <c r="I986" s="1140"/>
      <c r="J986" s="1140"/>
      <c r="K986" s="1140"/>
      <c r="L986" s="1140"/>
      <c r="M986" s="1140"/>
      <c r="N986" s="1140"/>
      <c r="O986" s="1139"/>
    </row>
    <row r="987" spans="3:15">
      <c r="C987" s="1140"/>
      <c r="D987" s="1140"/>
      <c r="E987" s="1140"/>
      <c r="F987" s="1140"/>
      <c r="G987" s="1140"/>
      <c r="H987" s="1140"/>
      <c r="I987" s="1140"/>
      <c r="J987" s="1140"/>
      <c r="K987" s="1140"/>
      <c r="L987" s="1140"/>
      <c r="M987" s="1140"/>
      <c r="N987" s="1140"/>
      <c r="O987" s="1139"/>
    </row>
    <row r="988" spans="3:15">
      <c r="C988" s="1140"/>
      <c r="D988" s="1140"/>
      <c r="E988" s="1140"/>
      <c r="F988" s="1140"/>
      <c r="G988" s="1140"/>
      <c r="H988" s="1140"/>
      <c r="I988" s="1140"/>
      <c r="J988" s="1140"/>
      <c r="K988" s="1140"/>
      <c r="L988" s="1140"/>
      <c r="M988" s="1140"/>
      <c r="N988" s="1140"/>
      <c r="O988" s="1139"/>
    </row>
    <row r="989" spans="3:15">
      <c r="C989" s="1140"/>
      <c r="D989" s="1140"/>
      <c r="E989" s="1140"/>
      <c r="F989" s="1140"/>
      <c r="G989" s="1140"/>
      <c r="H989" s="1140"/>
      <c r="I989" s="1140"/>
      <c r="J989" s="1140"/>
      <c r="K989" s="1140"/>
      <c r="L989" s="1140"/>
      <c r="M989" s="1140"/>
      <c r="N989" s="1140"/>
      <c r="O989" s="1139"/>
    </row>
    <row r="990" spans="3:15">
      <c r="C990" s="1140"/>
      <c r="D990" s="1140"/>
      <c r="E990" s="1140"/>
      <c r="F990" s="1140"/>
      <c r="G990" s="1140"/>
      <c r="H990" s="1140"/>
      <c r="I990" s="1140"/>
      <c r="J990" s="1140"/>
      <c r="K990" s="1140"/>
      <c r="L990" s="1140"/>
      <c r="M990" s="1140"/>
      <c r="N990" s="1140"/>
      <c r="O990" s="1139"/>
    </row>
    <row r="991" spans="3:15">
      <c r="C991" s="1140"/>
      <c r="D991" s="1140"/>
      <c r="E991" s="1140"/>
      <c r="F991" s="1140"/>
      <c r="G991" s="1140"/>
      <c r="H991" s="1140"/>
      <c r="I991" s="1140"/>
      <c r="J991" s="1140"/>
      <c r="K991" s="1140"/>
      <c r="L991" s="1140"/>
      <c r="M991" s="1140"/>
      <c r="N991" s="1140"/>
      <c r="O991" s="1139"/>
    </row>
    <row r="992" spans="3:15">
      <c r="C992" s="1140"/>
      <c r="D992" s="1140"/>
      <c r="E992" s="1140"/>
      <c r="F992" s="1140"/>
      <c r="G992" s="1140"/>
      <c r="H992" s="1140"/>
      <c r="I992" s="1140"/>
      <c r="J992" s="1140"/>
      <c r="K992" s="1140"/>
      <c r="L992" s="1140"/>
      <c r="M992" s="1140"/>
      <c r="N992" s="1140"/>
      <c r="O992" s="1139"/>
    </row>
    <row r="993" spans="3:15">
      <c r="C993" s="1140"/>
      <c r="D993" s="1140"/>
      <c r="E993" s="1140"/>
      <c r="F993" s="1140"/>
      <c r="G993" s="1140"/>
      <c r="H993" s="1140"/>
      <c r="I993" s="1140"/>
      <c r="J993" s="1140"/>
      <c r="K993" s="1140"/>
      <c r="L993" s="1140"/>
      <c r="M993" s="1140"/>
      <c r="N993" s="1140"/>
      <c r="O993" s="1139"/>
    </row>
    <row r="994" spans="3:15">
      <c r="C994" s="1140"/>
      <c r="D994" s="1140"/>
      <c r="E994" s="1140"/>
      <c r="F994" s="1140"/>
      <c r="G994" s="1140"/>
      <c r="H994" s="1140"/>
      <c r="I994" s="1140"/>
      <c r="J994" s="1140"/>
      <c r="K994" s="1140"/>
      <c r="L994" s="1140"/>
      <c r="M994" s="1140"/>
      <c r="N994" s="1140"/>
      <c r="O994" s="1139"/>
    </row>
    <row r="995" spans="3:15">
      <c r="C995" s="1140"/>
      <c r="D995" s="1140"/>
      <c r="E995" s="1140"/>
      <c r="F995" s="1140"/>
      <c r="G995" s="1140"/>
      <c r="H995" s="1140"/>
      <c r="I995" s="1140"/>
      <c r="J995" s="1140"/>
      <c r="K995" s="1140"/>
      <c r="L995" s="1140"/>
      <c r="M995" s="1140"/>
      <c r="N995" s="1140"/>
      <c r="O995" s="1139"/>
    </row>
    <row r="996" spans="3:15">
      <c r="C996" s="1140"/>
      <c r="D996" s="1140"/>
      <c r="E996" s="1140"/>
      <c r="F996" s="1140"/>
      <c r="G996" s="1140"/>
      <c r="H996" s="1140"/>
      <c r="I996" s="1140"/>
      <c r="J996" s="1140"/>
      <c r="K996" s="1140"/>
      <c r="L996" s="1140"/>
      <c r="M996" s="1140"/>
      <c r="N996" s="1140"/>
      <c r="O996" s="1139"/>
    </row>
    <row r="997" spans="3:15">
      <c r="C997" s="1140"/>
      <c r="D997" s="1140"/>
      <c r="E997" s="1140"/>
      <c r="F997" s="1140"/>
      <c r="G997" s="1140"/>
      <c r="H997" s="1140"/>
      <c r="I997" s="1140"/>
      <c r="J997" s="1140"/>
      <c r="K997" s="1140"/>
      <c r="L997" s="1140"/>
      <c r="M997" s="1140"/>
      <c r="N997" s="1140"/>
      <c r="O997" s="1139"/>
    </row>
    <row r="998" spans="3:15">
      <c r="C998" s="1140"/>
      <c r="D998" s="1140"/>
      <c r="E998" s="1140"/>
      <c r="F998" s="1140"/>
      <c r="G998" s="1140"/>
      <c r="H998" s="1140"/>
      <c r="I998" s="1140"/>
      <c r="J998" s="1140"/>
      <c r="K998" s="1140"/>
      <c r="L998" s="1140"/>
      <c r="M998" s="1140"/>
      <c r="N998" s="1140"/>
      <c r="O998" s="1139"/>
    </row>
    <row r="999" spans="3:15">
      <c r="C999" s="1140"/>
      <c r="D999" s="1140"/>
      <c r="E999" s="1140"/>
      <c r="F999" s="1140"/>
      <c r="G999" s="1140"/>
      <c r="H999" s="1140"/>
      <c r="I999" s="1140"/>
      <c r="J999" s="1140"/>
      <c r="K999" s="1140"/>
      <c r="L999" s="1140"/>
      <c r="M999" s="1140"/>
      <c r="N999" s="1140"/>
      <c r="O999" s="1139"/>
    </row>
    <row r="1000" spans="3:15">
      <c r="C1000" s="1140"/>
      <c r="D1000" s="1140"/>
      <c r="E1000" s="1140"/>
      <c r="F1000" s="1140"/>
      <c r="G1000" s="1140"/>
      <c r="H1000" s="1140"/>
      <c r="I1000" s="1140"/>
      <c r="J1000" s="1140"/>
      <c r="K1000" s="1140"/>
      <c r="L1000" s="1140"/>
      <c r="M1000" s="1140"/>
      <c r="N1000" s="1140"/>
      <c r="O1000" s="1139"/>
    </row>
    <row r="1001" spans="3:15">
      <c r="C1001" s="1140"/>
      <c r="D1001" s="1140"/>
      <c r="E1001" s="1140"/>
      <c r="F1001" s="1140"/>
      <c r="G1001" s="1140"/>
      <c r="H1001" s="1140"/>
      <c r="I1001" s="1140"/>
      <c r="J1001" s="1140"/>
      <c r="K1001" s="1140"/>
      <c r="L1001" s="1140"/>
      <c r="M1001" s="1140"/>
      <c r="N1001" s="1140"/>
      <c r="O1001" s="1139"/>
    </row>
    <row r="1002" spans="3:15">
      <c r="C1002" s="1140"/>
      <c r="D1002" s="1140"/>
      <c r="E1002" s="1140"/>
      <c r="F1002" s="1140"/>
      <c r="G1002" s="1140"/>
      <c r="H1002" s="1140"/>
      <c r="I1002" s="1140"/>
      <c r="J1002" s="1140"/>
      <c r="K1002" s="1140"/>
      <c r="L1002" s="1140"/>
      <c r="M1002" s="1140"/>
      <c r="N1002" s="1140"/>
      <c r="O1002" s="1139"/>
    </row>
    <row r="1003" spans="3:15">
      <c r="C1003" s="1140"/>
      <c r="D1003" s="1140"/>
      <c r="E1003" s="1140"/>
      <c r="F1003" s="1140"/>
      <c r="G1003" s="1140"/>
      <c r="H1003" s="1140"/>
      <c r="I1003" s="1140"/>
      <c r="J1003" s="1140"/>
      <c r="K1003" s="1140"/>
      <c r="L1003" s="1140"/>
      <c r="M1003" s="1140"/>
      <c r="N1003" s="1140"/>
      <c r="O1003" s="1139"/>
    </row>
    <row r="1004" spans="3:15">
      <c r="C1004" s="1140"/>
      <c r="D1004" s="1140"/>
      <c r="E1004" s="1140"/>
      <c r="F1004" s="1140"/>
      <c r="G1004" s="1140"/>
      <c r="H1004" s="1140"/>
      <c r="I1004" s="1140"/>
      <c r="J1004" s="1140"/>
      <c r="K1004" s="1140"/>
      <c r="L1004" s="1140"/>
      <c r="M1004" s="1140"/>
      <c r="N1004" s="1140"/>
      <c r="O1004" s="1139"/>
    </row>
    <row r="1005" spans="3:15">
      <c r="C1005" s="1140"/>
      <c r="D1005" s="1140"/>
      <c r="E1005" s="1140"/>
      <c r="F1005" s="1140"/>
      <c r="G1005" s="1140"/>
      <c r="H1005" s="1140"/>
      <c r="I1005" s="1140"/>
      <c r="J1005" s="1140"/>
      <c r="K1005" s="1140"/>
      <c r="L1005" s="1140"/>
      <c r="M1005" s="1140"/>
      <c r="N1005" s="1140"/>
      <c r="O1005" s="1139"/>
    </row>
    <row r="1006" spans="3:15">
      <c r="C1006" s="1140"/>
      <c r="D1006" s="1140"/>
      <c r="E1006" s="1140"/>
      <c r="F1006" s="1140"/>
      <c r="G1006" s="1140"/>
      <c r="H1006" s="1140"/>
      <c r="I1006" s="1140"/>
      <c r="J1006" s="1140"/>
      <c r="K1006" s="1140"/>
      <c r="L1006" s="1140"/>
      <c r="M1006" s="1140"/>
      <c r="N1006" s="1140"/>
      <c r="O1006" s="1139"/>
    </row>
    <row r="1007" spans="3:15">
      <c r="C1007" s="1140"/>
      <c r="D1007" s="1140"/>
      <c r="E1007" s="1140"/>
      <c r="F1007" s="1140"/>
      <c r="G1007" s="1140"/>
      <c r="H1007" s="1140"/>
      <c r="I1007" s="1140"/>
      <c r="J1007" s="1140"/>
      <c r="K1007" s="1140"/>
      <c r="L1007" s="1140"/>
      <c r="M1007" s="1140"/>
      <c r="N1007" s="1140"/>
      <c r="O1007" s="1139"/>
    </row>
    <row r="1008" spans="3:15">
      <c r="C1008" s="1140"/>
      <c r="D1008" s="1140"/>
      <c r="E1008" s="1140"/>
      <c r="F1008" s="1140"/>
      <c r="G1008" s="1140"/>
      <c r="H1008" s="1140"/>
      <c r="I1008" s="1140"/>
      <c r="J1008" s="1140"/>
      <c r="K1008" s="1140"/>
      <c r="L1008" s="1140"/>
      <c r="M1008" s="1140"/>
      <c r="N1008" s="1140"/>
      <c r="O1008" s="1139"/>
    </row>
    <row r="1009" spans="3:15">
      <c r="C1009" s="1140"/>
      <c r="D1009" s="1140"/>
      <c r="E1009" s="1140"/>
      <c r="F1009" s="1140"/>
      <c r="G1009" s="1140"/>
      <c r="H1009" s="1140"/>
      <c r="I1009" s="1140"/>
      <c r="J1009" s="1140"/>
      <c r="K1009" s="1140"/>
      <c r="L1009" s="1140"/>
      <c r="M1009" s="1140"/>
      <c r="N1009" s="1140"/>
      <c r="O1009" s="1139"/>
    </row>
    <row r="1010" spans="3:15">
      <c r="C1010" s="1140"/>
      <c r="D1010" s="1140"/>
      <c r="E1010" s="1140"/>
      <c r="F1010" s="1140"/>
      <c r="G1010" s="1140"/>
      <c r="H1010" s="1140"/>
      <c r="I1010" s="1140"/>
      <c r="J1010" s="1140"/>
      <c r="K1010" s="1140"/>
      <c r="L1010" s="1140"/>
      <c r="M1010" s="1140"/>
      <c r="N1010" s="1140"/>
      <c r="O1010" s="1139"/>
    </row>
    <row r="1011" spans="3:15">
      <c r="C1011" s="1140"/>
      <c r="D1011" s="1140"/>
      <c r="E1011" s="1140"/>
      <c r="F1011" s="1140"/>
      <c r="G1011" s="1140"/>
      <c r="H1011" s="1140"/>
      <c r="I1011" s="1140"/>
      <c r="J1011" s="1140"/>
      <c r="K1011" s="1140"/>
      <c r="L1011" s="1140"/>
      <c r="M1011" s="1140"/>
      <c r="N1011" s="1140"/>
      <c r="O1011" s="1139"/>
    </row>
    <row r="1012" spans="3:15">
      <c r="C1012" s="1140"/>
      <c r="D1012" s="1140"/>
      <c r="E1012" s="1140"/>
      <c r="F1012" s="1140"/>
      <c r="G1012" s="1140"/>
      <c r="H1012" s="1140"/>
      <c r="I1012" s="1140"/>
      <c r="J1012" s="1140"/>
      <c r="K1012" s="1140"/>
      <c r="L1012" s="1140"/>
      <c r="M1012" s="1140"/>
      <c r="N1012" s="1140"/>
      <c r="O1012" s="1139"/>
    </row>
    <row r="1013" spans="3:15">
      <c r="C1013" s="1140"/>
      <c r="D1013" s="1140"/>
      <c r="E1013" s="1140"/>
      <c r="F1013" s="1140"/>
      <c r="G1013" s="1140"/>
      <c r="H1013" s="1140"/>
      <c r="I1013" s="1140"/>
      <c r="J1013" s="1140"/>
      <c r="K1013" s="1140"/>
      <c r="L1013" s="1140"/>
      <c r="M1013" s="1140"/>
      <c r="N1013" s="1140"/>
      <c r="O1013" s="1139"/>
    </row>
    <row r="1014" spans="3:15">
      <c r="C1014" s="1140"/>
      <c r="D1014" s="1140"/>
      <c r="E1014" s="1140"/>
      <c r="F1014" s="1140"/>
      <c r="G1014" s="1140"/>
      <c r="H1014" s="1140"/>
      <c r="I1014" s="1140"/>
      <c r="J1014" s="1140"/>
      <c r="K1014" s="1140"/>
      <c r="L1014" s="1140"/>
      <c r="M1014" s="1140"/>
      <c r="N1014" s="1140"/>
      <c r="O1014" s="1139"/>
    </row>
    <row r="1015" spans="3:15">
      <c r="C1015" s="1140"/>
      <c r="D1015" s="1140"/>
      <c r="E1015" s="1140"/>
      <c r="F1015" s="1140"/>
      <c r="G1015" s="1140"/>
      <c r="H1015" s="1140"/>
      <c r="I1015" s="1140"/>
      <c r="J1015" s="1140"/>
      <c r="K1015" s="1140"/>
      <c r="L1015" s="1140"/>
      <c r="M1015" s="1140"/>
      <c r="N1015" s="1140"/>
      <c r="O1015" s="1139"/>
    </row>
    <row r="1016" spans="3:15">
      <c r="C1016" s="1140"/>
      <c r="D1016" s="1140"/>
      <c r="E1016" s="1140"/>
      <c r="F1016" s="1140"/>
      <c r="G1016" s="1140"/>
      <c r="H1016" s="1140"/>
      <c r="I1016" s="1140"/>
      <c r="J1016" s="1140"/>
      <c r="K1016" s="1140"/>
      <c r="L1016" s="1140"/>
      <c r="M1016" s="1140"/>
      <c r="N1016" s="1140"/>
      <c r="O1016" s="1139"/>
    </row>
    <row r="1017" spans="3:15">
      <c r="C1017" s="1140"/>
      <c r="D1017" s="1140"/>
      <c r="E1017" s="1140"/>
      <c r="F1017" s="1140"/>
      <c r="G1017" s="1140"/>
      <c r="H1017" s="1140"/>
      <c r="I1017" s="1140"/>
      <c r="J1017" s="1140"/>
      <c r="K1017" s="1140"/>
      <c r="L1017" s="1140"/>
      <c r="M1017" s="1140"/>
      <c r="N1017" s="1140"/>
      <c r="O1017" s="1139"/>
    </row>
    <row r="1018" spans="3:15">
      <c r="C1018" s="1140"/>
      <c r="D1018" s="1140"/>
      <c r="E1018" s="1140"/>
      <c r="F1018" s="1140"/>
      <c r="G1018" s="1140"/>
      <c r="H1018" s="1140"/>
      <c r="I1018" s="1140"/>
      <c r="J1018" s="1140"/>
      <c r="K1018" s="1140"/>
      <c r="L1018" s="1140"/>
      <c r="M1018" s="1140"/>
      <c r="N1018" s="1140"/>
      <c r="O1018" s="1139"/>
    </row>
    <row r="1019" spans="3:15">
      <c r="C1019" s="1140"/>
      <c r="D1019" s="1140"/>
      <c r="E1019" s="1140"/>
      <c r="F1019" s="1140"/>
      <c r="G1019" s="1140"/>
      <c r="H1019" s="1140"/>
      <c r="I1019" s="1140"/>
      <c r="J1019" s="1140"/>
      <c r="K1019" s="1140"/>
      <c r="L1019" s="1140"/>
      <c r="M1019" s="1140"/>
      <c r="N1019" s="1140"/>
      <c r="O1019" s="1139"/>
    </row>
    <row r="1020" spans="3:15">
      <c r="C1020" s="1140"/>
      <c r="D1020" s="1140"/>
      <c r="E1020" s="1140"/>
      <c r="F1020" s="1140"/>
      <c r="G1020" s="1140"/>
      <c r="H1020" s="1140"/>
      <c r="I1020" s="1140"/>
      <c r="J1020" s="1140"/>
      <c r="K1020" s="1140"/>
      <c r="L1020" s="1140"/>
      <c r="M1020" s="1140"/>
      <c r="N1020" s="1140"/>
      <c r="O1020" s="1139"/>
    </row>
    <row r="1021" spans="3:15">
      <c r="C1021" s="1140"/>
      <c r="D1021" s="1140"/>
      <c r="E1021" s="1140"/>
      <c r="F1021" s="1140"/>
      <c r="G1021" s="1140"/>
      <c r="H1021" s="1140"/>
      <c r="I1021" s="1140"/>
      <c r="J1021" s="1140"/>
      <c r="K1021" s="1140"/>
      <c r="L1021" s="1140"/>
      <c r="M1021" s="1140"/>
      <c r="N1021" s="1140"/>
      <c r="O1021" s="1139"/>
    </row>
    <row r="1022" spans="3:15">
      <c r="C1022" s="1140"/>
      <c r="D1022" s="1140"/>
      <c r="E1022" s="1140"/>
      <c r="F1022" s="1140"/>
      <c r="G1022" s="1140"/>
      <c r="H1022" s="1140"/>
      <c r="I1022" s="1140"/>
      <c r="J1022" s="1140"/>
      <c r="K1022" s="1140"/>
      <c r="L1022" s="1140"/>
      <c r="M1022" s="1140"/>
      <c r="N1022" s="1140"/>
      <c r="O1022" s="1139"/>
    </row>
    <row r="1023" spans="3:15">
      <c r="C1023" s="1140"/>
      <c r="D1023" s="1140"/>
      <c r="E1023" s="1140"/>
      <c r="F1023" s="1140"/>
      <c r="G1023" s="1140"/>
      <c r="H1023" s="1140"/>
      <c r="I1023" s="1140"/>
      <c r="J1023" s="1140"/>
      <c r="K1023" s="1140"/>
      <c r="L1023" s="1140"/>
      <c r="M1023" s="1140"/>
      <c r="N1023" s="1140"/>
      <c r="O1023" s="1139"/>
    </row>
    <row r="1024" spans="3:15">
      <c r="C1024" s="1140"/>
      <c r="D1024" s="1140"/>
      <c r="E1024" s="1140"/>
      <c r="F1024" s="1140"/>
      <c r="G1024" s="1140"/>
      <c r="H1024" s="1140"/>
      <c r="I1024" s="1140"/>
      <c r="J1024" s="1140"/>
      <c r="K1024" s="1140"/>
      <c r="L1024" s="1140"/>
      <c r="M1024" s="1140"/>
      <c r="N1024" s="1140"/>
      <c r="O1024" s="1139"/>
    </row>
    <row r="1025" spans="3:15">
      <c r="C1025" s="1140"/>
      <c r="D1025" s="1140"/>
      <c r="E1025" s="1140"/>
      <c r="F1025" s="1140"/>
      <c r="G1025" s="1140"/>
      <c r="H1025" s="1140"/>
      <c r="I1025" s="1140"/>
      <c r="J1025" s="1140"/>
      <c r="K1025" s="1140"/>
      <c r="L1025" s="1140"/>
      <c r="M1025" s="1140"/>
      <c r="N1025" s="1140"/>
      <c r="O1025" s="1139"/>
    </row>
    <row r="1026" spans="3:15">
      <c r="C1026" s="1140"/>
      <c r="D1026" s="1140"/>
      <c r="E1026" s="1140"/>
      <c r="F1026" s="1140"/>
      <c r="G1026" s="1140"/>
      <c r="H1026" s="1140"/>
      <c r="I1026" s="1140"/>
      <c r="J1026" s="1140"/>
      <c r="K1026" s="1140"/>
      <c r="L1026" s="1140"/>
      <c r="M1026" s="1140"/>
      <c r="N1026" s="1140"/>
      <c r="O1026" s="1139"/>
    </row>
    <row r="1027" spans="3:15">
      <c r="C1027" s="1140"/>
      <c r="D1027" s="1140"/>
      <c r="E1027" s="1140"/>
      <c r="F1027" s="1140"/>
      <c r="G1027" s="1140"/>
      <c r="H1027" s="1140"/>
      <c r="I1027" s="1140"/>
      <c r="J1027" s="1140"/>
      <c r="K1027" s="1140"/>
      <c r="L1027" s="1140"/>
      <c r="M1027" s="1140"/>
      <c r="N1027" s="1140"/>
      <c r="O1027" s="1139"/>
    </row>
    <row r="1028" spans="3:15">
      <c r="C1028" s="1140"/>
      <c r="D1028" s="1140"/>
      <c r="E1028" s="1140"/>
      <c r="F1028" s="1140"/>
      <c r="G1028" s="1140"/>
      <c r="H1028" s="1140"/>
      <c r="I1028" s="1140"/>
      <c r="J1028" s="1140"/>
      <c r="K1028" s="1140"/>
      <c r="L1028" s="1140"/>
      <c r="M1028" s="1140"/>
      <c r="N1028" s="1140"/>
      <c r="O1028" s="1139"/>
    </row>
    <row r="1029" spans="3:15">
      <c r="C1029" s="1140"/>
      <c r="D1029" s="1140"/>
      <c r="E1029" s="1140"/>
      <c r="F1029" s="1140"/>
      <c r="G1029" s="1140"/>
      <c r="H1029" s="1140"/>
      <c r="I1029" s="1140"/>
      <c r="J1029" s="1140"/>
      <c r="K1029" s="1140"/>
      <c r="L1029" s="1140"/>
      <c r="M1029" s="1140"/>
      <c r="N1029" s="1140"/>
      <c r="O1029" s="1139"/>
    </row>
    <row r="1030" spans="3:15">
      <c r="C1030" s="1140"/>
      <c r="D1030" s="1140"/>
      <c r="E1030" s="1140"/>
      <c r="F1030" s="1140"/>
      <c r="G1030" s="1140"/>
      <c r="H1030" s="1140"/>
      <c r="I1030" s="1140"/>
      <c r="J1030" s="1140"/>
      <c r="K1030" s="1140"/>
      <c r="L1030" s="1140"/>
      <c r="M1030" s="1140"/>
      <c r="N1030" s="1140"/>
      <c r="O1030" s="1139"/>
    </row>
    <row r="1031" spans="3:15">
      <c r="C1031" s="1140"/>
      <c r="D1031" s="1140"/>
      <c r="E1031" s="1140"/>
      <c r="F1031" s="1140"/>
      <c r="G1031" s="1140"/>
      <c r="H1031" s="1140"/>
      <c r="I1031" s="1140"/>
      <c r="J1031" s="1140"/>
      <c r="K1031" s="1140"/>
      <c r="L1031" s="1140"/>
      <c r="M1031" s="1140"/>
      <c r="N1031" s="1140"/>
      <c r="O1031" s="1139"/>
    </row>
    <row r="1032" spans="3:15">
      <c r="C1032" s="1140"/>
      <c r="D1032" s="1140"/>
      <c r="E1032" s="1140"/>
      <c r="F1032" s="1140"/>
      <c r="G1032" s="1140"/>
      <c r="H1032" s="1140"/>
      <c r="I1032" s="1140"/>
      <c r="J1032" s="1140"/>
      <c r="K1032" s="1140"/>
      <c r="L1032" s="1140"/>
      <c r="M1032" s="1140"/>
      <c r="N1032" s="1140"/>
      <c r="O1032" s="1139"/>
    </row>
    <row r="1033" spans="3:15">
      <c r="C1033" s="1140"/>
      <c r="D1033" s="1140"/>
      <c r="E1033" s="1140"/>
      <c r="F1033" s="1140"/>
      <c r="G1033" s="1140"/>
      <c r="H1033" s="1140"/>
      <c r="I1033" s="1140"/>
      <c r="J1033" s="1140"/>
      <c r="K1033" s="1140"/>
      <c r="L1033" s="1140"/>
      <c r="M1033" s="1140"/>
      <c r="N1033" s="1140"/>
      <c r="O1033" s="1139"/>
    </row>
    <row r="1034" spans="3:15">
      <c r="C1034" s="1140"/>
      <c r="D1034" s="1140"/>
      <c r="E1034" s="1140"/>
      <c r="F1034" s="1140"/>
      <c r="G1034" s="1140"/>
      <c r="H1034" s="1140"/>
      <c r="I1034" s="1140"/>
      <c r="J1034" s="1140"/>
      <c r="K1034" s="1140"/>
      <c r="L1034" s="1140"/>
      <c r="M1034" s="1140"/>
      <c r="N1034" s="1140"/>
      <c r="O1034" s="1139"/>
    </row>
    <row r="1035" spans="3:15">
      <c r="C1035" s="1140"/>
      <c r="D1035" s="1140"/>
      <c r="E1035" s="1140"/>
      <c r="F1035" s="1140"/>
      <c r="G1035" s="1140"/>
      <c r="H1035" s="1140"/>
      <c r="I1035" s="1140"/>
      <c r="J1035" s="1140"/>
      <c r="K1035" s="1140"/>
      <c r="L1035" s="1140"/>
      <c r="M1035" s="1140"/>
      <c r="N1035" s="1140"/>
      <c r="O1035" s="1139"/>
    </row>
    <row r="1036" spans="3:15">
      <c r="C1036" s="1140"/>
      <c r="D1036" s="1140"/>
      <c r="E1036" s="1140"/>
      <c r="F1036" s="1140"/>
      <c r="G1036" s="1140"/>
      <c r="H1036" s="1140"/>
      <c r="I1036" s="1140"/>
      <c r="J1036" s="1140"/>
      <c r="K1036" s="1140"/>
      <c r="L1036" s="1140"/>
      <c r="M1036" s="1140"/>
      <c r="N1036" s="1140"/>
      <c r="O1036" s="1139"/>
    </row>
    <row r="1037" spans="3:15">
      <c r="C1037" s="1140"/>
      <c r="D1037" s="1140"/>
      <c r="E1037" s="1140"/>
      <c r="F1037" s="1140"/>
      <c r="G1037" s="1140"/>
      <c r="H1037" s="1140"/>
      <c r="I1037" s="1140"/>
      <c r="J1037" s="1140"/>
      <c r="K1037" s="1140"/>
      <c r="L1037" s="1140"/>
      <c r="M1037" s="1140"/>
      <c r="N1037" s="1140"/>
      <c r="O1037" s="1139"/>
    </row>
    <row r="1038" spans="3:15">
      <c r="C1038" s="1140"/>
      <c r="D1038" s="1140"/>
      <c r="E1038" s="1140"/>
      <c r="F1038" s="1140"/>
      <c r="G1038" s="1140"/>
      <c r="H1038" s="1140"/>
      <c r="I1038" s="1140"/>
      <c r="J1038" s="1140"/>
      <c r="K1038" s="1140"/>
      <c r="L1038" s="1140"/>
      <c r="M1038" s="1140"/>
      <c r="N1038" s="1140"/>
      <c r="O1038" s="1139"/>
    </row>
    <row r="1039" spans="3:15">
      <c r="C1039" s="1140"/>
      <c r="D1039" s="1140"/>
      <c r="E1039" s="1140"/>
      <c r="F1039" s="1140"/>
      <c r="G1039" s="1140"/>
      <c r="H1039" s="1140"/>
      <c r="I1039" s="1140"/>
      <c r="J1039" s="1140"/>
      <c r="K1039" s="1140"/>
      <c r="L1039" s="1140"/>
      <c r="M1039" s="1140"/>
      <c r="N1039" s="1140"/>
      <c r="O1039" s="1139"/>
    </row>
    <row r="1040" spans="3:15">
      <c r="C1040" s="1140"/>
      <c r="D1040" s="1140"/>
      <c r="E1040" s="1140"/>
      <c r="F1040" s="1140"/>
      <c r="G1040" s="1140"/>
      <c r="H1040" s="1140"/>
      <c r="I1040" s="1140"/>
      <c r="J1040" s="1140"/>
      <c r="K1040" s="1140"/>
      <c r="L1040" s="1140"/>
      <c r="M1040" s="1140"/>
      <c r="N1040" s="1140"/>
      <c r="O1040" s="1139"/>
    </row>
    <row r="1041" spans="3:15">
      <c r="C1041" s="1140"/>
      <c r="D1041" s="1140"/>
      <c r="E1041" s="1140"/>
      <c r="F1041" s="1140"/>
      <c r="G1041" s="1140"/>
      <c r="H1041" s="1140"/>
      <c r="I1041" s="1140"/>
      <c r="J1041" s="1140"/>
      <c r="K1041" s="1140"/>
      <c r="L1041" s="1140"/>
      <c r="M1041" s="1140"/>
      <c r="N1041" s="1140"/>
      <c r="O1041" s="1139"/>
    </row>
    <row r="1042" spans="3:15">
      <c r="C1042" s="1140"/>
      <c r="D1042" s="1140"/>
      <c r="E1042" s="1140"/>
      <c r="F1042" s="1140"/>
      <c r="G1042" s="1140"/>
      <c r="H1042" s="1140"/>
      <c r="I1042" s="1140"/>
      <c r="J1042" s="1140"/>
      <c r="K1042" s="1140"/>
      <c r="L1042" s="1140"/>
      <c r="M1042" s="1140"/>
      <c r="N1042" s="1140"/>
      <c r="O1042" s="1139"/>
    </row>
    <row r="1043" spans="3:15">
      <c r="C1043" s="1140"/>
      <c r="D1043" s="1140"/>
      <c r="E1043" s="1140"/>
      <c r="F1043" s="1140"/>
      <c r="G1043" s="1140"/>
      <c r="H1043" s="1140"/>
      <c r="I1043" s="1140"/>
      <c r="J1043" s="1140"/>
      <c r="K1043" s="1140"/>
      <c r="L1043" s="1140"/>
      <c r="M1043" s="1140"/>
      <c r="N1043" s="1140"/>
      <c r="O1043" s="1139"/>
    </row>
    <row r="1044" spans="3:15">
      <c r="C1044" s="1140"/>
      <c r="D1044" s="1140"/>
      <c r="E1044" s="1140"/>
      <c r="F1044" s="1140"/>
      <c r="G1044" s="1140"/>
      <c r="H1044" s="1140"/>
      <c r="I1044" s="1140"/>
      <c r="J1044" s="1140"/>
      <c r="K1044" s="1140"/>
      <c r="L1044" s="1140"/>
      <c r="M1044" s="1140"/>
      <c r="N1044" s="1140"/>
      <c r="O1044" s="1139"/>
    </row>
    <row r="1045" spans="3:15">
      <c r="C1045" s="1140"/>
      <c r="D1045" s="1140"/>
      <c r="E1045" s="1140"/>
      <c r="F1045" s="1140"/>
      <c r="G1045" s="1140"/>
      <c r="H1045" s="1140"/>
      <c r="I1045" s="1140"/>
      <c r="J1045" s="1140"/>
      <c r="K1045" s="1140"/>
      <c r="L1045" s="1140"/>
      <c r="M1045" s="1140"/>
      <c r="N1045" s="1140"/>
      <c r="O1045" s="1139"/>
    </row>
    <row r="1046" spans="3:15">
      <c r="C1046" s="1140"/>
      <c r="D1046" s="1140"/>
      <c r="E1046" s="1140"/>
      <c r="F1046" s="1140"/>
      <c r="G1046" s="1140"/>
      <c r="H1046" s="1140"/>
      <c r="I1046" s="1140"/>
      <c r="J1046" s="1140"/>
      <c r="K1046" s="1140"/>
      <c r="L1046" s="1140"/>
      <c r="M1046" s="1140"/>
      <c r="N1046" s="1140"/>
      <c r="O1046" s="1139"/>
    </row>
    <row r="1047" spans="3:15">
      <c r="C1047" s="1140"/>
      <c r="D1047" s="1140"/>
      <c r="E1047" s="1140"/>
      <c r="F1047" s="1140"/>
      <c r="G1047" s="1140"/>
      <c r="H1047" s="1140"/>
      <c r="I1047" s="1140"/>
      <c r="J1047" s="1140"/>
      <c r="K1047" s="1140"/>
      <c r="L1047" s="1140"/>
      <c r="M1047" s="1140"/>
      <c r="N1047" s="1140"/>
      <c r="O1047" s="1139"/>
    </row>
    <row r="1048" spans="3:15">
      <c r="C1048" s="1140"/>
      <c r="D1048" s="1140"/>
      <c r="E1048" s="1140"/>
      <c r="F1048" s="1140"/>
      <c r="G1048" s="1140"/>
      <c r="H1048" s="1140"/>
      <c r="I1048" s="1140"/>
      <c r="J1048" s="1140"/>
      <c r="K1048" s="1140"/>
      <c r="L1048" s="1140"/>
      <c r="M1048" s="1140"/>
      <c r="N1048" s="1140"/>
      <c r="O1048" s="1139"/>
    </row>
    <row r="1049" spans="3:15">
      <c r="C1049" s="1140"/>
      <c r="D1049" s="1140"/>
      <c r="E1049" s="1140"/>
      <c r="F1049" s="1140"/>
      <c r="G1049" s="1140"/>
      <c r="H1049" s="1140"/>
      <c r="I1049" s="1140"/>
      <c r="J1049" s="1140"/>
      <c r="K1049" s="1140"/>
      <c r="L1049" s="1140"/>
      <c r="M1049" s="1140"/>
      <c r="N1049" s="1140"/>
      <c r="O1049" s="1139"/>
    </row>
    <row r="1050" spans="3:15">
      <c r="C1050" s="1140"/>
      <c r="D1050" s="1140"/>
      <c r="E1050" s="1140"/>
      <c r="F1050" s="1140"/>
      <c r="G1050" s="1140"/>
      <c r="H1050" s="1140"/>
      <c r="I1050" s="1140"/>
      <c r="J1050" s="1140"/>
      <c r="K1050" s="1140"/>
      <c r="L1050" s="1140"/>
      <c r="M1050" s="1140"/>
      <c r="N1050" s="1140"/>
      <c r="O1050" s="1139"/>
    </row>
    <row r="1051" spans="3:15">
      <c r="C1051" s="1140"/>
      <c r="D1051" s="1140"/>
      <c r="E1051" s="1140"/>
      <c r="F1051" s="1140"/>
      <c r="G1051" s="1140"/>
      <c r="H1051" s="1140"/>
      <c r="I1051" s="1140"/>
      <c r="J1051" s="1140"/>
      <c r="K1051" s="1140"/>
      <c r="L1051" s="1140"/>
      <c r="M1051" s="1140"/>
      <c r="N1051" s="1140"/>
      <c r="O1051" s="1139"/>
    </row>
    <row r="1052" spans="3:15">
      <c r="C1052" s="1140"/>
      <c r="D1052" s="1140"/>
      <c r="E1052" s="1140"/>
      <c r="F1052" s="1140"/>
      <c r="G1052" s="1140"/>
      <c r="H1052" s="1140"/>
      <c r="I1052" s="1140"/>
      <c r="J1052" s="1140"/>
      <c r="K1052" s="1140"/>
      <c r="L1052" s="1140"/>
      <c r="M1052" s="1140"/>
      <c r="N1052" s="1140"/>
      <c r="O1052" s="1139"/>
    </row>
    <row r="1053" spans="3:15">
      <c r="C1053" s="1140"/>
      <c r="D1053" s="1140"/>
      <c r="E1053" s="1140"/>
      <c r="F1053" s="1140"/>
      <c r="G1053" s="1140"/>
      <c r="H1053" s="1140"/>
      <c r="I1053" s="1140"/>
      <c r="J1053" s="1140"/>
      <c r="K1053" s="1140"/>
      <c r="L1053" s="1140"/>
      <c r="M1053" s="1140"/>
      <c r="N1053" s="1140"/>
      <c r="O1053" s="1139"/>
    </row>
    <row r="1054" spans="3:15">
      <c r="C1054" s="1140"/>
      <c r="D1054" s="1140"/>
      <c r="E1054" s="1140"/>
      <c r="F1054" s="1140"/>
      <c r="G1054" s="1140"/>
      <c r="H1054" s="1140"/>
      <c r="I1054" s="1140"/>
      <c r="J1054" s="1140"/>
      <c r="K1054" s="1140"/>
      <c r="L1054" s="1140"/>
      <c r="M1054" s="1140"/>
      <c r="N1054" s="1140"/>
      <c r="O1054" s="1139"/>
    </row>
    <row r="1055" spans="3:15">
      <c r="C1055" s="1140"/>
      <c r="D1055" s="1140"/>
      <c r="E1055" s="1140"/>
      <c r="F1055" s="1140"/>
      <c r="G1055" s="1140"/>
      <c r="H1055" s="1140"/>
      <c r="I1055" s="1140"/>
      <c r="J1055" s="1140"/>
      <c r="K1055" s="1140"/>
      <c r="L1055" s="1140"/>
      <c r="M1055" s="1140"/>
      <c r="N1055" s="1140"/>
      <c r="O1055" s="1139"/>
    </row>
    <row r="1056" spans="3:15">
      <c r="C1056" s="1140"/>
      <c r="D1056" s="1140"/>
      <c r="E1056" s="1140"/>
      <c r="F1056" s="1140"/>
      <c r="G1056" s="1140"/>
      <c r="H1056" s="1140"/>
      <c r="I1056" s="1140"/>
      <c r="J1056" s="1140"/>
      <c r="K1056" s="1140"/>
      <c r="L1056" s="1140"/>
      <c r="M1056" s="1140"/>
      <c r="N1056" s="1140"/>
      <c r="O1056" s="1139"/>
    </row>
    <row r="1057" spans="3:15">
      <c r="C1057" s="1140"/>
      <c r="D1057" s="1140"/>
      <c r="E1057" s="1140"/>
      <c r="F1057" s="1140"/>
      <c r="G1057" s="1140"/>
      <c r="H1057" s="1140"/>
      <c r="I1057" s="1140"/>
      <c r="J1057" s="1140"/>
      <c r="K1057" s="1140"/>
      <c r="L1057" s="1140"/>
      <c r="M1057" s="1140"/>
      <c r="N1057" s="1140"/>
      <c r="O1057" s="1139"/>
    </row>
    <row r="1058" spans="3:15">
      <c r="C1058" s="1140"/>
      <c r="D1058" s="1140"/>
      <c r="E1058" s="1140"/>
      <c r="F1058" s="1140"/>
      <c r="G1058" s="1140"/>
      <c r="H1058" s="1140"/>
      <c r="I1058" s="1140"/>
      <c r="J1058" s="1140"/>
      <c r="K1058" s="1140"/>
      <c r="L1058" s="1140"/>
      <c r="M1058" s="1140"/>
      <c r="N1058" s="1140"/>
      <c r="O1058" s="1139"/>
    </row>
    <row r="1059" spans="3:15">
      <c r="C1059" s="1140"/>
      <c r="D1059" s="1140"/>
      <c r="E1059" s="1140"/>
      <c r="F1059" s="1140"/>
      <c r="G1059" s="1140"/>
      <c r="H1059" s="1140"/>
      <c r="I1059" s="1140"/>
      <c r="J1059" s="1140"/>
      <c r="K1059" s="1140"/>
      <c r="L1059" s="1140"/>
      <c r="M1059" s="1140"/>
      <c r="N1059" s="1140"/>
      <c r="O1059" s="1139"/>
    </row>
    <row r="1060" spans="3:15">
      <c r="C1060" s="1140"/>
      <c r="D1060" s="1140"/>
      <c r="E1060" s="1140"/>
      <c r="F1060" s="1140"/>
      <c r="G1060" s="1140"/>
      <c r="H1060" s="1140"/>
      <c r="I1060" s="1140"/>
      <c r="J1060" s="1140"/>
      <c r="K1060" s="1140"/>
      <c r="L1060" s="1140"/>
      <c r="M1060" s="1140"/>
      <c r="N1060" s="1140"/>
      <c r="O1060" s="1139"/>
    </row>
    <row r="1061" spans="3:15">
      <c r="C1061" s="1140"/>
      <c r="D1061" s="1140"/>
      <c r="E1061" s="1140"/>
      <c r="F1061" s="1140"/>
      <c r="G1061" s="1140"/>
      <c r="H1061" s="1140"/>
      <c r="I1061" s="1140"/>
      <c r="J1061" s="1140"/>
      <c r="K1061" s="1140"/>
      <c r="L1061" s="1140"/>
      <c r="M1061" s="1140"/>
      <c r="N1061" s="1140"/>
      <c r="O1061" s="1139"/>
    </row>
    <row r="1062" spans="3:15">
      <c r="C1062" s="1140"/>
      <c r="D1062" s="1140"/>
      <c r="E1062" s="1140"/>
      <c r="F1062" s="1140"/>
      <c r="G1062" s="1140"/>
      <c r="H1062" s="1140"/>
      <c r="I1062" s="1140"/>
      <c r="J1062" s="1140"/>
      <c r="K1062" s="1140"/>
      <c r="L1062" s="1140"/>
      <c r="M1062" s="1140"/>
      <c r="N1062" s="1140"/>
      <c r="O1062" s="1139"/>
    </row>
    <row r="1063" spans="3:15">
      <c r="C1063" s="1140"/>
      <c r="D1063" s="1140"/>
      <c r="E1063" s="1140"/>
      <c r="F1063" s="1140"/>
      <c r="G1063" s="1140"/>
      <c r="H1063" s="1140"/>
      <c r="I1063" s="1140"/>
      <c r="J1063" s="1140"/>
      <c r="K1063" s="1140"/>
      <c r="L1063" s="1140"/>
      <c r="M1063" s="1140"/>
      <c r="N1063" s="1140"/>
      <c r="O1063" s="1139"/>
    </row>
    <row r="1064" spans="3:15">
      <c r="C1064" s="1140"/>
      <c r="D1064" s="1140"/>
      <c r="E1064" s="1140"/>
      <c r="F1064" s="1140"/>
      <c r="G1064" s="1140"/>
      <c r="H1064" s="1140"/>
      <c r="I1064" s="1140"/>
      <c r="J1064" s="1140"/>
      <c r="K1064" s="1140"/>
      <c r="L1064" s="1140"/>
      <c r="M1064" s="1140"/>
      <c r="N1064" s="1140"/>
      <c r="O1064" s="1139"/>
    </row>
    <row r="1065" spans="3:15">
      <c r="C1065" s="1140"/>
      <c r="D1065" s="1140"/>
      <c r="E1065" s="1140"/>
      <c r="F1065" s="1140"/>
      <c r="G1065" s="1140"/>
      <c r="H1065" s="1140"/>
      <c r="I1065" s="1140"/>
      <c r="J1065" s="1140"/>
      <c r="K1065" s="1140"/>
      <c r="L1065" s="1140"/>
      <c r="M1065" s="1140"/>
      <c r="N1065" s="1140"/>
      <c r="O1065" s="1139"/>
    </row>
    <row r="1066" spans="3:15">
      <c r="C1066" s="1140"/>
      <c r="D1066" s="1140"/>
      <c r="E1066" s="1140"/>
      <c r="F1066" s="1140"/>
      <c r="G1066" s="1140"/>
      <c r="H1066" s="1140"/>
      <c r="I1066" s="1140"/>
      <c r="J1066" s="1140"/>
      <c r="K1066" s="1140"/>
      <c r="L1066" s="1140"/>
      <c r="M1066" s="1140"/>
      <c r="N1066" s="1140"/>
      <c r="O1066" s="1139"/>
    </row>
    <row r="1067" spans="3:15">
      <c r="C1067" s="1140"/>
      <c r="D1067" s="1140"/>
      <c r="E1067" s="1140"/>
      <c r="F1067" s="1140"/>
      <c r="G1067" s="1140"/>
      <c r="H1067" s="1140"/>
      <c r="I1067" s="1140"/>
      <c r="J1067" s="1140"/>
      <c r="K1067" s="1140"/>
      <c r="L1067" s="1140"/>
      <c r="M1067" s="1140"/>
      <c r="N1067" s="1140"/>
      <c r="O1067" s="1139"/>
    </row>
    <row r="1068" spans="3:15">
      <c r="C1068" s="1140"/>
      <c r="D1068" s="1140"/>
      <c r="E1068" s="1140"/>
      <c r="F1068" s="1140"/>
      <c r="G1068" s="1140"/>
      <c r="H1068" s="1140"/>
      <c r="I1068" s="1140"/>
      <c r="J1068" s="1140"/>
      <c r="K1068" s="1140"/>
      <c r="L1068" s="1140"/>
      <c r="M1068" s="1140"/>
      <c r="N1068" s="1140"/>
      <c r="O1068" s="1139"/>
    </row>
    <row r="1069" spans="3:15">
      <c r="C1069" s="1140"/>
      <c r="D1069" s="1140"/>
      <c r="E1069" s="1140"/>
      <c r="F1069" s="1140"/>
      <c r="G1069" s="1140"/>
      <c r="H1069" s="1140"/>
      <c r="I1069" s="1140"/>
      <c r="J1069" s="1140"/>
      <c r="K1069" s="1140"/>
      <c r="L1069" s="1140"/>
      <c r="M1069" s="1140"/>
      <c r="N1069" s="1140"/>
      <c r="O1069" s="1139"/>
    </row>
    <row r="1070" spans="3:15">
      <c r="C1070" s="1140"/>
      <c r="D1070" s="1140"/>
      <c r="E1070" s="1140"/>
      <c r="F1070" s="1140"/>
      <c r="G1070" s="1140"/>
      <c r="H1070" s="1140"/>
      <c r="I1070" s="1140"/>
      <c r="J1070" s="1140"/>
      <c r="K1070" s="1140"/>
      <c r="L1070" s="1140"/>
      <c r="M1070" s="1140"/>
      <c r="N1070" s="1140"/>
      <c r="O1070" s="1139"/>
    </row>
    <row r="1071" spans="3:15">
      <c r="C1071" s="1140"/>
      <c r="D1071" s="1140"/>
      <c r="E1071" s="1140"/>
      <c r="F1071" s="1140"/>
      <c r="G1071" s="1140"/>
      <c r="H1071" s="1140"/>
      <c r="I1071" s="1140"/>
      <c r="J1071" s="1140"/>
      <c r="K1071" s="1140"/>
      <c r="L1071" s="1140"/>
      <c r="M1071" s="1140"/>
      <c r="N1071" s="1140"/>
      <c r="O1071" s="1139"/>
    </row>
    <row r="1072" spans="3:15">
      <c r="C1072" s="1140"/>
      <c r="D1072" s="1140"/>
      <c r="E1072" s="1140"/>
      <c r="F1072" s="1140"/>
      <c r="G1072" s="1140"/>
      <c r="H1072" s="1140"/>
      <c r="I1072" s="1140"/>
      <c r="J1072" s="1140"/>
      <c r="K1072" s="1140"/>
      <c r="L1072" s="1140"/>
      <c r="M1072" s="1140"/>
      <c r="N1072" s="1140"/>
      <c r="O1072" s="1139"/>
    </row>
    <row r="1073" spans="3:15">
      <c r="C1073" s="1140"/>
      <c r="D1073" s="1140"/>
      <c r="E1073" s="1140"/>
      <c r="F1073" s="1140"/>
      <c r="G1073" s="1140"/>
      <c r="H1073" s="1140"/>
      <c r="I1073" s="1140"/>
      <c r="J1073" s="1140"/>
      <c r="K1073" s="1140"/>
      <c r="L1073" s="1140"/>
      <c r="M1073" s="1140"/>
      <c r="N1073" s="1140"/>
      <c r="O1073" s="1139"/>
    </row>
    <row r="1074" spans="3:15">
      <c r="C1074" s="1140"/>
      <c r="D1074" s="1140"/>
      <c r="E1074" s="1140"/>
      <c r="F1074" s="1140"/>
      <c r="G1074" s="1140"/>
      <c r="H1074" s="1140"/>
      <c r="I1074" s="1140"/>
      <c r="J1074" s="1140"/>
      <c r="K1074" s="1140"/>
      <c r="L1074" s="1140"/>
      <c r="M1074" s="1140"/>
      <c r="N1074" s="1140"/>
      <c r="O1074" s="1139"/>
    </row>
    <row r="1075" spans="3:15">
      <c r="C1075" s="1140"/>
      <c r="D1075" s="1140"/>
      <c r="E1075" s="1140"/>
      <c r="F1075" s="1140"/>
      <c r="G1075" s="1140"/>
      <c r="H1075" s="1140"/>
      <c r="I1075" s="1140"/>
      <c r="J1075" s="1140"/>
      <c r="K1075" s="1140"/>
      <c r="L1075" s="1140"/>
      <c r="M1075" s="1140"/>
      <c r="N1075" s="1140"/>
      <c r="O1075" s="1139"/>
    </row>
    <row r="1076" spans="3:15">
      <c r="C1076" s="1140"/>
      <c r="D1076" s="1140"/>
      <c r="E1076" s="1140"/>
      <c r="F1076" s="1140"/>
      <c r="G1076" s="1140"/>
      <c r="H1076" s="1140"/>
      <c r="I1076" s="1140"/>
      <c r="J1076" s="1140"/>
      <c r="K1076" s="1140"/>
      <c r="L1076" s="1140"/>
      <c r="M1076" s="1140"/>
      <c r="N1076" s="1140"/>
      <c r="O1076" s="1139"/>
    </row>
    <row r="1077" spans="3:15">
      <c r="C1077" s="1140"/>
      <c r="D1077" s="1140"/>
      <c r="E1077" s="1140"/>
      <c r="F1077" s="1140"/>
      <c r="G1077" s="1140"/>
      <c r="H1077" s="1140"/>
      <c r="I1077" s="1140"/>
      <c r="J1077" s="1140"/>
      <c r="K1077" s="1140"/>
      <c r="L1077" s="1140"/>
      <c r="M1077" s="1140"/>
      <c r="N1077" s="1140"/>
      <c r="O1077" s="1139"/>
    </row>
    <row r="1078" spans="3:15">
      <c r="C1078" s="1140"/>
      <c r="D1078" s="1140"/>
      <c r="E1078" s="1140"/>
      <c r="F1078" s="1140"/>
      <c r="G1078" s="1140"/>
      <c r="H1078" s="1140"/>
      <c r="I1078" s="1140"/>
      <c r="J1078" s="1140"/>
      <c r="K1078" s="1140"/>
      <c r="L1078" s="1140"/>
      <c r="M1078" s="1140"/>
      <c r="N1078" s="1140"/>
      <c r="O1078" s="1139"/>
    </row>
    <row r="1079" spans="3:15">
      <c r="C1079" s="1140"/>
      <c r="D1079" s="1140"/>
      <c r="E1079" s="1140"/>
      <c r="F1079" s="1140"/>
      <c r="G1079" s="1140"/>
      <c r="H1079" s="1140"/>
      <c r="I1079" s="1140"/>
      <c r="J1079" s="1140"/>
      <c r="K1079" s="1140"/>
      <c r="L1079" s="1140"/>
      <c r="M1079" s="1140"/>
      <c r="N1079" s="1140"/>
      <c r="O1079" s="1139"/>
    </row>
    <row r="1080" spans="3:15">
      <c r="C1080" s="1140"/>
      <c r="D1080" s="1140"/>
      <c r="E1080" s="1140"/>
      <c r="F1080" s="1140"/>
      <c r="G1080" s="1140"/>
      <c r="H1080" s="1140"/>
      <c r="I1080" s="1140"/>
      <c r="J1080" s="1140"/>
      <c r="K1080" s="1140"/>
      <c r="L1080" s="1140"/>
      <c r="M1080" s="1140"/>
      <c r="N1080" s="1140"/>
      <c r="O1080" s="1139"/>
    </row>
    <row r="1081" spans="3:15">
      <c r="C1081" s="1140"/>
      <c r="D1081" s="1140"/>
      <c r="E1081" s="1140"/>
      <c r="F1081" s="1140"/>
      <c r="G1081" s="1140"/>
      <c r="H1081" s="1140"/>
      <c r="I1081" s="1140"/>
      <c r="J1081" s="1140"/>
      <c r="K1081" s="1140"/>
      <c r="L1081" s="1140"/>
      <c r="M1081" s="1140"/>
      <c r="N1081" s="1140"/>
      <c r="O1081" s="1139"/>
    </row>
    <row r="1082" spans="3:15">
      <c r="C1082" s="1140"/>
      <c r="D1082" s="1140"/>
      <c r="E1082" s="1140"/>
      <c r="F1082" s="1140"/>
      <c r="G1082" s="1140"/>
      <c r="H1082" s="1140"/>
      <c r="I1082" s="1140"/>
      <c r="J1082" s="1140"/>
      <c r="K1082" s="1140"/>
      <c r="L1082" s="1140"/>
      <c r="M1082" s="1140"/>
      <c r="N1082" s="1140"/>
      <c r="O1082" s="1139"/>
    </row>
    <row r="1083" spans="3:15">
      <c r="C1083" s="1140"/>
      <c r="D1083" s="1140"/>
      <c r="E1083" s="1140"/>
      <c r="F1083" s="1140"/>
      <c r="G1083" s="1140"/>
      <c r="H1083" s="1140"/>
      <c r="I1083" s="1140"/>
      <c r="J1083" s="1140"/>
      <c r="K1083" s="1140"/>
      <c r="L1083" s="1140"/>
      <c r="M1083" s="1140"/>
      <c r="N1083" s="1140"/>
      <c r="O1083" s="1139"/>
    </row>
    <row r="1084" spans="3:15">
      <c r="C1084" s="1140"/>
      <c r="D1084" s="1140"/>
      <c r="E1084" s="1140"/>
      <c r="F1084" s="1140"/>
      <c r="G1084" s="1140"/>
      <c r="H1084" s="1140"/>
      <c r="I1084" s="1140"/>
      <c r="J1084" s="1140"/>
      <c r="K1084" s="1140"/>
      <c r="L1084" s="1140"/>
      <c r="M1084" s="1140"/>
      <c r="N1084" s="1140"/>
      <c r="O1084" s="1139"/>
    </row>
    <row r="1085" spans="3:15">
      <c r="C1085" s="1140"/>
      <c r="D1085" s="1140"/>
      <c r="E1085" s="1140"/>
      <c r="F1085" s="1140"/>
      <c r="G1085" s="1140"/>
      <c r="H1085" s="1140"/>
      <c r="I1085" s="1140"/>
      <c r="J1085" s="1140"/>
      <c r="K1085" s="1140"/>
      <c r="L1085" s="1140"/>
      <c r="M1085" s="1140"/>
      <c r="N1085" s="1140"/>
      <c r="O1085" s="1139"/>
    </row>
    <row r="1086" spans="3:15">
      <c r="C1086" s="1140"/>
      <c r="D1086" s="1140"/>
      <c r="E1086" s="1140"/>
      <c r="F1086" s="1140"/>
      <c r="G1086" s="1140"/>
      <c r="H1086" s="1140"/>
      <c r="I1086" s="1140"/>
      <c r="J1086" s="1140"/>
      <c r="K1086" s="1140"/>
      <c r="L1086" s="1140"/>
      <c r="M1086" s="1140"/>
      <c r="N1086" s="1140"/>
      <c r="O1086" s="1139"/>
    </row>
    <row r="1087" spans="3:15">
      <c r="C1087" s="1140"/>
      <c r="D1087" s="1140"/>
      <c r="E1087" s="1140"/>
      <c r="F1087" s="1140"/>
      <c r="G1087" s="1140"/>
      <c r="H1087" s="1140"/>
      <c r="I1087" s="1140"/>
      <c r="J1087" s="1140"/>
      <c r="K1087" s="1140"/>
      <c r="L1087" s="1140"/>
      <c r="M1087" s="1140"/>
      <c r="N1087" s="1140"/>
      <c r="O1087" s="1139"/>
    </row>
    <row r="1088" spans="3:15">
      <c r="C1088" s="1140"/>
      <c r="D1088" s="1140"/>
      <c r="E1088" s="1140"/>
      <c r="F1088" s="1140"/>
      <c r="G1088" s="1140"/>
      <c r="H1088" s="1140"/>
      <c r="I1088" s="1140"/>
      <c r="J1088" s="1140"/>
      <c r="K1088" s="1140"/>
      <c r="L1088" s="1140"/>
      <c r="M1088" s="1140"/>
      <c r="N1088" s="1140"/>
      <c r="O1088" s="1139"/>
    </row>
    <row r="1089" spans="3:15">
      <c r="C1089" s="1140"/>
      <c r="D1089" s="1140"/>
      <c r="E1089" s="1140"/>
      <c r="F1089" s="1140"/>
      <c r="G1089" s="1140"/>
      <c r="H1089" s="1140"/>
      <c r="I1089" s="1140"/>
      <c r="J1089" s="1140"/>
      <c r="K1089" s="1140"/>
      <c r="L1089" s="1140"/>
      <c r="M1089" s="1140"/>
      <c r="N1089" s="1140"/>
      <c r="O1089" s="1139"/>
    </row>
    <row r="1090" spans="3:15">
      <c r="C1090" s="1140"/>
      <c r="D1090" s="1140"/>
      <c r="E1090" s="1140"/>
      <c r="F1090" s="1140"/>
      <c r="G1090" s="1140"/>
      <c r="H1090" s="1140"/>
      <c r="I1090" s="1140"/>
      <c r="J1090" s="1140"/>
      <c r="K1090" s="1140"/>
      <c r="L1090" s="1140"/>
      <c r="M1090" s="1140"/>
      <c r="N1090" s="1140"/>
      <c r="O1090" s="1139"/>
    </row>
    <row r="1091" spans="3:15">
      <c r="C1091" s="1140"/>
      <c r="D1091" s="1140"/>
      <c r="E1091" s="1140"/>
      <c r="F1091" s="1140"/>
      <c r="G1091" s="1140"/>
      <c r="H1091" s="1140"/>
      <c r="I1091" s="1140"/>
      <c r="J1091" s="1140"/>
      <c r="K1091" s="1140"/>
      <c r="L1091" s="1140"/>
      <c r="M1091" s="1140"/>
      <c r="N1091" s="1140"/>
      <c r="O1091" s="1139"/>
    </row>
    <row r="1092" spans="3:15">
      <c r="C1092" s="1140"/>
      <c r="D1092" s="1140"/>
      <c r="E1092" s="1140"/>
      <c r="F1092" s="1140"/>
      <c r="G1092" s="1140"/>
      <c r="H1092" s="1140"/>
      <c r="I1092" s="1140"/>
      <c r="J1092" s="1140"/>
      <c r="K1092" s="1140"/>
      <c r="L1092" s="1140"/>
      <c r="M1092" s="1140"/>
      <c r="N1092" s="1140"/>
      <c r="O1092" s="1139"/>
    </row>
    <row r="1093" spans="3:15">
      <c r="C1093" s="1140"/>
      <c r="D1093" s="1140"/>
      <c r="E1093" s="1140"/>
      <c r="F1093" s="1140"/>
      <c r="G1093" s="1140"/>
      <c r="H1093" s="1140"/>
      <c r="I1093" s="1140"/>
      <c r="J1093" s="1140"/>
      <c r="K1093" s="1140"/>
      <c r="L1093" s="1140"/>
      <c r="M1093" s="1140"/>
      <c r="N1093" s="1140"/>
      <c r="O1093" s="1139"/>
    </row>
    <row r="1094" spans="3:15">
      <c r="C1094" s="1140"/>
      <c r="D1094" s="1140"/>
      <c r="E1094" s="1140"/>
      <c r="F1094" s="1140"/>
      <c r="G1094" s="1140"/>
      <c r="H1094" s="1140"/>
      <c r="I1094" s="1140"/>
      <c r="J1094" s="1140"/>
      <c r="K1094" s="1140"/>
      <c r="L1094" s="1140"/>
      <c r="M1094" s="1140"/>
      <c r="N1094" s="1140"/>
      <c r="O1094" s="1139"/>
    </row>
    <row r="1095" spans="3:15">
      <c r="C1095" s="1140"/>
      <c r="D1095" s="1140"/>
      <c r="E1095" s="1140"/>
      <c r="F1095" s="1140"/>
      <c r="G1095" s="1140"/>
      <c r="H1095" s="1140"/>
      <c r="I1095" s="1140"/>
      <c r="J1095" s="1140"/>
      <c r="K1095" s="1140"/>
      <c r="L1095" s="1140"/>
      <c r="M1095" s="1140"/>
      <c r="N1095" s="1140"/>
      <c r="O1095" s="1139"/>
    </row>
    <row r="1096" spans="3:15">
      <c r="C1096" s="1140"/>
      <c r="D1096" s="1140"/>
      <c r="E1096" s="1140"/>
      <c r="F1096" s="1140"/>
      <c r="G1096" s="1140"/>
      <c r="H1096" s="1140"/>
      <c r="I1096" s="1140"/>
      <c r="J1096" s="1140"/>
      <c r="K1096" s="1140"/>
      <c r="L1096" s="1140"/>
      <c r="M1096" s="1140"/>
      <c r="N1096" s="1140"/>
      <c r="O1096" s="1139"/>
    </row>
    <row r="1097" spans="3:15">
      <c r="C1097" s="1140"/>
      <c r="D1097" s="1140"/>
      <c r="E1097" s="1140"/>
      <c r="F1097" s="1140"/>
      <c r="G1097" s="1140"/>
      <c r="H1097" s="1140"/>
      <c r="I1097" s="1140"/>
      <c r="J1097" s="1140"/>
      <c r="K1097" s="1140"/>
      <c r="L1097" s="1140"/>
      <c r="M1097" s="1140"/>
      <c r="N1097" s="1140"/>
      <c r="O1097" s="1139"/>
    </row>
    <row r="1098" spans="3:15">
      <c r="C1098" s="1140"/>
      <c r="D1098" s="1140"/>
      <c r="E1098" s="1140"/>
      <c r="F1098" s="1140"/>
      <c r="G1098" s="1140"/>
      <c r="H1098" s="1140"/>
      <c r="I1098" s="1140"/>
      <c r="J1098" s="1140"/>
      <c r="K1098" s="1140"/>
      <c r="L1098" s="1140"/>
      <c r="M1098" s="1140"/>
      <c r="N1098" s="1140"/>
      <c r="O1098" s="1139"/>
    </row>
    <row r="1099" spans="3:15">
      <c r="C1099" s="1140"/>
      <c r="D1099" s="1140"/>
      <c r="E1099" s="1140"/>
      <c r="F1099" s="1140"/>
      <c r="G1099" s="1140"/>
      <c r="H1099" s="1140"/>
      <c r="I1099" s="1140"/>
      <c r="J1099" s="1140"/>
      <c r="K1099" s="1140"/>
      <c r="L1099" s="1140"/>
      <c r="M1099" s="1140"/>
      <c r="N1099" s="1140"/>
      <c r="O1099" s="1139"/>
    </row>
    <row r="1100" spans="3:15">
      <c r="C1100" s="1140"/>
      <c r="D1100" s="1140"/>
      <c r="E1100" s="1140"/>
      <c r="F1100" s="1140"/>
      <c r="G1100" s="1140"/>
      <c r="H1100" s="1140"/>
      <c r="I1100" s="1140"/>
      <c r="J1100" s="1140"/>
      <c r="K1100" s="1140"/>
      <c r="L1100" s="1140"/>
      <c r="M1100" s="1140"/>
      <c r="N1100" s="1140"/>
      <c r="O1100" s="1139"/>
    </row>
    <row r="1101" spans="3:15">
      <c r="C1101" s="1140"/>
      <c r="D1101" s="1140"/>
      <c r="E1101" s="1140"/>
      <c r="F1101" s="1140"/>
      <c r="G1101" s="1140"/>
      <c r="H1101" s="1140"/>
      <c r="I1101" s="1140"/>
      <c r="J1101" s="1140"/>
      <c r="K1101" s="1140"/>
      <c r="L1101" s="1140"/>
      <c r="M1101" s="1140"/>
      <c r="N1101" s="1140"/>
      <c r="O1101" s="1139"/>
    </row>
    <row r="1102" spans="3:15">
      <c r="C1102" s="1140"/>
      <c r="D1102" s="1140"/>
      <c r="E1102" s="1140"/>
      <c r="F1102" s="1140"/>
      <c r="G1102" s="1140"/>
      <c r="H1102" s="1140"/>
      <c r="I1102" s="1140"/>
      <c r="J1102" s="1140"/>
      <c r="K1102" s="1140"/>
      <c r="L1102" s="1140"/>
      <c r="M1102" s="1140"/>
      <c r="N1102" s="1140"/>
      <c r="O1102" s="1139"/>
    </row>
    <row r="1103" spans="3:15">
      <c r="C1103" s="1140"/>
      <c r="D1103" s="1140"/>
      <c r="E1103" s="1140"/>
      <c r="F1103" s="1140"/>
      <c r="G1103" s="1140"/>
      <c r="H1103" s="1140"/>
      <c r="I1103" s="1140"/>
      <c r="J1103" s="1140"/>
      <c r="K1103" s="1140"/>
      <c r="L1103" s="1140"/>
      <c r="M1103" s="1140"/>
      <c r="N1103" s="1140"/>
      <c r="O1103" s="1139"/>
    </row>
    <row r="1104" spans="3:15">
      <c r="C1104" s="1140"/>
      <c r="D1104" s="1140"/>
      <c r="E1104" s="1140"/>
      <c r="F1104" s="1140"/>
      <c r="G1104" s="1140"/>
      <c r="H1104" s="1140"/>
      <c r="I1104" s="1140"/>
      <c r="J1104" s="1140"/>
      <c r="K1104" s="1140"/>
      <c r="L1104" s="1140"/>
      <c r="M1104" s="1140"/>
      <c r="N1104" s="1140"/>
      <c r="O1104" s="1139"/>
    </row>
    <row r="1105" spans="3:15">
      <c r="C1105" s="1140"/>
      <c r="D1105" s="1140"/>
      <c r="E1105" s="1140"/>
      <c r="F1105" s="1140"/>
      <c r="G1105" s="1140"/>
      <c r="H1105" s="1140"/>
      <c r="I1105" s="1140"/>
      <c r="J1105" s="1140"/>
      <c r="K1105" s="1140"/>
      <c r="L1105" s="1140"/>
      <c r="M1105" s="1140"/>
      <c r="N1105" s="1140"/>
      <c r="O1105" s="1139"/>
    </row>
    <row r="1106" spans="3:15">
      <c r="C1106" s="1140"/>
      <c r="D1106" s="1140"/>
      <c r="E1106" s="1140"/>
      <c r="F1106" s="1140"/>
      <c r="G1106" s="1140"/>
      <c r="H1106" s="1140"/>
      <c r="I1106" s="1140"/>
      <c r="J1106" s="1140"/>
      <c r="K1106" s="1140"/>
      <c r="L1106" s="1140"/>
      <c r="M1106" s="1140"/>
      <c r="N1106" s="1140"/>
      <c r="O1106" s="1139"/>
    </row>
    <row r="1107" spans="3:15">
      <c r="C1107" s="1140"/>
      <c r="D1107" s="1140"/>
      <c r="E1107" s="1140"/>
      <c r="F1107" s="1140"/>
      <c r="G1107" s="1140"/>
      <c r="H1107" s="1140"/>
      <c r="I1107" s="1140"/>
      <c r="J1107" s="1140"/>
      <c r="K1107" s="1140"/>
      <c r="L1107" s="1140"/>
      <c r="M1107" s="1140"/>
      <c r="N1107" s="1140"/>
      <c r="O1107" s="1139"/>
    </row>
    <row r="1108" spans="3:15">
      <c r="C1108" s="1140"/>
      <c r="D1108" s="1140"/>
      <c r="E1108" s="1140"/>
      <c r="F1108" s="1140"/>
      <c r="G1108" s="1140"/>
      <c r="H1108" s="1140"/>
      <c r="I1108" s="1140"/>
      <c r="J1108" s="1140"/>
      <c r="K1108" s="1140"/>
      <c r="L1108" s="1140"/>
      <c r="M1108" s="1140"/>
      <c r="N1108" s="1140"/>
      <c r="O1108" s="1139"/>
    </row>
    <row r="1109" spans="3:15">
      <c r="C1109" s="1140"/>
      <c r="D1109" s="1140"/>
      <c r="E1109" s="1140"/>
      <c r="F1109" s="1140"/>
      <c r="G1109" s="1140"/>
      <c r="H1109" s="1140"/>
      <c r="I1109" s="1140"/>
      <c r="J1109" s="1140"/>
      <c r="K1109" s="1140"/>
      <c r="L1109" s="1140"/>
      <c r="M1109" s="1140"/>
      <c r="N1109" s="1140"/>
      <c r="O1109" s="1139"/>
    </row>
    <row r="1110" spans="3:15">
      <c r="C1110" s="1140"/>
      <c r="D1110" s="1140"/>
      <c r="E1110" s="1140"/>
      <c r="F1110" s="1140"/>
      <c r="G1110" s="1140"/>
      <c r="H1110" s="1140"/>
      <c r="I1110" s="1140"/>
      <c r="J1110" s="1140"/>
      <c r="K1110" s="1140"/>
      <c r="L1110" s="1140"/>
      <c r="M1110" s="1140"/>
      <c r="N1110" s="1140"/>
      <c r="O1110" s="1139"/>
    </row>
    <row r="1111" spans="3:15">
      <c r="C1111" s="1140"/>
      <c r="D1111" s="1140"/>
      <c r="E1111" s="1140"/>
      <c r="F1111" s="1140"/>
      <c r="G1111" s="1140"/>
      <c r="H1111" s="1140"/>
      <c r="I1111" s="1140"/>
      <c r="J1111" s="1140"/>
      <c r="K1111" s="1140"/>
      <c r="L1111" s="1140"/>
      <c r="M1111" s="1140"/>
      <c r="N1111" s="1140"/>
      <c r="O1111" s="1139"/>
    </row>
    <row r="1112" spans="3:15">
      <c r="C1112" s="1140"/>
      <c r="D1112" s="1140"/>
      <c r="E1112" s="1140"/>
      <c r="F1112" s="1140"/>
      <c r="G1112" s="1140"/>
      <c r="H1112" s="1140"/>
      <c r="I1112" s="1140"/>
      <c r="J1112" s="1140"/>
      <c r="K1112" s="1140"/>
      <c r="L1112" s="1140"/>
      <c r="M1112" s="1140"/>
      <c r="N1112" s="1140"/>
      <c r="O1112" s="1139"/>
    </row>
    <row r="1113" spans="3:15">
      <c r="C1113" s="1140"/>
      <c r="D1113" s="1140"/>
      <c r="E1113" s="1140"/>
      <c r="F1113" s="1140"/>
      <c r="G1113" s="1140"/>
      <c r="H1113" s="1140"/>
      <c r="I1113" s="1140"/>
      <c r="J1113" s="1140"/>
      <c r="K1113" s="1140"/>
      <c r="L1113" s="1140"/>
      <c r="M1113" s="1140"/>
      <c r="N1113" s="1140"/>
      <c r="O1113" s="1139"/>
    </row>
    <row r="1114" spans="3:15">
      <c r="C1114" s="1140"/>
      <c r="D1114" s="1140"/>
      <c r="E1114" s="1140"/>
      <c r="F1114" s="1140"/>
      <c r="G1114" s="1140"/>
      <c r="H1114" s="1140"/>
      <c r="I1114" s="1140"/>
      <c r="J1114" s="1140"/>
      <c r="K1114" s="1140"/>
      <c r="L1114" s="1140"/>
      <c r="M1114" s="1140"/>
      <c r="N1114" s="1140"/>
      <c r="O1114" s="1139"/>
    </row>
    <row r="1115" spans="3:15">
      <c r="C1115" s="1140"/>
      <c r="D1115" s="1140"/>
      <c r="E1115" s="1140"/>
      <c r="F1115" s="1140"/>
      <c r="G1115" s="1140"/>
      <c r="H1115" s="1140"/>
      <c r="I1115" s="1140"/>
      <c r="J1115" s="1140"/>
      <c r="K1115" s="1140"/>
      <c r="L1115" s="1140"/>
      <c r="M1115" s="1140"/>
      <c r="N1115" s="1140"/>
      <c r="O1115" s="1139"/>
    </row>
    <row r="1116" spans="3:15">
      <c r="C1116" s="1140"/>
      <c r="D1116" s="1140"/>
      <c r="E1116" s="1140"/>
      <c r="F1116" s="1140"/>
      <c r="G1116" s="1140"/>
      <c r="H1116" s="1140"/>
      <c r="I1116" s="1140"/>
      <c r="J1116" s="1140"/>
      <c r="K1116" s="1140"/>
      <c r="L1116" s="1140"/>
      <c r="M1116" s="1140"/>
      <c r="N1116" s="1140"/>
      <c r="O1116" s="1139"/>
    </row>
    <row r="1117" spans="3:15">
      <c r="C1117" s="1140"/>
      <c r="D1117" s="1140"/>
      <c r="E1117" s="1140"/>
      <c r="F1117" s="1140"/>
      <c r="G1117" s="1140"/>
      <c r="H1117" s="1140"/>
      <c r="I1117" s="1140"/>
      <c r="J1117" s="1140"/>
      <c r="K1117" s="1140"/>
      <c r="L1117" s="1140"/>
      <c r="M1117" s="1140"/>
      <c r="N1117" s="1140"/>
      <c r="O1117" s="1139"/>
    </row>
    <row r="1118" spans="3:15">
      <c r="C1118" s="1140"/>
      <c r="D1118" s="1140"/>
      <c r="E1118" s="1140"/>
      <c r="F1118" s="1140"/>
      <c r="G1118" s="1140"/>
      <c r="H1118" s="1140"/>
      <c r="I1118" s="1140"/>
      <c r="J1118" s="1140"/>
      <c r="K1118" s="1140"/>
      <c r="L1118" s="1140"/>
      <c r="M1118" s="1140"/>
      <c r="N1118" s="1140"/>
      <c r="O1118" s="1139"/>
    </row>
    <row r="1119" spans="3:15">
      <c r="C1119" s="1140"/>
      <c r="D1119" s="1140"/>
      <c r="E1119" s="1140"/>
      <c r="F1119" s="1140"/>
      <c r="G1119" s="1140"/>
      <c r="H1119" s="1140"/>
      <c r="I1119" s="1140"/>
      <c r="J1119" s="1140"/>
      <c r="K1119" s="1140"/>
      <c r="L1119" s="1140"/>
      <c r="M1119" s="1140"/>
      <c r="N1119" s="1140"/>
      <c r="O1119" s="1139"/>
    </row>
    <row r="1120" spans="3:15">
      <c r="C1120" s="1140"/>
      <c r="D1120" s="1140"/>
      <c r="E1120" s="1140"/>
      <c r="F1120" s="1140"/>
      <c r="G1120" s="1140"/>
      <c r="H1120" s="1140"/>
      <c r="I1120" s="1140"/>
      <c r="J1120" s="1140"/>
      <c r="K1120" s="1140"/>
      <c r="L1120" s="1140"/>
      <c r="M1120" s="1140"/>
      <c r="N1120" s="1140"/>
      <c r="O1120" s="1139"/>
    </row>
    <row r="1121" spans="3:15">
      <c r="C1121" s="1140"/>
      <c r="D1121" s="1140"/>
      <c r="E1121" s="1140"/>
      <c r="F1121" s="1140"/>
      <c r="G1121" s="1140"/>
      <c r="H1121" s="1140"/>
      <c r="I1121" s="1140"/>
      <c r="J1121" s="1140"/>
      <c r="K1121" s="1140"/>
      <c r="L1121" s="1140"/>
      <c r="M1121" s="1140"/>
      <c r="N1121" s="1140"/>
      <c r="O1121" s="1139"/>
    </row>
    <row r="1122" spans="3:15">
      <c r="C1122" s="1140"/>
      <c r="D1122" s="1140"/>
      <c r="E1122" s="1140"/>
      <c r="F1122" s="1140"/>
      <c r="G1122" s="1140"/>
      <c r="H1122" s="1140"/>
      <c r="I1122" s="1140"/>
      <c r="J1122" s="1140"/>
      <c r="K1122" s="1140"/>
      <c r="L1122" s="1140"/>
      <c r="M1122" s="1140"/>
      <c r="N1122" s="1140"/>
      <c r="O1122" s="1139"/>
    </row>
    <row r="1123" spans="3:15">
      <c r="C1123" s="1140"/>
      <c r="D1123" s="1140"/>
      <c r="E1123" s="1140"/>
      <c r="F1123" s="1140"/>
      <c r="G1123" s="1140"/>
      <c r="H1123" s="1140"/>
      <c r="I1123" s="1140"/>
      <c r="J1123" s="1140"/>
      <c r="K1123" s="1140"/>
      <c r="L1123" s="1140"/>
      <c r="M1123" s="1140"/>
      <c r="N1123" s="1140"/>
      <c r="O1123" s="1139"/>
    </row>
    <row r="1124" spans="3:15">
      <c r="C1124" s="1140"/>
      <c r="D1124" s="1140"/>
      <c r="E1124" s="1140"/>
      <c r="F1124" s="1140"/>
      <c r="G1124" s="1140"/>
      <c r="H1124" s="1140"/>
      <c r="I1124" s="1140"/>
      <c r="J1124" s="1140"/>
      <c r="K1124" s="1140"/>
      <c r="L1124" s="1140"/>
      <c r="M1124" s="1140"/>
      <c r="N1124" s="1140"/>
      <c r="O1124" s="1139"/>
    </row>
    <row r="1125" spans="3:15">
      <c r="C1125" s="1140"/>
      <c r="D1125" s="1140"/>
      <c r="E1125" s="1140"/>
      <c r="F1125" s="1140"/>
      <c r="G1125" s="1140"/>
      <c r="H1125" s="1140"/>
      <c r="I1125" s="1140"/>
      <c r="J1125" s="1140"/>
      <c r="K1125" s="1140"/>
      <c r="L1125" s="1140"/>
      <c r="M1125" s="1140"/>
      <c r="N1125" s="1140"/>
      <c r="O1125" s="1139"/>
    </row>
    <row r="1126" spans="3:15">
      <c r="C1126" s="1140"/>
      <c r="D1126" s="1140"/>
      <c r="E1126" s="1140"/>
      <c r="F1126" s="1140"/>
      <c r="G1126" s="1140"/>
      <c r="H1126" s="1140"/>
      <c r="I1126" s="1140"/>
      <c r="J1126" s="1140"/>
      <c r="K1126" s="1140"/>
      <c r="L1126" s="1140"/>
      <c r="M1126" s="1140"/>
      <c r="N1126" s="1140"/>
      <c r="O1126" s="1139"/>
    </row>
    <row r="1127" spans="3:15">
      <c r="C1127" s="1140"/>
      <c r="D1127" s="1140"/>
      <c r="E1127" s="1140"/>
      <c r="F1127" s="1140"/>
      <c r="G1127" s="1140"/>
      <c r="H1127" s="1140"/>
      <c r="I1127" s="1140"/>
      <c r="J1127" s="1140"/>
      <c r="K1127" s="1140"/>
      <c r="L1127" s="1140"/>
      <c r="M1127" s="1140"/>
      <c r="N1127" s="1140"/>
      <c r="O1127" s="1139"/>
    </row>
    <row r="1128" spans="3:15">
      <c r="C1128" s="1140"/>
      <c r="D1128" s="1140"/>
      <c r="E1128" s="1140"/>
      <c r="F1128" s="1140"/>
      <c r="G1128" s="1140"/>
      <c r="H1128" s="1140"/>
      <c r="I1128" s="1140"/>
      <c r="J1128" s="1140"/>
      <c r="K1128" s="1140"/>
      <c r="L1128" s="1140"/>
      <c r="M1128" s="1140"/>
      <c r="N1128" s="1140"/>
      <c r="O1128" s="1139"/>
    </row>
    <row r="1129" spans="3:15">
      <c r="C1129" s="1140"/>
      <c r="D1129" s="1140"/>
      <c r="E1129" s="1140"/>
      <c r="F1129" s="1140"/>
      <c r="G1129" s="1140"/>
      <c r="H1129" s="1140"/>
      <c r="I1129" s="1140"/>
      <c r="J1129" s="1140"/>
      <c r="K1129" s="1140"/>
      <c r="L1129" s="1140"/>
      <c r="M1129" s="1140"/>
      <c r="N1129" s="1140"/>
      <c r="O1129" s="1139"/>
    </row>
    <row r="1130" spans="3:15">
      <c r="C1130" s="1140"/>
      <c r="D1130" s="1140"/>
      <c r="E1130" s="1140"/>
      <c r="F1130" s="1140"/>
      <c r="G1130" s="1140"/>
      <c r="H1130" s="1140"/>
      <c r="I1130" s="1140"/>
      <c r="J1130" s="1140"/>
      <c r="K1130" s="1140"/>
      <c r="L1130" s="1140"/>
      <c r="M1130" s="1140"/>
      <c r="N1130" s="1140"/>
      <c r="O1130" s="1139"/>
    </row>
    <row r="1131" spans="3:15">
      <c r="C1131" s="1140"/>
      <c r="D1131" s="1140"/>
      <c r="E1131" s="1140"/>
      <c r="F1131" s="1140"/>
      <c r="G1131" s="1140"/>
      <c r="H1131" s="1140"/>
      <c r="I1131" s="1140"/>
      <c r="J1131" s="1140"/>
      <c r="K1131" s="1140"/>
      <c r="L1131" s="1140"/>
      <c r="M1131" s="1140"/>
      <c r="N1131" s="1140"/>
      <c r="O1131" s="1139"/>
    </row>
    <row r="1132" spans="3:15">
      <c r="C1132" s="1140"/>
      <c r="D1132" s="1140"/>
      <c r="E1132" s="1140"/>
      <c r="F1132" s="1140"/>
      <c r="G1132" s="1140"/>
      <c r="H1132" s="1140"/>
      <c r="I1132" s="1140"/>
      <c r="J1132" s="1140"/>
      <c r="K1132" s="1140"/>
      <c r="L1132" s="1140"/>
      <c r="M1132" s="1140"/>
      <c r="N1132" s="1140"/>
      <c r="O1132" s="1139"/>
    </row>
    <row r="1133" spans="3:15">
      <c r="C1133" s="1140"/>
      <c r="D1133" s="1140"/>
      <c r="E1133" s="1140"/>
      <c r="F1133" s="1140"/>
      <c r="G1133" s="1140"/>
      <c r="H1133" s="1140"/>
      <c r="I1133" s="1140"/>
      <c r="J1133" s="1140"/>
      <c r="K1133" s="1140"/>
      <c r="L1133" s="1140"/>
      <c r="M1133" s="1140"/>
      <c r="N1133" s="1140"/>
      <c r="O1133" s="1139"/>
    </row>
    <row r="1134" spans="3:15">
      <c r="C1134" s="1140"/>
      <c r="D1134" s="1140"/>
      <c r="E1134" s="1140"/>
      <c r="F1134" s="1140"/>
      <c r="G1134" s="1140"/>
      <c r="H1134" s="1140"/>
      <c r="I1134" s="1140"/>
      <c r="J1134" s="1140"/>
      <c r="K1134" s="1140"/>
      <c r="L1134" s="1140"/>
      <c r="M1134" s="1140"/>
      <c r="N1134" s="1140"/>
      <c r="O1134" s="1139"/>
    </row>
    <row r="1135" spans="3:15">
      <c r="C1135" s="1140"/>
      <c r="D1135" s="1140"/>
      <c r="E1135" s="1140"/>
      <c r="F1135" s="1140"/>
      <c r="G1135" s="1140"/>
      <c r="H1135" s="1140"/>
      <c r="I1135" s="1140"/>
      <c r="J1135" s="1140"/>
      <c r="K1135" s="1140"/>
      <c r="L1135" s="1140"/>
      <c r="M1135" s="1140"/>
      <c r="N1135" s="1140"/>
      <c r="O1135" s="1139"/>
    </row>
    <row r="1136" spans="3:15">
      <c r="C1136" s="1140"/>
      <c r="D1136" s="1140"/>
      <c r="E1136" s="1140"/>
      <c r="F1136" s="1140"/>
      <c r="G1136" s="1140"/>
      <c r="H1136" s="1140"/>
      <c r="I1136" s="1140"/>
      <c r="J1136" s="1140"/>
      <c r="K1136" s="1140"/>
      <c r="L1136" s="1140"/>
      <c r="M1136" s="1140"/>
      <c r="N1136" s="1140"/>
      <c r="O1136" s="1139"/>
    </row>
    <row r="1137" spans="3:15">
      <c r="C1137" s="1140"/>
      <c r="D1137" s="1140"/>
      <c r="E1137" s="1140"/>
      <c r="F1137" s="1140"/>
      <c r="G1137" s="1140"/>
      <c r="H1137" s="1140"/>
      <c r="I1137" s="1140"/>
      <c r="J1137" s="1140"/>
      <c r="K1137" s="1140"/>
      <c r="L1137" s="1140"/>
      <c r="M1137" s="1140"/>
      <c r="N1137" s="1140"/>
      <c r="O1137" s="1139"/>
    </row>
    <row r="1138" spans="3:15">
      <c r="C1138" s="1140"/>
      <c r="D1138" s="1140"/>
      <c r="E1138" s="1140"/>
      <c r="F1138" s="1140"/>
      <c r="G1138" s="1140"/>
      <c r="H1138" s="1140"/>
      <c r="I1138" s="1140"/>
      <c r="J1138" s="1140"/>
      <c r="K1138" s="1140"/>
      <c r="L1138" s="1140"/>
      <c r="M1138" s="1140"/>
      <c r="N1138" s="1140"/>
      <c r="O1138" s="1139"/>
    </row>
    <row r="1139" spans="3:15">
      <c r="C1139" s="1140"/>
      <c r="D1139" s="1140"/>
      <c r="E1139" s="1140"/>
      <c r="F1139" s="1140"/>
      <c r="G1139" s="1140"/>
      <c r="H1139" s="1140"/>
      <c r="I1139" s="1140"/>
      <c r="J1139" s="1140"/>
      <c r="K1139" s="1140"/>
      <c r="L1139" s="1140"/>
      <c r="M1139" s="1140"/>
      <c r="N1139" s="1140"/>
      <c r="O1139" s="1139"/>
    </row>
    <row r="1140" spans="3:15">
      <c r="C1140" s="1140"/>
      <c r="D1140" s="1140"/>
      <c r="E1140" s="1140"/>
      <c r="F1140" s="1140"/>
      <c r="G1140" s="1140"/>
      <c r="H1140" s="1140"/>
      <c r="I1140" s="1140"/>
      <c r="J1140" s="1140"/>
      <c r="K1140" s="1140"/>
      <c r="L1140" s="1140"/>
      <c r="M1140" s="1140"/>
      <c r="N1140" s="1140"/>
      <c r="O1140" s="1139"/>
    </row>
    <row r="1141" spans="3:15">
      <c r="C1141" s="1140"/>
      <c r="D1141" s="1140"/>
      <c r="E1141" s="1140"/>
      <c r="F1141" s="1140"/>
      <c r="G1141" s="1140"/>
      <c r="H1141" s="1140"/>
      <c r="I1141" s="1140"/>
      <c r="J1141" s="1140"/>
      <c r="K1141" s="1140"/>
      <c r="L1141" s="1140"/>
      <c r="M1141" s="1140"/>
      <c r="N1141" s="1140"/>
      <c r="O1141" s="1139"/>
    </row>
    <row r="1142" spans="3:15">
      <c r="C1142" s="1140"/>
      <c r="D1142" s="1140"/>
      <c r="E1142" s="1140"/>
      <c r="F1142" s="1140"/>
      <c r="G1142" s="1140"/>
      <c r="H1142" s="1140"/>
      <c r="I1142" s="1140"/>
      <c r="J1142" s="1140"/>
      <c r="K1142" s="1140"/>
      <c r="L1142" s="1140"/>
      <c r="M1142" s="1140"/>
      <c r="N1142" s="1140"/>
      <c r="O1142" s="1139"/>
    </row>
    <row r="1143" spans="3:15">
      <c r="C1143" s="1140"/>
      <c r="D1143" s="1140"/>
      <c r="E1143" s="1140"/>
      <c r="F1143" s="1140"/>
      <c r="G1143" s="1140"/>
      <c r="H1143" s="1140"/>
      <c r="I1143" s="1140"/>
      <c r="J1143" s="1140"/>
      <c r="K1143" s="1140"/>
      <c r="L1143" s="1140"/>
      <c r="M1143" s="1140"/>
      <c r="N1143" s="1140"/>
      <c r="O1143" s="1139"/>
    </row>
    <row r="1144" spans="3:15">
      <c r="C1144" s="1140"/>
      <c r="D1144" s="1140"/>
      <c r="E1144" s="1140"/>
      <c r="F1144" s="1140"/>
      <c r="G1144" s="1140"/>
      <c r="H1144" s="1140"/>
      <c r="I1144" s="1140"/>
      <c r="J1144" s="1140"/>
      <c r="K1144" s="1140"/>
      <c r="L1144" s="1140"/>
      <c r="M1144" s="1140"/>
      <c r="N1144" s="1140"/>
      <c r="O1144" s="1139"/>
    </row>
    <row r="1145" spans="3:15">
      <c r="C1145" s="1140"/>
      <c r="D1145" s="1140"/>
      <c r="E1145" s="1140"/>
      <c r="F1145" s="1140"/>
      <c r="G1145" s="1140"/>
      <c r="H1145" s="1140"/>
      <c r="I1145" s="1140"/>
      <c r="J1145" s="1140"/>
      <c r="K1145" s="1140"/>
      <c r="L1145" s="1140"/>
      <c r="M1145" s="1140"/>
      <c r="N1145" s="1140"/>
      <c r="O1145" s="1139"/>
    </row>
    <row r="1146" spans="3:15">
      <c r="C1146" s="1140"/>
      <c r="D1146" s="1140"/>
      <c r="E1146" s="1140"/>
      <c r="F1146" s="1140"/>
      <c r="G1146" s="1140"/>
      <c r="H1146" s="1140"/>
      <c r="I1146" s="1140"/>
      <c r="J1146" s="1140"/>
      <c r="K1146" s="1140"/>
      <c r="L1146" s="1140"/>
      <c r="M1146" s="1140"/>
      <c r="N1146" s="1140"/>
      <c r="O1146" s="1139"/>
    </row>
    <row r="1147" spans="3:15">
      <c r="C1147" s="1140"/>
      <c r="D1147" s="1140"/>
      <c r="E1147" s="1140"/>
      <c r="F1147" s="1140"/>
      <c r="G1147" s="1140"/>
      <c r="H1147" s="1140"/>
      <c r="I1147" s="1140"/>
      <c r="J1147" s="1140"/>
      <c r="K1147" s="1140"/>
      <c r="L1147" s="1140"/>
      <c r="M1147" s="1140"/>
      <c r="N1147" s="1140"/>
      <c r="O1147" s="1139"/>
    </row>
    <row r="1148" spans="3:15">
      <c r="C1148" s="1140"/>
      <c r="D1148" s="1140"/>
      <c r="E1148" s="1140"/>
      <c r="F1148" s="1140"/>
      <c r="G1148" s="1140"/>
      <c r="H1148" s="1140"/>
      <c r="I1148" s="1140"/>
      <c r="J1148" s="1140"/>
      <c r="K1148" s="1140"/>
      <c r="L1148" s="1140"/>
      <c r="M1148" s="1140"/>
      <c r="N1148" s="1140"/>
      <c r="O1148" s="1139"/>
    </row>
    <row r="1149" spans="3:15">
      <c r="C1149" s="1140"/>
      <c r="D1149" s="1140"/>
      <c r="E1149" s="1140"/>
      <c r="F1149" s="1140"/>
      <c r="G1149" s="1140"/>
      <c r="H1149" s="1140"/>
      <c r="I1149" s="1140"/>
      <c r="J1149" s="1140"/>
      <c r="K1149" s="1140"/>
      <c r="L1149" s="1140"/>
      <c r="M1149" s="1140"/>
      <c r="N1149" s="1140"/>
      <c r="O1149" s="1139"/>
    </row>
    <row r="1150" spans="3:15">
      <c r="C1150" s="1140"/>
      <c r="D1150" s="1140"/>
      <c r="E1150" s="1140"/>
      <c r="F1150" s="1140"/>
      <c r="G1150" s="1140"/>
      <c r="H1150" s="1140"/>
      <c r="I1150" s="1140"/>
      <c r="J1150" s="1140"/>
      <c r="K1150" s="1140"/>
      <c r="L1150" s="1140"/>
      <c r="M1150" s="1140"/>
      <c r="N1150" s="1140"/>
      <c r="O1150" s="1139"/>
    </row>
    <row r="1151" spans="3:15">
      <c r="C1151" s="1140"/>
      <c r="D1151" s="1140"/>
      <c r="E1151" s="1140"/>
      <c r="F1151" s="1140"/>
      <c r="G1151" s="1140"/>
      <c r="H1151" s="1140"/>
      <c r="I1151" s="1140"/>
      <c r="J1151" s="1140"/>
      <c r="K1151" s="1140"/>
      <c r="L1151" s="1140"/>
      <c r="M1151" s="1140"/>
      <c r="N1151" s="1140"/>
      <c r="O1151" s="1139"/>
    </row>
    <row r="1152" spans="3:15">
      <c r="C1152" s="1140"/>
      <c r="D1152" s="1140"/>
      <c r="E1152" s="1140"/>
      <c r="F1152" s="1140"/>
      <c r="G1152" s="1140"/>
      <c r="H1152" s="1140"/>
      <c r="I1152" s="1140"/>
      <c r="J1152" s="1140"/>
      <c r="K1152" s="1140"/>
      <c r="L1152" s="1140"/>
      <c r="M1152" s="1140"/>
      <c r="N1152" s="1140"/>
      <c r="O1152" s="1139"/>
    </row>
    <row r="1153" spans="3:15">
      <c r="C1153" s="1140"/>
      <c r="D1153" s="1140"/>
      <c r="E1153" s="1140"/>
      <c r="F1153" s="1140"/>
      <c r="G1153" s="1140"/>
      <c r="H1153" s="1140"/>
      <c r="I1153" s="1140"/>
      <c r="J1153" s="1140"/>
      <c r="K1153" s="1140"/>
      <c r="L1153" s="1140"/>
      <c r="M1153" s="1140"/>
      <c r="N1153" s="1140"/>
      <c r="O1153" s="1139"/>
    </row>
    <row r="1154" spans="3:15">
      <c r="C1154" s="1140"/>
      <c r="D1154" s="1140"/>
      <c r="E1154" s="1140"/>
      <c r="F1154" s="1140"/>
      <c r="G1154" s="1140"/>
      <c r="H1154" s="1140"/>
      <c r="I1154" s="1140"/>
      <c r="J1154" s="1140"/>
      <c r="K1154" s="1140"/>
      <c r="L1154" s="1140"/>
      <c r="M1154" s="1140"/>
      <c r="N1154" s="1140"/>
      <c r="O1154" s="1139"/>
    </row>
    <row r="1155" spans="3:15">
      <c r="C1155" s="1140"/>
      <c r="D1155" s="1140"/>
      <c r="E1155" s="1140"/>
      <c r="F1155" s="1140"/>
      <c r="G1155" s="1140"/>
      <c r="H1155" s="1140"/>
      <c r="I1155" s="1140"/>
      <c r="J1155" s="1140"/>
      <c r="K1155" s="1140"/>
      <c r="L1155" s="1140"/>
      <c r="M1155" s="1140"/>
      <c r="N1155" s="1140"/>
      <c r="O1155" s="1139"/>
    </row>
    <row r="1156" spans="3:15">
      <c r="C1156" s="1140"/>
      <c r="D1156" s="1140"/>
      <c r="E1156" s="1140"/>
      <c r="F1156" s="1140"/>
      <c r="G1156" s="1140"/>
      <c r="H1156" s="1140"/>
      <c r="I1156" s="1140"/>
      <c r="J1156" s="1140"/>
      <c r="K1156" s="1140"/>
      <c r="L1156" s="1140"/>
      <c r="M1156" s="1140"/>
      <c r="N1156" s="1140"/>
      <c r="O1156" s="1139"/>
    </row>
    <row r="1157" spans="3:15">
      <c r="C1157" s="1140"/>
      <c r="D1157" s="1140"/>
      <c r="E1157" s="1140"/>
      <c r="F1157" s="1140"/>
      <c r="G1157" s="1140"/>
      <c r="H1157" s="1140"/>
      <c r="I1157" s="1140"/>
      <c r="J1157" s="1140"/>
      <c r="K1157" s="1140"/>
      <c r="L1157" s="1140"/>
      <c r="M1157" s="1140"/>
      <c r="N1157" s="1140"/>
      <c r="O1157" s="1139"/>
    </row>
    <row r="1158" spans="3:15">
      <c r="C1158" s="1140"/>
      <c r="D1158" s="1140"/>
      <c r="E1158" s="1140"/>
      <c r="F1158" s="1140"/>
      <c r="G1158" s="1140"/>
      <c r="H1158" s="1140"/>
      <c r="I1158" s="1140"/>
      <c r="J1158" s="1140"/>
      <c r="K1158" s="1140"/>
      <c r="L1158" s="1140"/>
      <c r="M1158" s="1140"/>
      <c r="N1158" s="1140"/>
      <c r="O1158" s="1139"/>
    </row>
    <row r="1159" spans="3:15">
      <c r="C1159" s="1140"/>
      <c r="D1159" s="1140"/>
      <c r="E1159" s="1140"/>
      <c r="F1159" s="1140"/>
      <c r="G1159" s="1140"/>
      <c r="H1159" s="1140"/>
      <c r="I1159" s="1140"/>
      <c r="J1159" s="1140"/>
      <c r="K1159" s="1140"/>
      <c r="L1159" s="1140"/>
      <c r="M1159" s="1140"/>
      <c r="N1159" s="1140"/>
      <c r="O1159" s="1139"/>
    </row>
    <row r="1160" spans="3:15">
      <c r="C1160" s="1140"/>
      <c r="D1160" s="1140"/>
      <c r="E1160" s="1140"/>
      <c r="F1160" s="1140"/>
      <c r="G1160" s="1140"/>
      <c r="H1160" s="1140"/>
      <c r="I1160" s="1140"/>
      <c r="J1160" s="1140"/>
      <c r="K1160" s="1140"/>
      <c r="L1160" s="1140"/>
      <c r="M1160" s="1140"/>
      <c r="N1160" s="1140"/>
      <c r="O1160" s="1139"/>
    </row>
    <row r="1161" spans="3:15">
      <c r="C1161" s="1140"/>
      <c r="D1161" s="1140"/>
      <c r="E1161" s="1140"/>
      <c r="F1161" s="1140"/>
      <c r="G1161" s="1140"/>
      <c r="H1161" s="1140"/>
      <c r="I1161" s="1140"/>
      <c r="J1161" s="1140"/>
      <c r="K1161" s="1140"/>
      <c r="L1161" s="1140"/>
      <c r="M1161" s="1140"/>
      <c r="N1161" s="1140"/>
      <c r="O1161" s="1139"/>
    </row>
    <row r="1162" spans="3:15">
      <c r="C1162" s="1140"/>
      <c r="D1162" s="1140"/>
      <c r="E1162" s="1140"/>
      <c r="F1162" s="1140"/>
      <c r="G1162" s="1140"/>
      <c r="H1162" s="1140"/>
      <c r="I1162" s="1140"/>
      <c r="J1162" s="1140"/>
      <c r="K1162" s="1140"/>
      <c r="L1162" s="1140"/>
      <c r="M1162" s="1140"/>
      <c r="N1162" s="1140"/>
      <c r="O1162" s="1139"/>
    </row>
    <row r="1163" spans="3:15">
      <c r="C1163" s="1140"/>
      <c r="D1163" s="1140"/>
      <c r="E1163" s="1140"/>
      <c r="F1163" s="1140"/>
      <c r="G1163" s="1140"/>
      <c r="H1163" s="1140"/>
      <c r="I1163" s="1140"/>
      <c r="J1163" s="1140"/>
      <c r="K1163" s="1140"/>
      <c r="L1163" s="1140"/>
      <c r="M1163" s="1140"/>
      <c r="N1163" s="1140"/>
      <c r="O1163" s="1139"/>
    </row>
    <row r="1164" spans="3:15">
      <c r="C1164" s="1140"/>
      <c r="D1164" s="1140"/>
      <c r="E1164" s="1140"/>
      <c r="F1164" s="1140"/>
      <c r="G1164" s="1140"/>
      <c r="H1164" s="1140"/>
      <c r="I1164" s="1140"/>
      <c r="J1164" s="1140"/>
      <c r="K1164" s="1140"/>
      <c r="L1164" s="1140"/>
      <c r="M1164" s="1140"/>
      <c r="N1164" s="1140"/>
      <c r="O1164" s="1139"/>
    </row>
    <row r="1165" spans="3:15">
      <c r="C1165" s="1140"/>
      <c r="D1165" s="1140"/>
      <c r="E1165" s="1140"/>
      <c r="F1165" s="1140"/>
      <c r="G1165" s="1140"/>
      <c r="H1165" s="1140"/>
      <c r="I1165" s="1140"/>
      <c r="J1165" s="1140"/>
      <c r="K1165" s="1140"/>
      <c r="L1165" s="1140"/>
      <c r="M1165" s="1140"/>
      <c r="N1165" s="1140"/>
      <c r="O1165" s="1139"/>
    </row>
    <row r="1166" spans="3:15">
      <c r="C1166" s="1140"/>
      <c r="D1166" s="1140"/>
      <c r="E1166" s="1140"/>
      <c r="F1166" s="1140"/>
      <c r="G1166" s="1140"/>
      <c r="H1166" s="1140"/>
      <c r="I1166" s="1140"/>
      <c r="J1166" s="1140"/>
      <c r="K1166" s="1140"/>
      <c r="L1166" s="1140"/>
      <c r="M1166" s="1140"/>
      <c r="N1166" s="1140"/>
      <c r="O1166" s="1139"/>
    </row>
    <row r="1167" spans="3:15">
      <c r="C1167" s="1140"/>
      <c r="D1167" s="1140"/>
      <c r="E1167" s="1140"/>
      <c r="F1167" s="1140"/>
      <c r="G1167" s="1140"/>
      <c r="H1167" s="1140"/>
      <c r="I1167" s="1140"/>
      <c r="J1167" s="1140"/>
      <c r="K1167" s="1140"/>
      <c r="L1167" s="1140"/>
      <c r="M1167" s="1140"/>
      <c r="N1167" s="1140"/>
      <c r="O1167" s="1139"/>
    </row>
    <row r="1168" spans="3:15">
      <c r="C1168" s="1140"/>
      <c r="D1168" s="1140"/>
      <c r="E1168" s="1140"/>
      <c r="F1168" s="1140"/>
      <c r="G1168" s="1140"/>
      <c r="H1168" s="1140"/>
      <c r="I1168" s="1140"/>
      <c r="J1168" s="1140"/>
      <c r="K1168" s="1140"/>
      <c r="L1168" s="1140"/>
      <c r="M1168" s="1140"/>
      <c r="N1168" s="1140"/>
      <c r="O1168" s="1139"/>
    </row>
    <row r="1169" spans="3:15">
      <c r="C1169" s="1140"/>
      <c r="D1169" s="1140"/>
      <c r="E1169" s="1140"/>
      <c r="F1169" s="1140"/>
      <c r="G1169" s="1140"/>
      <c r="H1169" s="1140"/>
      <c r="I1169" s="1140"/>
      <c r="J1169" s="1140"/>
      <c r="K1169" s="1140"/>
      <c r="L1169" s="1140"/>
      <c r="M1169" s="1140"/>
      <c r="N1169" s="1140"/>
      <c r="O1169" s="1139"/>
    </row>
    <row r="1170" spans="3:15">
      <c r="C1170" s="1140"/>
      <c r="D1170" s="1140"/>
      <c r="E1170" s="1140"/>
      <c r="F1170" s="1140"/>
      <c r="G1170" s="1140"/>
      <c r="H1170" s="1140"/>
      <c r="I1170" s="1140"/>
      <c r="J1170" s="1140"/>
      <c r="K1170" s="1140"/>
      <c r="L1170" s="1140"/>
      <c r="M1170" s="1140"/>
      <c r="N1170" s="1140"/>
      <c r="O1170" s="1139"/>
    </row>
    <row r="1171" spans="3:15">
      <c r="C1171" s="1140"/>
      <c r="D1171" s="1140"/>
      <c r="E1171" s="1140"/>
      <c r="F1171" s="1140"/>
      <c r="G1171" s="1140"/>
      <c r="H1171" s="1140"/>
      <c r="I1171" s="1140"/>
      <c r="J1171" s="1140"/>
      <c r="K1171" s="1140"/>
      <c r="L1171" s="1140"/>
      <c r="M1171" s="1140"/>
      <c r="N1171" s="1140"/>
      <c r="O1171" s="1139"/>
    </row>
    <row r="1172" spans="3:15">
      <c r="C1172" s="1140"/>
      <c r="D1172" s="1140"/>
      <c r="E1172" s="1140"/>
      <c r="F1172" s="1140"/>
      <c r="G1172" s="1140"/>
      <c r="H1172" s="1140"/>
      <c r="I1172" s="1140"/>
      <c r="J1172" s="1140"/>
      <c r="K1172" s="1140"/>
      <c r="L1172" s="1140"/>
      <c r="M1172" s="1140"/>
      <c r="N1172" s="1140"/>
      <c r="O1172" s="1139"/>
    </row>
    <row r="1173" spans="3:15">
      <c r="C1173" s="1140"/>
      <c r="D1173" s="1140"/>
      <c r="E1173" s="1140"/>
      <c r="F1173" s="1140"/>
      <c r="G1173" s="1140"/>
      <c r="H1173" s="1140"/>
      <c r="I1173" s="1140"/>
      <c r="J1173" s="1140"/>
      <c r="K1173" s="1140"/>
      <c r="L1173" s="1140"/>
      <c r="M1173" s="1140"/>
      <c r="N1173" s="1140"/>
      <c r="O1173" s="1139"/>
    </row>
    <row r="1174" spans="3:15">
      <c r="C1174" s="1140"/>
      <c r="D1174" s="1140"/>
      <c r="E1174" s="1140"/>
      <c r="F1174" s="1140"/>
      <c r="G1174" s="1140"/>
      <c r="H1174" s="1140"/>
      <c r="I1174" s="1140"/>
      <c r="J1174" s="1140"/>
      <c r="K1174" s="1140"/>
      <c r="L1174" s="1140"/>
      <c r="M1174" s="1140"/>
      <c r="N1174" s="1140"/>
      <c r="O1174" s="1139"/>
    </row>
    <row r="1175" spans="3:15">
      <c r="C1175" s="1140"/>
      <c r="D1175" s="1140"/>
      <c r="E1175" s="1140"/>
      <c r="F1175" s="1140"/>
      <c r="G1175" s="1140"/>
      <c r="H1175" s="1140"/>
      <c r="I1175" s="1140"/>
      <c r="J1175" s="1140"/>
      <c r="K1175" s="1140"/>
      <c r="L1175" s="1140"/>
      <c r="M1175" s="1140"/>
      <c r="N1175" s="1140"/>
      <c r="O1175" s="1139"/>
    </row>
    <row r="1176" spans="3:15">
      <c r="C1176" s="1140"/>
      <c r="D1176" s="1140"/>
      <c r="E1176" s="1140"/>
      <c r="F1176" s="1140"/>
      <c r="G1176" s="1140"/>
      <c r="H1176" s="1140"/>
      <c r="I1176" s="1140"/>
      <c r="J1176" s="1140"/>
      <c r="K1176" s="1140"/>
      <c r="L1176" s="1140"/>
      <c r="M1176" s="1140"/>
      <c r="N1176" s="1140"/>
      <c r="O1176" s="1139"/>
    </row>
    <row r="1177" spans="3:15">
      <c r="C1177" s="1140"/>
      <c r="D1177" s="1140"/>
      <c r="E1177" s="1140"/>
      <c r="F1177" s="1140"/>
      <c r="G1177" s="1140"/>
      <c r="H1177" s="1140"/>
      <c r="I1177" s="1140"/>
      <c r="J1177" s="1140"/>
      <c r="K1177" s="1140"/>
      <c r="L1177" s="1140"/>
      <c r="M1177" s="1140"/>
      <c r="N1177" s="1140"/>
      <c r="O1177" s="1139"/>
    </row>
    <row r="1178" spans="3:15">
      <c r="C1178" s="1140"/>
      <c r="D1178" s="1140"/>
      <c r="E1178" s="1140"/>
      <c r="F1178" s="1140"/>
      <c r="G1178" s="1140"/>
      <c r="H1178" s="1140"/>
      <c r="I1178" s="1140"/>
      <c r="J1178" s="1140"/>
      <c r="K1178" s="1140"/>
      <c r="L1178" s="1140"/>
      <c r="M1178" s="1140"/>
      <c r="N1178" s="1140"/>
      <c r="O1178" s="1139"/>
    </row>
    <row r="1179" spans="3:15">
      <c r="C1179" s="1140"/>
      <c r="D1179" s="1140"/>
      <c r="E1179" s="1140"/>
      <c r="F1179" s="1140"/>
      <c r="G1179" s="1140"/>
      <c r="H1179" s="1140"/>
      <c r="I1179" s="1140"/>
      <c r="J1179" s="1140"/>
      <c r="K1179" s="1140"/>
      <c r="L1179" s="1140"/>
      <c r="M1179" s="1140"/>
      <c r="N1179" s="1140"/>
      <c r="O1179" s="1139"/>
    </row>
    <row r="1180" spans="3:15">
      <c r="C1180" s="1140"/>
      <c r="D1180" s="1140"/>
      <c r="E1180" s="1140"/>
      <c r="F1180" s="1140"/>
      <c r="G1180" s="1140"/>
      <c r="H1180" s="1140"/>
      <c r="I1180" s="1140"/>
      <c r="J1180" s="1140"/>
      <c r="K1180" s="1140"/>
      <c r="L1180" s="1140"/>
      <c r="M1180" s="1140"/>
      <c r="N1180" s="1140"/>
      <c r="O1180" s="1139"/>
    </row>
    <row r="1181" spans="3:15">
      <c r="C1181" s="1140"/>
      <c r="D1181" s="1140"/>
      <c r="E1181" s="1140"/>
      <c r="F1181" s="1140"/>
      <c r="G1181" s="1140"/>
      <c r="H1181" s="1140"/>
      <c r="I1181" s="1140"/>
      <c r="J1181" s="1140"/>
      <c r="K1181" s="1140"/>
      <c r="L1181" s="1140"/>
      <c r="M1181" s="1140"/>
      <c r="N1181" s="1140"/>
      <c r="O1181" s="1139"/>
    </row>
    <row r="1182" spans="3:15">
      <c r="C1182" s="1140"/>
      <c r="D1182" s="1140"/>
      <c r="E1182" s="1140"/>
      <c r="F1182" s="1140"/>
      <c r="G1182" s="1140"/>
      <c r="H1182" s="1140"/>
      <c r="I1182" s="1140"/>
      <c r="J1182" s="1140"/>
      <c r="K1182" s="1140"/>
      <c r="L1182" s="1140"/>
      <c r="M1182" s="1140"/>
      <c r="N1182" s="1140"/>
      <c r="O1182" s="1139"/>
    </row>
    <row r="1183" spans="3:15">
      <c r="C1183" s="1140"/>
      <c r="D1183" s="1140"/>
      <c r="E1183" s="1140"/>
      <c r="F1183" s="1140"/>
      <c r="G1183" s="1140"/>
      <c r="H1183" s="1140"/>
      <c r="I1183" s="1140"/>
      <c r="J1183" s="1140"/>
      <c r="K1183" s="1140"/>
      <c r="L1183" s="1140"/>
      <c r="M1183" s="1140"/>
      <c r="N1183" s="1140"/>
      <c r="O1183" s="1139"/>
    </row>
    <row r="1184" spans="3:15">
      <c r="C1184" s="1140"/>
      <c r="D1184" s="1140"/>
      <c r="E1184" s="1140"/>
      <c r="F1184" s="1140"/>
      <c r="G1184" s="1140"/>
      <c r="H1184" s="1140"/>
      <c r="I1184" s="1140"/>
      <c r="J1184" s="1140"/>
      <c r="K1184" s="1140"/>
      <c r="L1184" s="1140"/>
      <c r="M1184" s="1140"/>
      <c r="N1184" s="1140"/>
      <c r="O1184" s="1139"/>
    </row>
    <row r="1185" spans="3:15">
      <c r="C1185" s="1140"/>
      <c r="D1185" s="1140"/>
      <c r="E1185" s="1140"/>
      <c r="F1185" s="1140"/>
      <c r="G1185" s="1140"/>
      <c r="H1185" s="1140"/>
      <c r="I1185" s="1140"/>
      <c r="J1185" s="1140"/>
      <c r="K1185" s="1140"/>
      <c r="L1185" s="1140"/>
      <c r="M1185" s="1140"/>
      <c r="N1185" s="1140"/>
      <c r="O1185" s="1139"/>
    </row>
    <row r="1186" spans="3:15">
      <c r="C1186" s="1140"/>
      <c r="D1186" s="1140"/>
      <c r="E1186" s="1140"/>
      <c r="F1186" s="1140"/>
      <c r="G1186" s="1140"/>
      <c r="H1186" s="1140"/>
      <c r="I1186" s="1140"/>
      <c r="J1186" s="1140"/>
      <c r="K1186" s="1140"/>
      <c r="L1186" s="1140"/>
      <c r="M1186" s="1140"/>
      <c r="N1186" s="1140"/>
      <c r="O1186" s="1139"/>
    </row>
    <row r="1187" spans="3:15">
      <c r="C1187" s="1140"/>
      <c r="D1187" s="1140"/>
      <c r="E1187" s="1140"/>
      <c r="F1187" s="1140"/>
      <c r="G1187" s="1140"/>
      <c r="H1187" s="1140"/>
      <c r="I1187" s="1140"/>
      <c r="J1187" s="1140"/>
      <c r="K1187" s="1140"/>
      <c r="L1187" s="1140"/>
      <c r="M1187" s="1140"/>
      <c r="N1187" s="1140"/>
      <c r="O1187" s="1139"/>
    </row>
    <row r="1188" spans="3:15">
      <c r="C1188" s="1140"/>
      <c r="D1188" s="1140"/>
      <c r="E1188" s="1140"/>
      <c r="F1188" s="1140"/>
      <c r="G1188" s="1140"/>
      <c r="H1188" s="1140"/>
      <c r="I1188" s="1140"/>
      <c r="J1188" s="1140"/>
      <c r="K1188" s="1140"/>
      <c r="L1188" s="1140"/>
      <c r="M1188" s="1140"/>
      <c r="N1188" s="1140"/>
      <c r="O1188" s="1139"/>
    </row>
    <row r="1189" spans="3:15">
      <c r="C1189" s="1140"/>
      <c r="D1189" s="1140"/>
      <c r="E1189" s="1140"/>
      <c r="F1189" s="1140"/>
      <c r="G1189" s="1140"/>
      <c r="H1189" s="1140"/>
      <c r="I1189" s="1140"/>
      <c r="J1189" s="1140"/>
      <c r="K1189" s="1140"/>
      <c r="L1189" s="1140"/>
      <c r="M1189" s="1140"/>
      <c r="N1189" s="1140"/>
      <c r="O1189" s="1139"/>
    </row>
    <row r="1190" spans="3:15">
      <c r="C1190" s="1140"/>
      <c r="D1190" s="1140"/>
      <c r="E1190" s="1140"/>
      <c r="F1190" s="1140"/>
      <c r="G1190" s="1140"/>
      <c r="H1190" s="1140"/>
      <c r="I1190" s="1140"/>
      <c r="J1190" s="1140"/>
      <c r="K1190" s="1140"/>
      <c r="L1190" s="1140"/>
      <c r="M1190" s="1140"/>
      <c r="N1190" s="1140"/>
      <c r="O1190" s="1139"/>
    </row>
    <row r="1191" spans="3:15">
      <c r="C1191" s="1140"/>
      <c r="D1191" s="1140"/>
      <c r="E1191" s="1140"/>
      <c r="F1191" s="1140"/>
      <c r="G1191" s="1140"/>
      <c r="H1191" s="1140"/>
      <c r="I1191" s="1140"/>
      <c r="J1191" s="1140"/>
      <c r="K1191" s="1140"/>
      <c r="L1191" s="1140"/>
      <c r="M1191" s="1140"/>
      <c r="N1191" s="1140"/>
      <c r="O1191" s="1139"/>
    </row>
    <row r="1192" spans="3:15">
      <c r="C1192" s="1140"/>
      <c r="D1192" s="1140"/>
      <c r="E1192" s="1140"/>
      <c r="F1192" s="1140"/>
      <c r="G1192" s="1140"/>
      <c r="H1192" s="1140"/>
      <c r="I1192" s="1140"/>
      <c r="J1192" s="1140"/>
      <c r="K1192" s="1140"/>
      <c r="L1192" s="1140"/>
      <c r="M1192" s="1140"/>
      <c r="N1192" s="1140"/>
      <c r="O1192" s="1139"/>
    </row>
    <row r="1193" spans="3:15">
      <c r="C1193" s="1140"/>
      <c r="D1193" s="1140"/>
      <c r="E1193" s="1140"/>
      <c r="F1193" s="1140"/>
      <c r="G1193" s="1140"/>
      <c r="H1193" s="1140"/>
      <c r="I1193" s="1140"/>
      <c r="J1193" s="1140"/>
      <c r="K1193" s="1140"/>
      <c r="L1193" s="1140"/>
      <c r="M1193" s="1140"/>
      <c r="N1193" s="1140"/>
      <c r="O1193" s="1139"/>
    </row>
    <row r="1194" spans="3:15">
      <c r="C1194" s="1140"/>
      <c r="D1194" s="1140"/>
      <c r="E1194" s="1140"/>
      <c r="F1194" s="1140"/>
      <c r="G1194" s="1140"/>
      <c r="H1194" s="1140"/>
      <c r="I1194" s="1140"/>
      <c r="J1194" s="1140"/>
      <c r="K1194" s="1140"/>
      <c r="L1194" s="1140"/>
      <c r="M1194" s="1140"/>
      <c r="N1194" s="1140"/>
      <c r="O1194" s="1139"/>
    </row>
    <row r="1195" spans="3:15">
      <c r="C1195" s="1140"/>
      <c r="D1195" s="1140"/>
      <c r="E1195" s="1140"/>
      <c r="F1195" s="1140"/>
      <c r="G1195" s="1140"/>
      <c r="H1195" s="1140"/>
      <c r="I1195" s="1140"/>
      <c r="J1195" s="1140"/>
      <c r="K1195" s="1140"/>
      <c r="L1195" s="1140"/>
      <c r="M1195" s="1140"/>
      <c r="N1195" s="1140"/>
      <c r="O1195" s="1139"/>
    </row>
    <row r="1196" spans="3:15">
      <c r="C1196" s="1140"/>
      <c r="D1196" s="1140"/>
      <c r="E1196" s="1140"/>
      <c r="F1196" s="1140"/>
      <c r="G1196" s="1140"/>
      <c r="H1196" s="1140"/>
      <c r="I1196" s="1140"/>
      <c r="J1196" s="1140"/>
      <c r="K1196" s="1140"/>
      <c r="L1196" s="1140"/>
      <c r="M1196" s="1140"/>
      <c r="N1196" s="1140"/>
      <c r="O1196" s="1139"/>
    </row>
    <row r="1197" spans="3:15">
      <c r="C1197" s="1140"/>
      <c r="D1197" s="1140"/>
      <c r="E1197" s="1140"/>
      <c r="F1197" s="1140"/>
      <c r="G1197" s="1140"/>
      <c r="H1197" s="1140"/>
      <c r="I1197" s="1140"/>
      <c r="J1197" s="1140"/>
      <c r="K1197" s="1140"/>
      <c r="L1197" s="1140"/>
      <c r="M1197" s="1140"/>
      <c r="N1197" s="1140"/>
      <c r="O1197" s="1139"/>
    </row>
    <row r="1198" spans="3:15">
      <c r="C1198" s="1140"/>
      <c r="D1198" s="1140"/>
      <c r="E1198" s="1140"/>
      <c r="F1198" s="1140"/>
      <c r="G1198" s="1140"/>
      <c r="H1198" s="1140"/>
      <c r="I1198" s="1140"/>
      <c r="J1198" s="1140"/>
      <c r="K1198" s="1140"/>
      <c r="L1198" s="1140"/>
      <c r="M1198" s="1140"/>
      <c r="N1198" s="1140"/>
      <c r="O1198" s="1139"/>
    </row>
    <row r="1199" spans="3:15">
      <c r="C1199" s="1140"/>
      <c r="D1199" s="1140"/>
      <c r="E1199" s="1140"/>
      <c r="F1199" s="1140"/>
      <c r="G1199" s="1140"/>
      <c r="H1199" s="1140"/>
      <c r="I1199" s="1140"/>
      <c r="J1199" s="1140"/>
      <c r="K1199" s="1140"/>
      <c r="L1199" s="1140"/>
      <c r="M1199" s="1140"/>
      <c r="N1199" s="1140"/>
      <c r="O1199" s="1139"/>
    </row>
    <row r="1200" spans="3:15">
      <c r="C1200" s="1140"/>
      <c r="D1200" s="1140"/>
      <c r="E1200" s="1140"/>
      <c r="F1200" s="1140"/>
      <c r="G1200" s="1140"/>
      <c r="H1200" s="1140"/>
      <c r="I1200" s="1140"/>
      <c r="J1200" s="1140"/>
      <c r="K1200" s="1140"/>
      <c r="L1200" s="1140"/>
      <c r="M1200" s="1140"/>
      <c r="N1200" s="1140"/>
      <c r="O1200" s="1139"/>
    </row>
    <row r="1201" spans="3:15">
      <c r="C1201" s="1140"/>
      <c r="D1201" s="1140"/>
      <c r="E1201" s="1140"/>
      <c r="F1201" s="1140"/>
      <c r="G1201" s="1140"/>
      <c r="H1201" s="1140"/>
      <c r="I1201" s="1140"/>
      <c r="J1201" s="1140"/>
      <c r="K1201" s="1140"/>
      <c r="L1201" s="1140"/>
      <c r="M1201" s="1140"/>
      <c r="N1201" s="1140"/>
      <c r="O1201" s="1139"/>
    </row>
    <row r="1202" spans="3:15">
      <c r="C1202" s="1140"/>
      <c r="D1202" s="1140"/>
      <c r="E1202" s="1140"/>
      <c r="F1202" s="1140"/>
      <c r="G1202" s="1140"/>
      <c r="H1202" s="1140"/>
      <c r="I1202" s="1140"/>
      <c r="J1202" s="1140"/>
      <c r="K1202" s="1140"/>
      <c r="L1202" s="1140"/>
      <c r="M1202" s="1140"/>
      <c r="N1202" s="1140"/>
      <c r="O1202" s="1139"/>
    </row>
    <row r="1203" spans="3:15">
      <c r="C1203" s="1140"/>
      <c r="D1203" s="1140"/>
      <c r="E1203" s="1140"/>
      <c r="F1203" s="1140"/>
      <c r="G1203" s="1140"/>
      <c r="H1203" s="1140"/>
      <c r="I1203" s="1140"/>
      <c r="J1203" s="1140"/>
      <c r="K1203" s="1140"/>
      <c r="L1203" s="1140"/>
      <c r="M1203" s="1140"/>
      <c r="N1203" s="1140"/>
      <c r="O1203" s="1139"/>
    </row>
    <row r="1204" spans="3:15">
      <c r="C1204" s="1140"/>
      <c r="D1204" s="1140"/>
      <c r="E1204" s="1140"/>
      <c r="F1204" s="1140"/>
      <c r="G1204" s="1140"/>
      <c r="H1204" s="1140"/>
      <c r="I1204" s="1140"/>
      <c r="J1204" s="1140"/>
      <c r="K1204" s="1140"/>
      <c r="L1204" s="1140"/>
      <c r="M1204" s="1140"/>
      <c r="N1204" s="1140"/>
      <c r="O1204" s="1139"/>
    </row>
    <row r="1205" spans="3:15">
      <c r="C1205" s="1140"/>
      <c r="D1205" s="1140"/>
      <c r="E1205" s="1140"/>
      <c r="F1205" s="1140"/>
      <c r="G1205" s="1140"/>
      <c r="H1205" s="1140"/>
      <c r="I1205" s="1140"/>
      <c r="J1205" s="1140"/>
      <c r="K1205" s="1140"/>
      <c r="L1205" s="1140"/>
      <c r="M1205" s="1140"/>
      <c r="N1205" s="1140"/>
      <c r="O1205" s="1139"/>
    </row>
    <row r="1206" spans="3:15">
      <c r="C1206" s="1140"/>
      <c r="D1206" s="1140"/>
      <c r="E1206" s="1140"/>
      <c r="F1206" s="1140"/>
      <c r="G1206" s="1140"/>
      <c r="H1206" s="1140"/>
      <c r="I1206" s="1140"/>
      <c r="J1206" s="1140"/>
      <c r="K1206" s="1140"/>
      <c r="L1206" s="1140"/>
      <c r="M1206" s="1140"/>
      <c r="N1206" s="1140"/>
      <c r="O1206" s="1139"/>
    </row>
    <row r="1207" spans="3:15">
      <c r="C1207" s="1140"/>
      <c r="D1207" s="1140"/>
      <c r="E1207" s="1140"/>
      <c r="F1207" s="1140"/>
      <c r="G1207" s="1140"/>
      <c r="H1207" s="1140"/>
      <c r="I1207" s="1140"/>
      <c r="J1207" s="1140"/>
      <c r="K1207" s="1140"/>
      <c r="L1207" s="1140"/>
      <c r="M1207" s="1140"/>
      <c r="N1207" s="1140"/>
      <c r="O1207" s="1139"/>
    </row>
    <row r="1208" spans="3:15">
      <c r="C1208" s="1140"/>
      <c r="D1208" s="1140"/>
      <c r="E1208" s="1140"/>
      <c r="F1208" s="1140"/>
      <c r="G1208" s="1140"/>
      <c r="H1208" s="1140"/>
      <c r="I1208" s="1140"/>
      <c r="J1208" s="1140"/>
      <c r="K1208" s="1140"/>
      <c r="L1208" s="1140"/>
      <c r="M1208" s="1140"/>
      <c r="N1208" s="1140"/>
      <c r="O1208" s="1139"/>
    </row>
    <row r="1209" spans="3:15">
      <c r="C1209" s="1140"/>
      <c r="D1209" s="1140"/>
      <c r="E1209" s="1140"/>
      <c r="F1209" s="1140"/>
      <c r="G1209" s="1140"/>
      <c r="H1209" s="1140"/>
      <c r="I1209" s="1140"/>
      <c r="J1209" s="1140"/>
      <c r="K1209" s="1140"/>
      <c r="L1209" s="1140"/>
      <c r="M1209" s="1140"/>
      <c r="N1209" s="1140"/>
      <c r="O1209" s="1139"/>
    </row>
    <row r="1210" spans="3:15">
      <c r="C1210" s="1140"/>
      <c r="D1210" s="1140"/>
      <c r="E1210" s="1140"/>
      <c r="F1210" s="1140"/>
      <c r="G1210" s="1140"/>
      <c r="H1210" s="1140"/>
      <c r="I1210" s="1140"/>
      <c r="J1210" s="1140"/>
      <c r="K1210" s="1140"/>
      <c r="L1210" s="1140"/>
      <c r="M1210" s="1140"/>
      <c r="N1210" s="1140"/>
      <c r="O1210" s="1139"/>
    </row>
    <row r="1211" spans="3:15">
      <c r="C1211" s="1140"/>
      <c r="D1211" s="1140"/>
      <c r="E1211" s="1140"/>
      <c r="F1211" s="1140"/>
      <c r="G1211" s="1140"/>
      <c r="H1211" s="1140"/>
      <c r="I1211" s="1140"/>
      <c r="J1211" s="1140"/>
      <c r="K1211" s="1140"/>
      <c r="L1211" s="1140"/>
      <c r="M1211" s="1140"/>
      <c r="N1211" s="1140"/>
      <c r="O1211" s="1139"/>
    </row>
    <row r="1212" spans="3:15">
      <c r="C1212" s="1140"/>
      <c r="D1212" s="1140"/>
      <c r="E1212" s="1140"/>
      <c r="F1212" s="1140"/>
      <c r="G1212" s="1140"/>
      <c r="H1212" s="1140"/>
      <c r="I1212" s="1140"/>
      <c r="J1212" s="1140"/>
      <c r="K1212" s="1140"/>
      <c r="L1212" s="1140"/>
      <c r="M1212" s="1140"/>
      <c r="N1212" s="1140"/>
      <c r="O1212" s="1139"/>
    </row>
    <row r="1213" spans="3:15">
      <c r="C1213" s="1140"/>
      <c r="D1213" s="1140"/>
      <c r="E1213" s="1140"/>
      <c r="F1213" s="1140"/>
      <c r="G1213" s="1140"/>
      <c r="H1213" s="1140"/>
      <c r="I1213" s="1140"/>
      <c r="J1213" s="1140"/>
      <c r="K1213" s="1140"/>
      <c r="L1213" s="1140"/>
      <c r="M1213" s="1140"/>
      <c r="N1213" s="1140"/>
      <c r="O1213" s="1139"/>
    </row>
    <row r="1214" spans="3:15">
      <c r="C1214" s="1140"/>
      <c r="D1214" s="1140"/>
      <c r="E1214" s="1140"/>
      <c r="F1214" s="1140"/>
      <c r="G1214" s="1140"/>
      <c r="H1214" s="1140"/>
      <c r="I1214" s="1140"/>
      <c r="J1214" s="1140"/>
      <c r="K1214" s="1140"/>
      <c r="L1214" s="1140"/>
      <c r="M1214" s="1140"/>
      <c r="N1214" s="1140"/>
      <c r="O1214" s="1139"/>
    </row>
    <row r="1215" spans="3:15">
      <c r="C1215" s="1140"/>
      <c r="D1215" s="1140"/>
      <c r="E1215" s="1140"/>
      <c r="F1215" s="1140"/>
      <c r="G1215" s="1140"/>
      <c r="H1215" s="1140"/>
      <c r="I1215" s="1140"/>
      <c r="J1215" s="1140"/>
      <c r="K1215" s="1140"/>
      <c r="L1215" s="1140"/>
      <c r="M1215" s="1140"/>
      <c r="N1215" s="1140"/>
      <c r="O1215" s="1139"/>
    </row>
    <row r="1216" spans="3:15">
      <c r="C1216" s="1140"/>
      <c r="D1216" s="1140"/>
      <c r="E1216" s="1140"/>
      <c r="F1216" s="1140"/>
      <c r="G1216" s="1140"/>
      <c r="H1216" s="1140"/>
      <c r="I1216" s="1140"/>
      <c r="J1216" s="1140"/>
      <c r="K1216" s="1140"/>
      <c r="L1216" s="1140"/>
      <c r="M1216" s="1140"/>
      <c r="N1216" s="1140"/>
      <c r="O1216" s="1139"/>
    </row>
    <row r="1217" spans="3:15">
      <c r="C1217" s="1140"/>
      <c r="D1217" s="1140"/>
      <c r="E1217" s="1140"/>
      <c r="F1217" s="1140"/>
      <c r="G1217" s="1140"/>
      <c r="H1217" s="1140"/>
      <c r="I1217" s="1140"/>
      <c r="J1217" s="1140"/>
      <c r="K1217" s="1140"/>
      <c r="L1217" s="1140"/>
      <c r="M1217" s="1140"/>
      <c r="N1217" s="1140"/>
      <c r="O1217" s="1139"/>
    </row>
    <row r="1218" spans="3:15">
      <c r="C1218" s="1140"/>
      <c r="D1218" s="1140"/>
      <c r="E1218" s="1140"/>
      <c r="F1218" s="1140"/>
      <c r="G1218" s="1140"/>
      <c r="H1218" s="1140"/>
      <c r="I1218" s="1140"/>
      <c r="J1218" s="1140"/>
      <c r="K1218" s="1140"/>
      <c r="L1218" s="1140"/>
      <c r="M1218" s="1140"/>
      <c r="N1218" s="1140"/>
      <c r="O1218" s="1139"/>
    </row>
    <row r="1219" spans="3:15">
      <c r="C1219" s="1140"/>
      <c r="D1219" s="1140"/>
      <c r="E1219" s="1140"/>
      <c r="F1219" s="1140"/>
      <c r="G1219" s="1140"/>
      <c r="H1219" s="1140"/>
      <c r="I1219" s="1140"/>
      <c r="J1219" s="1140"/>
      <c r="K1219" s="1140"/>
      <c r="L1219" s="1140"/>
      <c r="M1219" s="1140"/>
      <c r="N1219" s="1140"/>
      <c r="O1219" s="1139"/>
    </row>
    <row r="1220" spans="3:15">
      <c r="C1220" s="1140"/>
      <c r="D1220" s="1140"/>
      <c r="E1220" s="1140"/>
      <c r="F1220" s="1140"/>
      <c r="G1220" s="1140"/>
      <c r="H1220" s="1140"/>
      <c r="I1220" s="1140"/>
      <c r="J1220" s="1140"/>
      <c r="K1220" s="1140"/>
      <c r="L1220" s="1140"/>
      <c r="M1220" s="1140"/>
      <c r="N1220" s="1140"/>
      <c r="O1220" s="1139"/>
    </row>
    <row r="1221" spans="3:15">
      <c r="C1221" s="1140"/>
      <c r="D1221" s="1140"/>
      <c r="E1221" s="1140"/>
      <c r="F1221" s="1140"/>
      <c r="G1221" s="1140"/>
      <c r="H1221" s="1140"/>
      <c r="I1221" s="1140"/>
      <c r="J1221" s="1140"/>
      <c r="K1221" s="1140"/>
      <c r="L1221" s="1140"/>
      <c r="M1221" s="1140"/>
      <c r="N1221" s="1140"/>
      <c r="O1221" s="1139"/>
    </row>
    <row r="1222" spans="3:15">
      <c r="C1222" s="1140"/>
      <c r="D1222" s="1140"/>
      <c r="E1222" s="1140"/>
      <c r="F1222" s="1140"/>
      <c r="G1222" s="1140"/>
      <c r="H1222" s="1140"/>
      <c r="I1222" s="1140"/>
      <c r="J1222" s="1140"/>
      <c r="K1222" s="1140"/>
      <c r="L1222" s="1140"/>
      <c r="M1222" s="1140"/>
      <c r="N1222" s="1140"/>
      <c r="O1222" s="1139"/>
    </row>
    <row r="1223" spans="3:15">
      <c r="C1223" s="1140"/>
      <c r="D1223" s="1140"/>
      <c r="E1223" s="1140"/>
      <c r="F1223" s="1140"/>
      <c r="G1223" s="1140"/>
      <c r="H1223" s="1140"/>
      <c r="I1223" s="1140"/>
      <c r="J1223" s="1140"/>
      <c r="K1223" s="1140"/>
      <c r="L1223" s="1140"/>
      <c r="M1223" s="1140"/>
      <c r="N1223" s="1140"/>
      <c r="O1223" s="1139"/>
    </row>
    <row r="1224" spans="3:15">
      <c r="C1224" s="1140"/>
      <c r="D1224" s="1140"/>
      <c r="E1224" s="1140"/>
      <c r="F1224" s="1140"/>
      <c r="G1224" s="1140"/>
      <c r="H1224" s="1140"/>
      <c r="I1224" s="1140"/>
      <c r="J1224" s="1140"/>
      <c r="K1224" s="1140"/>
      <c r="L1224" s="1140"/>
      <c r="M1224" s="1140"/>
      <c r="N1224" s="1140"/>
      <c r="O1224" s="1139"/>
    </row>
    <row r="1225" spans="3:15">
      <c r="C1225" s="1140"/>
      <c r="D1225" s="1140"/>
      <c r="E1225" s="1140"/>
      <c r="F1225" s="1140"/>
      <c r="G1225" s="1140"/>
      <c r="H1225" s="1140"/>
      <c r="I1225" s="1140"/>
      <c r="J1225" s="1140"/>
      <c r="K1225" s="1140"/>
      <c r="L1225" s="1140"/>
      <c r="M1225" s="1140"/>
      <c r="N1225" s="1140"/>
      <c r="O1225" s="1139"/>
    </row>
    <row r="1226" spans="3:15">
      <c r="C1226" s="1140"/>
      <c r="D1226" s="1140"/>
      <c r="E1226" s="1140"/>
      <c r="F1226" s="1140"/>
      <c r="G1226" s="1140"/>
      <c r="H1226" s="1140"/>
      <c r="I1226" s="1140"/>
      <c r="J1226" s="1140"/>
      <c r="K1226" s="1140"/>
      <c r="L1226" s="1140"/>
      <c r="M1226" s="1140"/>
      <c r="N1226" s="1140"/>
      <c r="O1226" s="1139"/>
    </row>
    <row r="1227" spans="3:15">
      <c r="C1227" s="1140"/>
      <c r="D1227" s="1140"/>
      <c r="E1227" s="1140"/>
      <c r="F1227" s="1140"/>
      <c r="G1227" s="1140"/>
      <c r="H1227" s="1140"/>
      <c r="I1227" s="1140"/>
      <c r="J1227" s="1140"/>
      <c r="K1227" s="1140"/>
      <c r="L1227" s="1140"/>
      <c r="M1227" s="1140"/>
      <c r="N1227" s="1140"/>
      <c r="O1227" s="1139"/>
    </row>
    <row r="1228" spans="3:15">
      <c r="C1228" s="1140"/>
      <c r="D1228" s="1140"/>
      <c r="E1228" s="1140"/>
      <c r="F1228" s="1140"/>
      <c r="G1228" s="1140"/>
      <c r="H1228" s="1140"/>
      <c r="I1228" s="1140"/>
      <c r="J1228" s="1140"/>
      <c r="K1228" s="1140"/>
      <c r="L1228" s="1140"/>
      <c r="M1228" s="1140"/>
      <c r="N1228" s="1140"/>
      <c r="O1228" s="1139"/>
    </row>
    <row r="1229" spans="3:15">
      <c r="C1229" s="1140"/>
      <c r="D1229" s="1140"/>
      <c r="E1229" s="1140"/>
      <c r="F1229" s="1140"/>
      <c r="G1229" s="1140"/>
      <c r="H1229" s="1140"/>
      <c r="I1229" s="1140"/>
      <c r="J1229" s="1140"/>
      <c r="K1229" s="1140"/>
      <c r="L1229" s="1140"/>
      <c r="M1229" s="1140"/>
      <c r="N1229" s="1140"/>
      <c r="O1229" s="1139"/>
    </row>
    <row r="1230" spans="3:15">
      <c r="C1230" s="1140"/>
      <c r="D1230" s="1140"/>
      <c r="E1230" s="1140"/>
      <c r="F1230" s="1140"/>
      <c r="G1230" s="1140"/>
      <c r="H1230" s="1140"/>
      <c r="I1230" s="1140"/>
      <c r="J1230" s="1140"/>
      <c r="K1230" s="1140"/>
      <c r="L1230" s="1140"/>
      <c r="M1230" s="1140"/>
      <c r="N1230" s="1140"/>
      <c r="O1230" s="1139"/>
    </row>
    <row r="1231" spans="3:15">
      <c r="C1231" s="1140"/>
      <c r="D1231" s="1140"/>
      <c r="E1231" s="1140"/>
      <c r="F1231" s="1140"/>
      <c r="G1231" s="1140"/>
      <c r="H1231" s="1140"/>
      <c r="I1231" s="1140"/>
      <c r="J1231" s="1140"/>
      <c r="K1231" s="1140"/>
      <c r="L1231" s="1140"/>
      <c r="M1231" s="1140"/>
      <c r="N1231" s="1140"/>
      <c r="O1231" s="1139"/>
    </row>
    <row r="1232" spans="3:15">
      <c r="C1232" s="1140"/>
      <c r="D1232" s="1140"/>
      <c r="E1232" s="1140"/>
      <c r="F1232" s="1140"/>
      <c r="G1232" s="1140"/>
      <c r="H1232" s="1140"/>
      <c r="I1232" s="1140"/>
      <c r="J1232" s="1140"/>
      <c r="K1232" s="1140"/>
      <c r="L1232" s="1140"/>
      <c r="M1232" s="1140"/>
      <c r="N1232" s="1140"/>
      <c r="O1232" s="1139"/>
    </row>
    <row r="1233" spans="3:15">
      <c r="C1233" s="1140"/>
      <c r="D1233" s="1140"/>
      <c r="E1233" s="1140"/>
      <c r="F1233" s="1140"/>
      <c r="G1233" s="1140"/>
      <c r="H1233" s="1140"/>
      <c r="I1233" s="1140"/>
      <c r="J1233" s="1140"/>
      <c r="K1233" s="1140"/>
      <c r="L1233" s="1140"/>
      <c r="M1233" s="1140"/>
      <c r="N1233" s="1140"/>
      <c r="O1233" s="1139"/>
    </row>
    <row r="1234" spans="3:15">
      <c r="C1234" s="1140"/>
      <c r="D1234" s="1140"/>
      <c r="E1234" s="1140"/>
      <c r="F1234" s="1140"/>
      <c r="G1234" s="1140"/>
      <c r="H1234" s="1140"/>
      <c r="I1234" s="1140"/>
      <c r="J1234" s="1140"/>
      <c r="K1234" s="1140"/>
      <c r="L1234" s="1140"/>
      <c r="M1234" s="1140"/>
      <c r="N1234" s="1140"/>
      <c r="O1234" s="1139"/>
    </row>
    <row r="1235" spans="3:15">
      <c r="C1235" s="1140"/>
      <c r="D1235" s="1140"/>
      <c r="E1235" s="1140"/>
      <c r="F1235" s="1140"/>
      <c r="G1235" s="1140"/>
      <c r="H1235" s="1140"/>
      <c r="I1235" s="1140"/>
      <c r="J1235" s="1140"/>
      <c r="K1235" s="1140"/>
      <c r="L1235" s="1140"/>
      <c r="M1235" s="1140"/>
      <c r="N1235" s="1140"/>
      <c r="O1235" s="1139"/>
    </row>
    <row r="1236" spans="3:15">
      <c r="C1236" s="1140"/>
      <c r="D1236" s="1140"/>
      <c r="E1236" s="1140"/>
      <c r="F1236" s="1140"/>
      <c r="G1236" s="1140"/>
      <c r="H1236" s="1140"/>
      <c r="I1236" s="1140"/>
      <c r="J1236" s="1140"/>
      <c r="K1236" s="1140"/>
      <c r="L1236" s="1140"/>
      <c r="M1236" s="1140"/>
      <c r="N1236" s="1140"/>
      <c r="O1236" s="1139"/>
    </row>
    <row r="1237" spans="3:15">
      <c r="C1237" s="1140"/>
      <c r="D1237" s="1140"/>
      <c r="E1237" s="1140"/>
      <c r="F1237" s="1140"/>
      <c r="G1237" s="1140"/>
      <c r="H1237" s="1140"/>
      <c r="I1237" s="1140"/>
      <c r="J1237" s="1140"/>
      <c r="K1237" s="1140"/>
      <c r="L1237" s="1140"/>
      <c r="M1237" s="1140"/>
      <c r="N1237" s="1140"/>
      <c r="O1237" s="1139"/>
    </row>
    <row r="1238" spans="3:15">
      <c r="C1238" s="1140"/>
      <c r="D1238" s="1140"/>
      <c r="E1238" s="1140"/>
      <c r="F1238" s="1140"/>
      <c r="G1238" s="1140"/>
      <c r="H1238" s="1140"/>
      <c r="I1238" s="1140"/>
      <c r="J1238" s="1140"/>
      <c r="K1238" s="1140"/>
      <c r="L1238" s="1140"/>
      <c r="M1238" s="1140"/>
      <c r="N1238" s="1140"/>
      <c r="O1238" s="1139"/>
    </row>
    <row r="1239" spans="3:15">
      <c r="C1239" s="1140"/>
      <c r="D1239" s="1140"/>
      <c r="E1239" s="1140"/>
      <c r="F1239" s="1140"/>
      <c r="G1239" s="1140"/>
      <c r="H1239" s="1140"/>
      <c r="I1239" s="1140"/>
      <c r="J1239" s="1140"/>
      <c r="K1239" s="1140"/>
      <c r="L1239" s="1140"/>
      <c r="M1239" s="1140"/>
      <c r="N1239" s="1140"/>
      <c r="O1239" s="1139"/>
    </row>
    <row r="1240" spans="3:15">
      <c r="C1240" s="1140"/>
      <c r="D1240" s="1140"/>
      <c r="E1240" s="1140"/>
      <c r="F1240" s="1140"/>
      <c r="G1240" s="1140"/>
      <c r="H1240" s="1140"/>
      <c r="I1240" s="1140"/>
      <c r="J1240" s="1140"/>
      <c r="K1240" s="1140"/>
      <c r="L1240" s="1140"/>
      <c r="M1240" s="1140"/>
      <c r="N1240" s="1140"/>
      <c r="O1240" s="1139"/>
    </row>
    <row r="1241" spans="3:15">
      <c r="C1241" s="1140"/>
      <c r="D1241" s="1140"/>
      <c r="E1241" s="1140"/>
      <c r="F1241" s="1140"/>
      <c r="G1241" s="1140"/>
      <c r="H1241" s="1140"/>
      <c r="I1241" s="1140"/>
      <c r="J1241" s="1140"/>
      <c r="K1241" s="1140"/>
      <c r="L1241" s="1140"/>
      <c r="M1241" s="1140"/>
      <c r="N1241" s="1140"/>
      <c r="O1241" s="1139"/>
    </row>
    <row r="1242" spans="3:15">
      <c r="C1242" s="1140"/>
      <c r="D1242" s="1140"/>
      <c r="E1242" s="1140"/>
      <c r="F1242" s="1140"/>
      <c r="G1242" s="1140"/>
      <c r="H1242" s="1140"/>
      <c r="I1242" s="1140"/>
      <c r="J1242" s="1140"/>
      <c r="K1242" s="1140"/>
      <c r="L1242" s="1140"/>
      <c r="M1242" s="1140"/>
      <c r="N1242" s="1140"/>
      <c r="O1242" s="1139"/>
    </row>
    <row r="1243" spans="3:15">
      <c r="C1243" s="1140"/>
      <c r="D1243" s="1140"/>
      <c r="E1243" s="1140"/>
      <c r="F1243" s="1140"/>
      <c r="G1243" s="1140"/>
      <c r="H1243" s="1140"/>
      <c r="I1243" s="1140"/>
      <c r="J1243" s="1140"/>
      <c r="K1243" s="1140"/>
      <c r="L1243" s="1140"/>
      <c r="M1243" s="1140"/>
      <c r="N1243" s="1140"/>
      <c r="O1243" s="1139"/>
    </row>
    <row r="1244" spans="3:15">
      <c r="C1244" s="1140"/>
      <c r="D1244" s="1140"/>
      <c r="E1244" s="1140"/>
      <c r="F1244" s="1140"/>
      <c r="G1244" s="1140"/>
      <c r="H1244" s="1140"/>
      <c r="I1244" s="1140"/>
      <c r="J1244" s="1140"/>
      <c r="K1244" s="1140"/>
      <c r="L1244" s="1140"/>
      <c r="M1244" s="1140"/>
      <c r="N1244" s="1140"/>
      <c r="O1244" s="1139"/>
    </row>
    <row r="1245" spans="3:15">
      <c r="C1245" s="1140"/>
      <c r="D1245" s="1140"/>
      <c r="E1245" s="1140"/>
      <c r="F1245" s="1140"/>
      <c r="G1245" s="1140"/>
      <c r="H1245" s="1140"/>
      <c r="I1245" s="1140"/>
      <c r="J1245" s="1140"/>
      <c r="K1245" s="1140"/>
      <c r="L1245" s="1140"/>
      <c r="M1245" s="1140"/>
      <c r="N1245" s="1140"/>
      <c r="O1245" s="1139"/>
    </row>
    <row r="1246" spans="3:15">
      <c r="C1246" s="1140"/>
      <c r="D1246" s="1140"/>
      <c r="E1246" s="1140"/>
      <c r="F1246" s="1140"/>
      <c r="G1246" s="1140"/>
      <c r="H1246" s="1140"/>
      <c r="I1246" s="1140"/>
      <c r="J1246" s="1140"/>
      <c r="K1246" s="1140"/>
      <c r="L1246" s="1140"/>
      <c r="M1246" s="1140"/>
      <c r="N1246" s="1140"/>
      <c r="O1246" s="1139"/>
    </row>
    <row r="1247" spans="3:15">
      <c r="C1247" s="1140"/>
      <c r="D1247" s="1140"/>
      <c r="E1247" s="1140"/>
      <c r="F1247" s="1140"/>
      <c r="G1247" s="1140"/>
      <c r="H1247" s="1140"/>
      <c r="I1247" s="1140"/>
      <c r="J1247" s="1140"/>
      <c r="K1247" s="1140"/>
      <c r="L1247" s="1140"/>
      <c r="M1247" s="1140"/>
      <c r="N1247" s="1140"/>
      <c r="O1247" s="1139"/>
    </row>
    <row r="1248" spans="3:15">
      <c r="C1248" s="1140"/>
      <c r="D1248" s="1140"/>
      <c r="E1248" s="1140"/>
      <c r="F1248" s="1140"/>
      <c r="G1248" s="1140"/>
      <c r="H1248" s="1140"/>
      <c r="I1248" s="1140"/>
      <c r="J1248" s="1140"/>
      <c r="K1248" s="1140"/>
      <c r="L1248" s="1140"/>
      <c r="M1248" s="1140"/>
      <c r="N1248" s="1140"/>
      <c r="O1248" s="1139"/>
    </row>
    <row r="1249" spans="3:15">
      <c r="C1249" s="1140"/>
      <c r="D1249" s="1140"/>
      <c r="E1249" s="1140"/>
      <c r="F1249" s="1140"/>
      <c r="G1249" s="1140"/>
      <c r="H1249" s="1140"/>
      <c r="I1249" s="1140"/>
      <c r="J1249" s="1140"/>
      <c r="K1249" s="1140"/>
      <c r="L1249" s="1140"/>
      <c r="M1249" s="1140"/>
      <c r="N1249" s="1140"/>
      <c r="O1249" s="1139"/>
    </row>
    <row r="1250" spans="3:15">
      <c r="C1250" s="1140"/>
      <c r="D1250" s="1140"/>
      <c r="E1250" s="1140"/>
      <c r="F1250" s="1140"/>
      <c r="G1250" s="1140"/>
      <c r="H1250" s="1140"/>
      <c r="I1250" s="1140"/>
      <c r="J1250" s="1140"/>
      <c r="K1250" s="1140"/>
      <c r="L1250" s="1140"/>
      <c r="M1250" s="1140"/>
      <c r="N1250" s="1140"/>
      <c r="O1250" s="1139"/>
    </row>
    <row r="1251" spans="3:15">
      <c r="C1251" s="1140"/>
      <c r="D1251" s="1140"/>
      <c r="E1251" s="1140"/>
      <c r="F1251" s="1140"/>
      <c r="G1251" s="1140"/>
      <c r="H1251" s="1140"/>
      <c r="I1251" s="1140"/>
      <c r="J1251" s="1140"/>
      <c r="K1251" s="1140"/>
      <c r="L1251" s="1140"/>
      <c r="M1251" s="1140"/>
      <c r="N1251" s="1140"/>
      <c r="O1251" s="1139"/>
    </row>
    <row r="1252" spans="3:15">
      <c r="C1252" s="1140"/>
      <c r="D1252" s="1140"/>
      <c r="E1252" s="1140"/>
      <c r="F1252" s="1140"/>
      <c r="G1252" s="1140"/>
      <c r="H1252" s="1140"/>
      <c r="I1252" s="1140"/>
      <c r="J1252" s="1140"/>
      <c r="K1252" s="1140"/>
      <c r="L1252" s="1140"/>
      <c r="M1252" s="1140"/>
      <c r="N1252" s="1140"/>
      <c r="O1252" s="1139"/>
    </row>
    <row r="1253" spans="3:15">
      <c r="C1253" s="1140"/>
      <c r="D1253" s="1140"/>
      <c r="E1253" s="1140"/>
      <c r="F1253" s="1140"/>
      <c r="G1253" s="1140"/>
      <c r="H1253" s="1140"/>
      <c r="I1253" s="1140"/>
      <c r="J1253" s="1140"/>
      <c r="K1253" s="1140"/>
      <c r="L1253" s="1140"/>
      <c r="M1253" s="1140"/>
      <c r="N1253" s="1140"/>
      <c r="O1253" s="1139"/>
    </row>
    <row r="1254" spans="3:15">
      <c r="C1254" s="1140"/>
      <c r="D1254" s="1140"/>
      <c r="E1254" s="1140"/>
      <c r="F1254" s="1140"/>
      <c r="G1254" s="1140"/>
      <c r="H1254" s="1140"/>
      <c r="I1254" s="1140"/>
      <c r="J1254" s="1140"/>
      <c r="K1254" s="1140"/>
      <c r="L1254" s="1140"/>
      <c r="M1254" s="1140"/>
      <c r="N1254" s="1140"/>
      <c r="O1254" s="1139"/>
    </row>
    <row r="1255" spans="3:15">
      <c r="C1255" s="1140"/>
      <c r="D1255" s="1140"/>
      <c r="E1255" s="1140"/>
      <c r="F1255" s="1140"/>
      <c r="G1255" s="1140"/>
      <c r="H1255" s="1140"/>
      <c r="I1255" s="1140"/>
      <c r="J1255" s="1140"/>
      <c r="K1255" s="1140"/>
      <c r="L1255" s="1140"/>
      <c r="M1255" s="1140"/>
      <c r="N1255" s="1140"/>
      <c r="O1255" s="1139"/>
    </row>
    <row r="1256" spans="3:15">
      <c r="C1256" s="1140"/>
      <c r="D1256" s="1140"/>
      <c r="E1256" s="1140"/>
      <c r="F1256" s="1140"/>
      <c r="G1256" s="1140"/>
      <c r="H1256" s="1140"/>
      <c r="I1256" s="1140"/>
      <c r="J1256" s="1140"/>
      <c r="K1256" s="1140"/>
      <c r="L1256" s="1140"/>
      <c r="M1256" s="1140"/>
      <c r="N1256" s="1140"/>
      <c r="O1256" s="1139"/>
    </row>
    <row r="1257" spans="3:15">
      <c r="C1257" s="1140"/>
      <c r="D1257" s="1140"/>
      <c r="E1257" s="1140"/>
      <c r="F1257" s="1140"/>
      <c r="G1257" s="1140"/>
      <c r="H1257" s="1140"/>
      <c r="I1257" s="1140"/>
      <c r="J1257" s="1140"/>
      <c r="K1257" s="1140"/>
      <c r="L1257" s="1140"/>
      <c r="M1257" s="1140"/>
      <c r="N1257" s="1140"/>
      <c r="O1257" s="1139"/>
    </row>
    <row r="1258" spans="3:15">
      <c r="C1258" s="1140"/>
      <c r="D1258" s="1140"/>
      <c r="E1258" s="1140"/>
      <c r="F1258" s="1140"/>
      <c r="G1258" s="1140"/>
      <c r="H1258" s="1140"/>
      <c r="I1258" s="1140"/>
      <c r="J1258" s="1140"/>
      <c r="K1258" s="1140"/>
      <c r="L1258" s="1140"/>
      <c r="M1258" s="1140"/>
      <c r="N1258" s="1140"/>
      <c r="O1258" s="1139"/>
    </row>
    <row r="1259" spans="3:15">
      <c r="C1259" s="1140"/>
      <c r="D1259" s="1140"/>
      <c r="E1259" s="1140"/>
      <c r="F1259" s="1140"/>
      <c r="G1259" s="1140"/>
      <c r="H1259" s="1140"/>
      <c r="I1259" s="1140"/>
      <c r="J1259" s="1140"/>
      <c r="K1259" s="1140"/>
      <c r="L1259" s="1140"/>
      <c r="M1259" s="1140"/>
      <c r="N1259" s="1140"/>
      <c r="O1259" s="1139"/>
    </row>
    <row r="1260" spans="3:15">
      <c r="C1260" s="1140"/>
      <c r="D1260" s="1140"/>
      <c r="E1260" s="1140"/>
      <c r="F1260" s="1140"/>
      <c r="G1260" s="1140"/>
      <c r="H1260" s="1140"/>
      <c r="I1260" s="1140"/>
      <c r="J1260" s="1140"/>
      <c r="K1260" s="1140"/>
      <c r="L1260" s="1140"/>
      <c r="M1260" s="1140"/>
      <c r="N1260" s="1140"/>
      <c r="O1260" s="1139"/>
    </row>
    <row r="1261" spans="3:15">
      <c r="C1261" s="1140"/>
      <c r="D1261" s="1140"/>
      <c r="E1261" s="1140"/>
      <c r="F1261" s="1140"/>
      <c r="G1261" s="1140"/>
      <c r="H1261" s="1140"/>
      <c r="I1261" s="1140"/>
      <c r="J1261" s="1140"/>
      <c r="K1261" s="1140"/>
      <c r="L1261" s="1140"/>
      <c r="M1261" s="1140"/>
      <c r="N1261" s="1140"/>
      <c r="O1261" s="1139"/>
    </row>
    <row r="1262" spans="3:15">
      <c r="C1262" s="1140"/>
      <c r="D1262" s="1140"/>
      <c r="E1262" s="1140"/>
      <c r="F1262" s="1140"/>
      <c r="G1262" s="1140"/>
      <c r="H1262" s="1140"/>
      <c r="I1262" s="1140"/>
      <c r="J1262" s="1140"/>
      <c r="K1262" s="1140"/>
      <c r="L1262" s="1140"/>
      <c r="M1262" s="1140"/>
      <c r="N1262" s="1140"/>
      <c r="O1262" s="1139"/>
    </row>
    <row r="1263" spans="3:15">
      <c r="C1263" s="1140"/>
      <c r="D1263" s="1140"/>
      <c r="E1263" s="1140"/>
      <c r="F1263" s="1140"/>
      <c r="G1263" s="1140"/>
      <c r="H1263" s="1140"/>
      <c r="I1263" s="1140"/>
      <c r="J1263" s="1140"/>
      <c r="K1263" s="1140"/>
      <c r="L1263" s="1140"/>
      <c r="M1263" s="1140"/>
      <c r="N1263" s="1140"/>
      <c r="O1263" s="1139"/>
    </row>
    <row r="1264" spans="3:15">
      <c r="C1264" s="1140"/>
      <c r="D1264" s="1140"/>
      <c r="E1264" s="1140"/>
      <c r="F1264" s="1140"/>
      <c r="G1264" s="1140"/>
      <c r="H1264" s="1140"/>
      <c r="I1264" s="1140"/>
      <c r="J1264" s="1140"/>
      <c r="K1264" s="1140"/>
      <c r="L1264" s="1140"/>
      <c r="M1264" s="1140"/>
      <c r="N1264" s="1140"/>
      <c r="O1264" s="1139"/>
    </row>
    <row r="1265" spans="3:15">
      <c r="C1265" s="1140"/>
      <c r="D1265" s="1140"/>
      <c r="E1265" s="1140"/>
      <c r="F1265" s="1140"/>
      <c r="G1265" s="1140"/>
      <c r="H1265" s="1140"/>
      <c r="I1265" s="1140"/>
      <c r="J1265" s="1140"/>
      <c r="K1265" s="1140"/>
      <c r="L1265" s="1140"/>
      <c r="M1265" s="1140"/>
      <c r="N1265" s="1140"/>
      <c r="O1265" s="1139"/>
    </row>
    <row r="1266" spans="3:15">
      <c r="C1266" s="1140"/>
      <c r="D1266" s="1140"/>
      <c r="E1266" s="1140"/>
      <c r="F1266" s="1140"/>
      <c r="G1266" s="1140"/>
      <c r="H1266" s="1140"/>
      <c r="I1266" s="1140"/>
      <c r="J1266" s="1140"/>
      <c r="K1266" s="1140"/>
      <c r="L1266" s="1140"/>
      <c r="M1266" s="1140"/>
      <c r="N1266" s="1140"/>
      <c r="O1266" s="1139"/>
    </row>
    <row r="1267" spans="3:15">
      <c r="C1267" s="1140"/>
      <c r="D1267" s="1140"/>
      <c r="E1267" s="1140"/>
      <c r="F1267" s="1140"/>
      <c r="G1267" s="1140"/>
      <c r="H1267" s="1140"/>
      <c r="I1267" s="1140"/>
      <c r="J1267" s="1140"/>
      <c r="K1267" s="1140"/>
      <c r="L1267" s="1140"/>
      <c r="M1267" s="1140"/>
      <c r="N1267" s="1140"/>
      <c r="O1267" s="1139"/>
    </row>
    <row r="1268" spans="3:15">
      <c r="C1268" s="1140"/>
      <c r="D1268" s="1140"/>
      <c r="E1268" s="1140"/>
      <c r="F1268" s="1140"/>
      <c r="G1268" s="1140"/>
      <c r="H1268" s="1140"/>
      <c r="I1268" s="1140"/>
      <c r="J1268" s="1140"/>
      <c r="K1268" s="1140"/>
      <c r="L1268" s="1140"/>
      <c r="M1268" s="1140"/>
      <c r="N1268" s="1140"/>
      <c r="O1268" s="1139"/>
    </row>
    <row r="1269" spans="3:15">
      <c r="C1269" s="1140"/>
      <c r="D1269" s="1140"/>
      <c r="E1269" s="1140"/>
      <c r="F1269" s="1140"/>
      <c r="G1269" s="1140"/>
      <c r="H1269" s="1140"/>
      <c r="I1269" s="1140"/>
      <c r="J1269" s="1140"/>
      <c r="K1269" s="1140"/>
      <c r="L1269" s="1140"/>
      <c r="M1269" s="1140"/>
      <c r="N1269" s="1140"/>
      <c r="O1269" s="1139"/>
    </row>
    <row r="1270" spans="3:15">
      <c r="C1270" s="1140"/>
      <c r="D1270" s="1140"/>
      <c r="E1270" s="1140"/>
      <c r="F1270" s="1140"/>
      <c r="G1270" s="1140"/>
      <c r="H1270" s="1140"/>
      <c r="I1270" s="1140"/>
      <c r="J1270" s="1140"/>
      <c r="K1270" s="1140"/>
      <c r="L1270" s="1140"/>
      <c r="M1270" s="1140"/>
      <c r="N1270" s="1140"/>
      <c r="O1270" s="1139"/>
    </row>
    <row r="1271" spans="3:15">
      <c r="C1271" s="1140"/>
      <c r="D1271" s="1140"/>
      <c r="E1271" s="1140"/>
      <c r="F1271" s="1140"/>
      <c r="G1271" s="1140"/>
      <c r="H1271" s="1140"/>
      <c r="I1271" s="1140"/>
      <c r="J1271" s="1140"/>
      <c r="K1271" s="1140"/>
      <c r="L1271" s="1140"/>
      <c r="M1271" s="1140"/>
      <c r="N1271" s="1140"/>
      <c r="O1271" s="1139"/>
    </row>
    <row r="1272" spans="3:15">
      <c r="C1272" s="1140"/>
      <c r="D1272" s="1140"/>
      <c r="E1272" s="1140"/>
      <c r="F1272" s="1140"/>
      <c r="G1272" s="1140"/>
      <c r="H1272" s="1140"/>
      <c r="I1272" s="1140"/>
      <c r="J1272" s="1140"/>
      <c r="K1272" s="1140"/>
      <c r="L1272" s="1140"/>
      <c r="M1272" s="1140"/>
      <c r="N1272" s="1140"/>
      <c r="O1272" s="1139"/>
    </row>
    <row r="1273" spans="3:15">
      <c r="C1273" s="1140"/>
      <c r="D1273" s="1140"/>
      <c r="E1273" s="1140"/>
      <c r="F1273" s="1140"/>
      <c r="G1273" s="1140"/>
      <c r="H1273" s="1140"/>
      <c r="I1273" s="1140"/>
      <c r="J1273" s="1140"/>
      <c r="K1273" s="1140"/>
      <c r="L1273" s="1140"/>
      <c r="M1273" s="1140"/>
      <c r="N1273" s="1140"/>
      <c r="O1273" s="1139"/>
    </row>
    <row r="1274" spans="3:15">
      <c r="C1274" s="1140"/>
      <c r="D1274" s="1140"/>
      <c r="E1274" s="1140"/>
      <c r="F1274" s="1140"/>
      <c r="G1274" s="1140"/>
      <c r="H1274" s="1140"/>
      <c r="I1274" s="1140"/>
      <c r="J1274" s="1140"/>
      <c r="K1274" s="1140"/>
      <c r="L1274" s="1140"/>
      <c r="M1274" s="1140"/>
      <c r="N1274" s="1140"/>
      <c r="O1274" s="1139"/>
    </row>
    <row r="1275" spans="3:15">
      <c r="C1275" s="1140"/>
      <c r="D1275" s="1140"/>
      <c r="E1275" s="1140"/>
      <c r="F1275" s="1140"/>
      <c r="G1275" s="1140"/>
      <c r="H1275" s="1140"/>
      <c r="I1275" s="1140"/>
      <c r="J1275" s="1140"/>
      <c r="K1275" s="1140"/>
      <c r="L1275" s="1140"/>
      <c r="M1275" s="1140"/>
      <c r="N1275" s="1140"/>
      <c r="O1275" s="1139"/>
    </row>
    <row r="1276" spans="3:15">
      <c r="C1276" s="1140"/>
      <c r="D1276" s="1140"/>
      <c r="E1276" s="1140"/>
      <c r="F1276" s="1140"/>
      <c r="G1276" s="1140"/>
      <c r="H1276" s="1140"/>
      <c r="I1276" s="1140"/>
      <c r="J1276" s="1140"/>
      <c r="K1276" s="1140"/>
      <c r="L1276" s="1140"/>
      <c r="M1276" s="1140"/>
      <c r="N1276" s="1140"/>
      <c r="O1276" s="1139"/>
    </row>
    <row r="1277" spans="3:15">
      <c r="C1277" s="1140"/>
      <c r="D1277" s="1140"/>
      <c r="E1277" s="1140"/>
      <c r="F1277" s="1140"/>
      <c r="G1277" s="1140"/>
      <c r="H1277" s="1140"/>
      <c r="I1277" s="1140"/>
      <c r="J1277" s="1140"/>
      <c r="K1277" s="1140"/>
      <c r="L1277" s="1140"/>
      <c r="M1277" s="1140"/>
      <c r="N1277" s="1140"/>
      <c r="O1277" s="1139"/>
    </row>
    <row r="1278" spans="3:15">
      <c r="C1278" s="1140"/>
      <c r="D1278" s="1140"/>
      <c r="E1278" s="1140"/>
      <c r="F1278" s="1140"/>
      <c r="G1278" s="1140"/>
      <c r="H1278" s="1140"/>
      <c r="I1278" s="1140"/>
      <c r="J1278" s="1140"/>
      <c r="K1278" s="1140"/>
      <c r="L1278" s="1140"/>
      <c r="M1278" s="1140"/>
      <c r="N1278" s="1140"/>
      <c r="O1278" s="1139"/>
    </row>
    <row r="1279" spans="3:15">
      <c r="C1279" s="1140"/>
      <c r="D1279" s="1140"/>
      <c r="E1279" s="1140"/>
      <c r="F1279" s="1140"/>
      <c r="G1279" s="1140"/>
      <c r="H1279" s="1140"/>
      <c r="I1279" s="1140"/>
      <c r="J1279" s="1140"/>
      <c r="K1279" s="1140"/>
      <c r="L1279" s="1140"/>
      <c r="M1279" s="1140"/>
      <c r="N1279" s="1140"/>
      <c r="O1279" s="1139"/>
    </row>
    <row r="1280" spans="3:15">
      <c r="C1280" s="1140"/>
      <c r="D1280" s="1140"/>
      <c r="E1280" s="1140"/>
      <c r="F1280" s="1140"/>
      <c r="G1280" s="1140"/>
      <c r="H1280" s="1140"/>
      <c r="I1280" s="1140"/>
      <c r="J1280" s="1140"/>
      <c r="K1280" s="1140"/>
      <c r="L1280" s="1140"/>
      <c r="M1280" s="1140"/>
      <c r="N1280" s="1140"/>
      <c r="O1280" s="1139"/>
    </row>
    <row r="1281" spans="3:15">
      <c r="C1281" s="1140"/>
      <c r="D1281" s="1140"/>
      <c r="E1281" s="1140"/>
      <c r="F1281" s="1140"/>
      <c r="G1281" s="1140"/>
      <c r="H1281" s="1140"/>
      <c r="I1281" s="1140"/>
      <c r="J1281" s="1140"/>
      <c r="K1281" s="1140"/>
      <c r="L1281" s="1140"/>
      <c r="M1281" s="1140"/>
      <c r="N1281" s="1140"/>
      <c r="O1281" s="1139"/>
    </row>
    <row r="1282" spans="3:15">
      <c r="C1282" s="1140"/>
      <c r="D1282" s="1140"/>
      <c r="E1282" s="1140"/>
      <c r="F1282" s="1140"/>
      <c r="G1282" s="1140"/>
      <c r="H1282" s="1140"/>
      <c r="I1282" s="1140"/>
      <c r="J1282" s="1140"/>
      <c r="K1282" s="1140"/>
      <c r="L1282" s="1140"/>
      <c r="M1282" s="1140"/>
      <c r="N1282" s="1140"/>
      <c r="O1282" s="1139"/>
    </row>
    <row r="1283" spans="3:15">
      <c r="C1283" s="1140"/>
      <c r="D1283" s="1140"/>
      <c r="E1283" s="1140"/>
      <c r="F1283" s="1140"/>
      <c r="G1283" s="1140"/>
      <c r="H1283" s="1140"/>
      <c r="I1283" s="1140"/>
      <c r="J1283" s="1140"/>
      <c r="K1283" s="1140"/>
      <c r="L1283" s="1140"/>
      <c r="M1283" s="1140"/>
      <c r="N1283" s="1140"/>
      <c r="O1283" s="1139"/>
    </row>
    <row r="1284" spans="3:15">
      <c r="C1284" s="1140"/>
      <c r="D1284" s="1140"/>
      <c r="E1284" s="1140"/>
      <c r="F1284" s="1140"/>
      <c r="G1284" s="1140"/>
      <c r="H1284" s="1140"/>
      <c r="I1284" s="1140"/>
      <c r="J1284" s="1140"/>
      <c r="K1284" s="1140"/>
      <c r="L1284" s="1140"/>
      <c r="M1284" s="1140"/>
      <c r="N1284" s="1140"/>
      <c r="O1284" s="1139"/>
    </row>
    <row r="1285" spans="3:15">
      <c r="C1285" s="1140"/>
      <c r="D1285" s="1140"/>
      <c r="E1285" s="1140"/>
      <c r="F1285" s="1140"/>
      <c r="G1285" s="1140"/>
      <c r="H1285" s="1140"/>
      <c r="I1285" s="1140"/>
      <c r="J1285" s="1140"/>
      <c r="K1285" s="1140"/>
      <c r="L1285" s="1140"/>
      <c r="M1285" s="1140"/>
      <c r="N1285" s="1140"/>
      <c r="O1285" s="1139"/>
    </row>
    <row r="1286" spans="3:15">
      <c r="C1286" s="1140"/>
      <c r="D1286" s="1140"/>
      <c r="E1286" s="1140"/>
      <c r="F1286" s="1140"/>
      <c r="G1286" s="1140"/>
      <c r="H1286" s="1140"/>
      <c r="I1286" s="1140"/>
      <c r="J1286" s="1140"/>
      <c r="K1286" s="1140"/>
      <c r="L1286" s="1140"/>
      <c r="M1286" s="1140"/>
      <c r="N1286" s="1140"/>
      <c r="O1286" s="1139"/>
    </row>
    <row r="1287" spans="3:15">
      <c r="C1287" s="1140"/>
      <c r="D1287" s="1140"/>
      <c r="E1287" s="1140"/>
      <c r="F1287" s="1140"/>
      <c r="G1287" s="1140"/>
      <c r="H1287" s="1140"/>
      <c r="I1287" s="1140"/>
      <c r="J1287" s="1140"/>
      <c r="K1287" s="1140"/>
      <c r="L1287" s="1140"/>
      <c r="M1287" s="1140"/>
      <c r="N1287" s="1140"/>
      <c r="O1287" s="1139"/>
    </row>
    <row r="1288" spans="3:15">
      <c r="C1288" s="1140"/>
      <c r="D1288" s="1140"/>
      <c r="E1288" s="1140"/>
      <c r="F1288" s="1140"/>
      <c r="G1288" s="1140"/>
      <c r="H1288" s="1140"/>
      <c r="I1288" s="1140"/>
      <c r="J1288" s="1140"/>
      <c r="K1288" s="1140"/>
      <c r="L1288" s="1140"/>
      <c r="M1288" s="1140"/>
      <c r="N1288" s="1140"/>
      <c r="O1288" s="1139"/>
    </row>
    <row r="1289" spans="3:15">
      <c r="C1289" s="1140"/>
      <c r="D1289" s="1140"/>
      <c r="E1289" s="1140"/>
      <c r="F1289" s="1140"/>
      <c r="G1289" s="1140"/>
      <c r="H1289" s="1140"/>
      <c r="I1289" s="1140"/>
      <c r="J1289" s="1140"/>
      <c r="K1289" s="1140"/>
      <c r="L1289" s="1140"/>
      <c r="M1289" s="1140"/>
      <c r="N1289" s="1140"/>
      <c r="O1289" s="1139"/>
    </row>
    <row r="1290" spans="3:15">
      <c r="C1290" s="1140"/>
      <c r="D1290" s="1140"/>
      <c r="E1290" s="1140"/>
      <c r="F1290" s="1140"/>
      <c r="G1290" s="1140"/>
      <c r="H1290" s="1140"/>
      <c r="I1290" s="1140"/>
      <c r="J1290" s="1140"/>
      <c r="K1290" s="1140"/>
      <c r="L1290" s="1140"/>
      <c r="M1290" s="1140"/>
      <c r="N1290" s="1140"/>
      <c r="O1290" s="1139"/>
    </row>
    <row r="1291" spans="3:15">
      <c r="C1291" s="1140"/>
      <c r="D1291" s="1140"/>
      <c r="E1291" s="1140"/>
      <c r="F1291" s="1140"/>
      <c r="G1291" s="1140"/>
      <c r="H1291" s="1140"/>
      <c r="I1291" s="1140"/>
      <c r="J1291" s="1140"/>
      <c r="K1291" s="1140"/>
      <c r="L1291" s="1140"/>
      <c r="M1291" s="1140"/>
      <c r="N1291" s="1140"/>
      <c r="O1291" s="1139"/>
    </row>
    <row r="1292" spans="3:15">
      <c r="C1292" s="1140"/>
      <c r="D1292" s="1140"/>
      <c r="E1292" s="1140"/>
      <c r="F1292" s="1140"/>
      <c r="G1292" s="1140"/>
      <c r="H1292" s="1140"/>
      <c r="I1292" s="1140"/>
      <c r="J1292" s="1140"/>
      <c r="K1292" s="1140"/>
      <c r="L1292" s="1140"/>
      <c r="M1292" s="1140"/>
      <c r="N1292" s="1140"/>
      <c r="O1292" s="1139"/>
    </row>
    <row r="1293" spans="3:15">
      <c r="C1293" s="1140"/>
      <c r="D1293" s="1140"/>
      <c r="E1293" s="1140"/>
      <c r="F1293" s="1140"/>
      <c r="G1293" s="1140"/>
      <c r="H1293" s="1140"/>
      <c r="I1293" s="1140"/>
      <c r="J1293" s="1140"/>
      <c r="K1293" s="1140"/>
      <c r="L1293" s="1140"/>
      <c r="M1293" s="1140"/>
      <c r="N1293" s="1140"/>
      <c r="O1293" s="1139"/>
    </row>
    <row r="1294" spans="3:15">
      <c r="C1294" s="1140"/>
      <c r="D1294" s="1140"/>
      <c r="E1294" s="1140"/>
      <c r="F1294" s="1140"/>
      <c r="G1294" s="1140"/>
      <c r="H1294" s="1140"/>
      <c r="I1294" s="1140"/>
      <c r="J1294" s="1140"/>
      <c r="K1294" s="1140"/>
      <c r="L1294" s="1140"/>
      <c r="M1294" s="1140"/>
      <c r="N1294" s="1140"/>
      <c r="O1294" s="1139"/>
    </row>
    <row r="1295" spans="3:15">
      <c r="C1295" s="1140"/>
      <c r="D1295" s="1140"/>
      <c r="E1295" s="1140"/>
      <c r="F1295" s="1140"/>
      <c r="G1295" s="1140"/>
      <c r="H1295" s="1140"/>
      <c r="I1295" s="1140"/>
      <c r="J1295" s="1140"/>
      <c r="K1295" s="1140"/>
      <c r="L1295" s="1140"/>
      <c r="M1295" s="1140"/>
      <c r="N1295" s="1140"/>
      <c r="O1295" s="1139"/>
    </row>
    <row r="1296" spans="3:15">
      <c r="C1296" s="1140"/>
      <c r="D1296" s="1140"/>
      <c r="E1296" s="1140"/>
      <c r="F1296" s="1140"/>
      <c r="G1296" s="1140"/>
      <c r="H1296" s="1140"/>
      <c r="I1296" s="1140"/>
      <c r="J1296" s="1140"/>
      <c r="K1296" s="1140"/>
      <c r="L1296" s="1140"/>
      <c r="M1296" s="1140"/>
      <c r="N1296" s="1140"/>
      <c r="O1296" s="1139"/>
    </row>
    <row r="1297" spans="3:15">
      <c r="C1297" s="1140"/>
      <c r="D1297" s="1140"/>
      <c r="E1297" s="1140"/>
      <c r="F1297" s="1140"/>
      <c r="G1297" s="1140"/>
      <c r="H1297" s="1140"/>
      <c r="I1297" s="1140"/>
      <c r="J1297" s="1140"/>
      <c r="K1297" s="1140"/>
      <c r="L1297" s="1140"/>
      <c r="M1297" s="1140"/>
      <c r="N1297" s="1140"/>
      <c r="O1297" s="1139"/>
    </row>
    <row r="1298" spans="3:15">
      <c r="C1298" s="1140"/>
      <c r="D1298" s="1140"/>
      <c r="E1298" s="1140"/>
      <c r="F1298" s="1140"/>
      <c r="G1298" s="1140"/>
      <c r="H1298" s="1140"/>
      <c r="I1298" s="1140"/>
      <c r="J1298" s="1140"/>
      <c r="K1298" s="1140"/>
      <c r="L1298" s="1140"/>
      <c r="M1298" s="1140"/>
      <c r="N1298" s="1140"/>
      <c r="O1298" s="1139"/>
    </row>
    <row r="1299" spans="3:15">
      <c r="C1299" s="1140"/>
      <c r="D1299" s="1140"/>
      <c r="E1299" s="1140"/>
      <c r="F1299" s="1140"/>
      <c r="G1299" s="1140"/>
      <c r="H1299" s="1140"/>
      <c r="I1299" s="1140"/>
      <c r="J1299" s="1140"/>
      <c r="K1299" s="1140"/>
      <c r="L1299" s="1140"/>
      <c r="M1299" s="1140"/>
      <c r="N1299" s="1140"/>
      <c r="O1299" s="1139"/>
    </row>
    <row r="1300" spans="3:15">
      <c r="C1300" s="1140"/>
      <c r="D1300" s="1140"/>
      <c r="E1300" s="1140"/>
      <c r="F1300" s="1140"/>
      <c r="G1300" s="1140"/>
      <c r="H1300" s="1140"/>
      <c r="I1300" s="1140"/>
      <c r="J1300" s="1140"/>
      <c r="K1300" s="1140"/>
      <c r="L1300" s="1140"/>
      <c r="M1300" s="1140"/>
      <c r="N1300" s="1140"/>
      <c r="O1300" s="1139"/>
    </row>
    <row r="1301" spans="3:15">
      <c r="C1301" s="1140"/>
      <c r="D1301" s="1140"/>
      <c r="E1301" s="1140"/>
      <c r="F1301" s="1140"/>
      <c r="G1301" s="1140"/>
      <c r="H1301" s="1140"/>
      <c r="I1301" s="1140"/>
      <c r="J1301" s="1140"/>
      <c r="K1301" s="1140"/>
      <c r="L1301" s="1140"/>
      <c r="M1301" s="1140"/>
      <c r="N1301" s="1140"/>
      <c r="O1301" s="1139"/>
    </row>
    <row r="1302" spans="3:15">
      <c r="C1302" s="1140"/>
      <c r="D1302" s="1140"/>
      <c r="E1302" s="1140"/>
      <c r="F1302" s="1140"/>
      <c r="G1302" s="1140"/>
      <c r="H1302" s="1140"/>
      <c r="I1302" s="1140"/>
      <c r="J1302" s="1140"/>
      <c r="K1302" s="1140"/>
      <c r="L1302" s="1140"/>
      <c r="M1302" s="1140"/>
      <c r="N1302" s="1140"/>
      <c r="O1302" s="1139"/>
    </row>
    <row r="1303" spans="3:15">
      <c r="C1303" s="1140"/>
      <c r="D1303" s="1140"/>
      <c r="E1303" s="1140"/>
      <c r="F1303" s="1140"/>
      <c r="G1303" s="1140"/>
      <c r="H1303" s="1140"/>
      <c r="I1303" s="1140"/>
      <c r="J1303" s="1140"/>
      <c r="K1303" s="1140"/>
      <c r="L1303" s="1140"/>
      <c r="M1303" s="1140"/>
      <c r="N1303" s="1140"/>
      <c r="O1303" s="1139"/>
    </row>
    <row r="1304" spans="3:15">
      <c r="C1304" s="1140"/>
      <c r="D1304" s="1140"/>
      <c r="E1304" s="1140"/>
      <c r="F1304" s="1140"/>
      <c r="G1304" s="1140"/>
      <c r="H1304" s="1140"/>
      <c r="I1304" s="1140"/>
      <c r="J1304" s="1140"/>
      <c r="K1304" s="1140"/>
      <c r="L1304" s="1140"/>
      <c r="M1304" s="1140"/>
      <c r="N1304" s="1140"/>
      <c r="O1304" s="1139"/>
    </row>
    <row r="1305" spans="3:15">
      <c r="C1305" s="1140"/>
      <c r="D1305" s="1140"/>
      <c r="E1305" s="1140"/>
      <c r="F1305" s="1140"/>
      <c r="G1305" s="1140"/>
      <c r="H1305" s="1140"/>
      <c r="I1305" s="1140"/>
      <c r="J1305" s="1140"/>
      <c r="K1305" s="1140"/>
      <c r="L1305" s="1140"/>
      <c r="M1305" s="1140"/>
      <c r="N1305" s="1140"/>
      <c r="O1305" s="1139"/>
    </row>
    <row r="1306" spans="3:15">
      <c r="C1306" s="1140"/>
      <c r="D1306" s="1140"/>
      <c r="E1306" s="1140"/>
      <c r="F1306" s="1140"/>
      <c r="G1306" s="1140"/>
      <c r="H1306" s="1140"/>
      <c r="I1306" s="1140"/>
      <c r="J1306" s="1140"/>
      <c r="K1306" s="1140"/>
      <c r="L1306" s="1140"/>
      <c r="M1306" s="1140"/>
      <c r="N1306" s="1140"/>
      <c r="O1306" s="1139"/>
    </row>
    <row r="1307" spans="3:15">
      <c r="C1307" s="1140"/>
      <c r="D1307" s="1140"/>
      <c r="E1307" s="1140"/>
      <c r="F1307" s="1140"/>
      <c r="G1307" s="1140"/>
      <c r="H1307" s="1140"/>
      <c r="I1307" s="1140"/>
      <c r="J1307" s="1140"/>
      <c r="K1307" s="1140"/>
      <c r="L1307" s="1140"/>
      <c r="M1307" s="1140"/>
      <c r="N1307" s="1140"/>
      <c r="O1307" s="1139"/>
    </row>
    <row r="1308" spans="3:15">
      <c r="C1308" s="1140"/>
      <c r="D1308" s="1140"/>
      <c r="E1308" s="1140"/>
      <c r="F1308" s="1140"/>
      <c r="G1308" s="1140"/>
      <c r="H1308" s="1140"/>
      <c r="I1308" s="1140"/>
      <c r="J1308" s="1140"/>
      <c r="K1308" s="1140"/>
      <c r="L1308" s="1140"/>
      <c r="M1308" s="1140"/>
      <c r="N1308" s="1140"/>
      <c r="O1308" s="1139"/>
    </row>
    <row r="1309" spans="3:15">
      <c r="C1309" s="1140"/>
      <c r="D1309" s="1140"/>
      <c r="E1309" s="1140"/>
      <c r="F1309" s="1140"/>
      <c r="G1309" s="1140"/>
      <c r="H1309" s="1140"/>
      <c r="I1309" s="1140"/>
      <c r="J1309" s="1140"/>
      <c r="K1309" s="1140"/>
      <c r="L1309" s="1140"/>
      <c r="M1309" s="1140"/>
      <c r="N1309" s="1140"/>
      <c r="O1309" s="1139"/>
    </row>
    <row r="1310" spans="3:15">
      <c r="C1310" s="1140"/>
      <c r="D1310" s="1140"/>
      <c r="E1310" s="1140"/>
      <c r="F1310" s="1140"/>
      <c r="G1310" s="1140"/>
      <c r="H1310" s="1140"/>
      <c r="I1310" s="1140"/>
      <c r="J1310" s="1140"/>
      <c r="K1310" s="1140"/>
      <c r="L1310" s="1140"/>
      <c r="M1310" s="1140"/>
      <c r="N1310" s="1140"/>
      <c r="O1310" s="1139"/>
    </row>
    <row r="1311" spans="3:15">
      <c r="C1311" s="1140"/>
      <c r="D1311" s="1140"/>
      <c r="E1311" s="1140"/>
      <c r="F1311" s="1140"/>
      <c r="G1311" s="1140"/>
      <c r="H1311" s="1140"/>
      <c r="I1311" s="1140"/>
      <c r="J1311" s="1140"/>
      <c r="K1311" s="1140"/>
      <c r="L1311" s="1140"/>
      <c r="M1311" s="1140"/>
      <c r="N1311" s="1140"/>
      <c r="O1311" s="1139"/>
    </row>
    <row r="1312" spans="3:15">
      <c r="C1312" s="1140"/>
      <c r="D1312" s="1140"/>
      <c r="E1312" s="1140"/>
      <c r="F1312" s="1140"/>
      <c r="G1312" s="1140"/>
      <c r="H1312" s="1140"/>
      <c r="I1312" s="1140"/>
      <c r="J1312" s="1140"/>
      <c r="K1312" s="1140"/>
      <c r="L1312" s="1140"/>
      <c r="M1312" s="1140"/>
      <c r="N1312" s="1140"/>
      <c r="O1312" s="1139"/>
    </row>
    <row r="1313" spans="3:15">
      <c r="C1313" s="1140"/>
      <c r="D1313" s="1140"/>
      <c r="E1313" s="1140"/>
      <c r="F1313" s="1140"/>
      <c r="G1313" s="1140"/>
      <c r="H1313" s="1140"/>
      <c r="I1313" s="1140"/>
      <c r="J1313" s="1140"/>
      <c r="K1313" s="1140"/>
      <c r="L1313" s="1140"/>
      <c r="M1313" s="1140"/>
      <c r="N1313" s="1140"/>
      <c r="O1313" s="1139"/>
    </row>
    <row r="1314" spans="3:15">
      <c r="C1314" s="1140"/>
      <c r="D1314" s="1140"/>
      <c r="E1314" s="1140"/>
      <c r="F1314" s="1140"/>
      <c r="G1314" s="1140"/>
      <c r="H1314" s="1140"/>
      <c r="I1314" s="1140"/>
      <c r="J1314" s="1140"/>
      <c r="K1314" s="1140"/>
      <c r="L1314" s="1140"/>
      <c r="M1314" s="1140"/>
      <c r="N1314" s="1140"/>
      <c r="O1314" s="1139"/>
    </row>
    <row r="1315" spans="3:15">
      <c r="C1315" s="1140"/>
      <c r="D1315" s="1140"/>
      <c r="E1315" s="1140"/>
      <c r="F1315" s="1140"/>
      <c r="G1315" s="1140"/>
      <c r="H1315" s="1140"/>
      <c r="I1315" s="1140"/>
      <c r="J1315" s="1140"/>
      <c r="K1315" s="1140"/>
      <c r="L1315" s="1140"/>
      <c r="M1315" s="1140"/>
      <c r="N1315" s="1140"/>
      <c r="O1315" s="1139"/>
    </row>
    <row r="1316" spans="3:15">
      <c r="C1316" s="1140"/>
      <c r="D1316" s="1140"/>
      <c r="E1316" s="1140"/>
      <c r="F1316" s="1140"/>
      <c r="G1316" s="1140"/>
      <c r="H1316" s="1140"/>
      <c r="I1316" s="1140"/>
      <c r="J1316" s="1140"/>
      <c r="K1316" s="1140"/>
      <c r="L1316" s="1140"/>
      <c r="M1316" s="1140"/>
      <c r="N1316" s="1140"/>
      <c r="O1316" s="1139"/>
    </row>
    <row r="1317" spans="3:15">
      <c r="C1317" s="1140"/>
      <c r="D1317" s="1140"/>
      <c r="E1317" s="1140"/>
      <c r="F1317" s="1140"/>
      <c r="G1317" s="1140"/>
      <c r="H1317" s="1140"/>
      <c r="I1317" s="1140"/>
      <c r="J1317" s="1140"/>
      <c r="K1317" s="1140"/>
      <c r="L1317" s="1140"/>
      <c r="M1317" s="1140"/>
      <c r="N1317" s="1140"/>
      <c r="O1317" s="1139"/>
    </row>
    <row r="1318" spans="3:15">
      <c r="C1318" s="1140"/>
      <c r="D1318" s="1140"/>
      <c r="E1318" s="1140"/>
      <c r="F1318" s="1140"/>
      <c r="G1318" s="1140"/>
      <c r="H1318" s="1140"/>
      <c r="I1318" s="1140"/>
      <c r="J1318" s="1140"/>
      <c r="K1318" s="1140"/>
      <c r="L1318" s="1140"/>
      <c r="M1318" s="1140"/>
      <c r="N1318" s="1140"/>
      <c r="O1318" s="1139"/>
    </row>
    <row r="1319" spans="3:15">
      <c r="C1319" s="1140"/>
      <c r="D1319" s="1140"/>
      <c r="E1319" s="1140"/>
      <c r="F1319" s="1140"/>
      <c r="G1319" s="1140"/>
      <c r="H1319" s="1140"/>
      <c r="I1319" s="1140"/>
      <c r="J1319" s="1140"/>
      <c r="K1319" s="1140"/>
      <c r="L1319" s="1140"/>
      <c r="M1319" s="1140"/>
      <c r="N1319" s="1140"/>
      <c r="O1319" s="1139"/>
    </row>
    <row r="1320" spans="3:15">
      <c r="C1320" s="1140"/>
      <c r="D1320" s="1140"/>
      <c r="E1320" s="1140"/>
      <c r="F1320" s="1140"/>
      <c r="G1320" s="1140"/>
      <c r="H1320" s="1140"/>
      <c r="I1320" s="1140"/>
      <c r="J1320" s="1140"/>
      <c r="K1320" s="1140"/>
      <c r="L1320" s="1140"/>
      <c r="M1320" s="1140"/>
      <c r="N1320" s="1140"/>
      <c r="O1320" s="1139"/>
    </row>
    <row r="1321" spans="3:15">
      <c r="C1321" s="1140"/>
      <c r="D1321" s="1140"/>
      <c r="E1321" s="1140"/>
      <c r="F1321" s="1140"/>
      <c r="G1321" s="1140"/>
      <c r="H1321" s="1140"/>
      <c r="I1321" s="1140"/>
      <c r="J1321" s="1140"/>
      <c r="K1321" s="1140"/>
      <c r="L1321" s="1140"/>
      <c r="M1321" s="1140"/>
      <c r="N1321" s="1140"/>
      <c r="O1321" s="1139"/>
    </row>
    <row r="1322" spans="3:15">
      <c r="C1322" s="1140"/>
      <c r="D1322" s="1140"/>
      <c r="E1322" s="1140"/>
      <c r="F1322" s="1140"/>
      <c r="G1322" s="1140"/>
      <c r="H1322" s="1140"/>
      <c r="I1322" s="1140"/>
      <c r="J1322" s="1140"/>
      <c r="K1322" s="1140"/>
      <c r="L1322" s="1140"/>
      <c r="M1322" s="1140"/>
      <c r="N1322" s="1140"/>
      <c r="O1322" s="1139"/>
    </row>
    <row r="1323" spans="3:15">
      <c r="C1323" s="1140"/>
      <c r="D1323" s="1140"/>
      <c r="E1323" s="1140"/>
      <c r="F1323" s="1140"/>
      <c r="G1323" s="1140"/>
      <c r="H1323" s="1140"/>
      <c r="I1323" s="1140"/>
      <c r="J1323" s="1140"/>
      <c r="K1323" s="1140"/>
      <c r="L1323" s="1140"/>
      <c r="M1323" s="1140"/>
      <c r="N1323" s="1140"/>
      <c r="O1323" s="1139"/>
    </row>
    <row r="1324" spans="3:15">
      <c r="C1324" s="1140"/>
      <c r="D1324" s="1140"/>
      <c r="E1324" s="1140"/>
      <c r="F1324" s="1140"/>
      <c r="G1324" s="1140"/>
      <c r="H1324" s="1140"/>
      <c r="I1324" s="1140"/>
      <c r="J1324" s="1140"/>
      <c r="K1324" s="1140"/>
      <c r="L1324" s="1140"/>
      <c r="M1324" s="1140"/>
      <c r="N1324" s="1140"/>
      <c r="O1324" s="1139"/>
    </row>
    <row r="1325" spans="3:15">
      <c r="C1325" s="1140"/>
      <c r="D1325" s="1140"/>
      <c r="E1325" s="1140"/>
      <c r="F1325" s="1140"/>
      <c r="G1325" s="1140"/>
      <c r="H1325" s="1140"/>
      <c r="I1325" s="1140"/>
      <c r="J1325" s="1140"/>
      <c r="K1325" s="1140"/>
      <c r="L1325" s="1140"/>
      <c r="M1325" s="1140"/>
      <c r="N1325" s="1140"/>
      <c r="O1325" s="1139"/>
    </row>
    <row r="1326" spans="3:15">
      <c r="C1326" s="1140"/>
      <c r="D1326" s="1140"/>
      <c r="E1326" s="1140"/>
      <c r="F1326" s="1140"/>
      <c r="G1326" s="1140"/>
      <c r="H1326" s="1140"/>
      <c r="I1326" s="1140"/>
      <c r="J1326" s="1140"/>
      <c r="K1326" s="1140"/>
      <c r="L1326" s="1140"/>
      <c r="M1326" s="1140"/>
      <c r="N1326" s="1140"/>
      <c r="O1326" s="1139"/>
    </row>
    <row r="1327" spans="3:15">
      <c r="C1327" s="1140"/>
      <c r="D1327" s="1140"/>
      <c r="E1327" s="1140"/>
      <c r="F1327" s="1140"/>
      <c r="G1327" s="1140"/>
      <c r="H1327" s="1140"/>
      <c r="I1327" s="1140"/>
      <c r="J1327" s="1140"/>
      <c r="K1327" s="1140"/>
      <c r="L1327" s="1140"/>
      <c r="M1327" s="1140"/>
      <c r="N1327" s="1140"/>
      <c r="O1327" s="1139"/>
    </row>
    <row r="1328" spans="3:15">
      <c r="C1328" s="1140"/>
      <c r="D1328" s="1140"/>
      <c r="E1328" s="1140"/>
      <c r="F1328" s="1140"/>
      <c r="G1328" s="1140"/>
      <c r="H1328" s="1140"/>
      <c r="I1328" s="1140"/>
      <c r="J1328" s="1140"/>
      <c r="K1328" s="1140"/>
      <c r="L1328" s="1140"/>
      <c r="M1328" s="1140"/>
      <c r="N1328" s="1140"/>
      <c r="O1328" s="1139"/>
    </row>
    <row r="1329" spans="3:15">
      <c r="C1329" s="1140"/>
      <c r="D1329" s="1140"/>
      <c r="E1329" s="1140"/>
      <c r="F1329" s="1140"/>
      <c r="G1329" s="1140"/>
      <c r="H1329" s="1140"/>
      <c r="I1329" s="1140"/>
      <c r="J1329" s="1140"/>
      <c r="K1329" s="1140"/>
      <c r="L1329" s="1140"/>
      <c r="M1329" s="1140"/>
      <c r="N1329" s="1140"/>
      <c r="O1329" s="1139"/>
    </row>
    <row r="1330" spans="3:15">
      <c r="C1330" s="1140"/>
      <c r="D1330" s="1140"/>
      <c r="E1330" s="1140"/>
      <c r="F1330" s="1140"/>
      <c r="G1330" s="1140"/>
      <c r="H1330" s="1140"/>
      <c r="I1330" s="1140"/>
      <c r="J1330" s="1140"/>
      <c r="K1330" s="1140"/>
      <c r="L1330" s="1140"/>
      <c r="M1330" s="1140"/>
      <c r="N1330" s="1140"/>
      <c r="O1330" s="1139"/>
    </row>
    <row r="1331" spans="3:15">
      <c r="C1331" s="1140"/>
      <c r="D1331" s="1140"/>
      <c r="E1331" s="1140"/>
      <c r="F1331" s="1140"/>
      <c r="G1331" s="1140"/>
      <c r="H1331" s="1140"/>
      <c r="I1331" s="1140"/>
      <c r="J1331" s="1140"/>
      <c r="K1331" s="1140"/>
      <c r="L1331" s="1140"/>
      <c r="M1331" s="1140"/>
      <c r="N1331" s="1140"/>
      <c r="O1331" s="1139"/>
    </row>
    <row r="1332" spans="3:15">
      <c r="C1332" s="1140"/>
      <c r="D1332" s="1140"/>
      <c r="E1332" s="1140"/>
      <c r="F1332" s="1140"/>
      <c r="G1332" s="1140"/>
      <c r="H1332" s="1140"/>
      <c r="I1332" s="1140"/>
      <c r="J1332" s="1140"/>
      <c r="K1332" s="1140"/>
      <c r="L1332" s="1140"/>
      <c r="M1332" s="1140"/>
      <c r="N1332" s="1140"/>
      <c r="O1332" s="1139"/>
    </row>
    <row r="1333" spans="3:15">
      <c r="C1333" s="1140"/>
      <c r="D1333" s="1140"/>
      <c r="E1333" s="1140"/>
      <c r="F1333" s="1140"/>
      <c r="G1333" s="1140"/>
      <c r="H1333" s="1140"/>
      <c r="I1333" s="1140"/>
      <c r="J1333" s="1140"/>
      <c r="K1333" s="1140"/>
      <c r="L1333" s="1140"/>
      <c r="M1333" s="1140"/>
      <c r="N1333" s="1140"/>
      <c r="O1333" s="1139"/>
    </row>
    <row r="1334" spans="3:15">
      <c r="C1334" s="1140"/>
      <c r="D1334" s="1140"/>
      <c r="E1334" s="1140"/>
      <c r="F1334" s="1140"/>
      <c r="G1334" s="1140"/>
      <c r="H1334" s="1140"/>
      <c r="I1334" s="1140"/>
      <c r="J1334" s="1140"/>
      <c r="K1334" s="1140"/>
      <c r="L1334" s="1140"/>
      <c r="M1334" s="1140"/>
      <c r="N1334" s="1140"/>
      <c r="O1334" s="1139"/>
    </row>
    <row r="1335" spans="3:15">
      <c r="C1335" s="1140"/>
      <c r="D1335" s="1140"/>
      <c r="E1335" s="1140"/>
      <c r="F1335" s="1140"/>
      <c r="G1335" s="1140"/>
      <c r="H1335" s="1140"/>
      <c r="I1335" s="1140"/>
      <c r="J1335" s="1140"/>
      <c r="K1335" s="1140"/>
      <c r="L1335" s="1140"/>
      <c r="M1335" s="1140"/>
      <c r="N1335" s="1140"/>
      <c r="O1335" s="1139"/>
    </row>
    <row r="1336" spans="3:15">
      <c r="C1336" s="1140"/>
      <c r="D1336" s="1140"/>
      <c r="E1336" s="1140"/>
      <c r="F1336" s="1140"/>
      <c r="G1336" s="1140"/>
      <c r="H1336" s="1140"/>
      <c r="I1336" s="1140"/>
      <c r="J1336" s="1140"/>
      <c r="K1336" s="1140"/>
      <c r="L1336" s="1140"/>
      <c r="M1336" s="1140"/>
      <c r="N1336" s="1140"/>
      <c r="O1336" s="1139"/>
    </row>
    <row r="1337" spans="3:15">
      <c r="C1337" s="1140"/>
      <c r="D1337" s="1140"/>
      <c r="E1337" s="1140"/>
      <c r="F1337" s="1140"/>
      <c r="G1337" s="1140"/>
      <c r="H1337" s="1140"/>
      <c r="I1337" s="1140"/>
      <c r="J1337" s="1140"/>
      <c r="K1337" s="1140"/>
      <c r="L1337" s="1140"/>
      <c r="M1337" s="1140"/>
      <c r="N1337" s="1140"/>
      <c r="O1337" s="1139"/>
    </row>
    <row r="1338" spans="3:15">
      <c r="C1338" s="1140"/>
      <c r="D1338" s="1140"/>
      <c r="E1338" s="1140"/>
      <c r="F1338" s="1140"/>
      <c r="G1338" s="1140"/>
      <c r="H1338" s="1140"/>
      <c r="I1338" s="1140"/>
      <c r="J1338" s="1140"/>
      <c r="K1338" s="1140"/>
      <c r="L1338" s="1140"/>
      <c r="M1338" s="1140"/>
      <c r="N1338" s="1140"/>
      <c r="O1338" s="1139"/>
    </row>
    <row r="1339" spans="3:15">
      <c r="C1339" s="1140"/>
      <c r="D1339" s="1140"/>
      <c r="E1339" s="1140"/>
      <c r="F1339" s="1140"/>
      <c r="G1339" s="1140"/>
      <c r="H1339" s="1140"/>
      <c r="I1339" s="1140"/>
      <c r="J1339" s="1140"/>
      <c r="K1339" s="1140"/>
      <c r="L1339" s="1140"/>
      <c r="M1339" s="1140"/>
      <c r="N1339" s="1140"/>
      <c r="O1339" s="1139"/>
    </row>
    <row r="1340" spans="3:15">
      <c r="C1340" s="1140"/>
      <c r="D1340" s="1140"/>
      <c r="E1340" s="1140"/>
      <c r="F1340" s="1140"/>
      <c r="G1340" s="1140"/>
      <c r="H1340" s="1140"/>
      <c r="I1340" s="1140"/>
      <c r="J1340" s="1140"/>
      <c r="K1340" s="1140"/>
      <c r="L1340" s="1140"/>
      <c r="M1340" s="1140"/>
      <c r="N1340" s="1140"/>
      <c r="O1340" s="1139"/>
    </row>
    <row r="1341" spans="3:15">
      <c r="C1341" s="1140"/>
      <c r="D1341" s="1140"/>
      <c r="E1341" s="1140"/>
      <c r="F1341" s="1140"/>
      <c r="G1341" s="1140"/>
      <c r="H1341" s="1140"/>
      <c r="I1341" s="1140"/>
      <c r="J1341" s="1140"/>
      <c r="K1341" s="1140"/>
      <c r="L1341" s="1140"/>
      <c r="M1341" s="1140"/>
      <c r="N1341" s="1140"/>
      <c r="O1341" s="1139"/>
    </row>
    <row r="1342" spans="3:15">
      <c r="C1342" s="1140"/>
      <c r="D1342" s="1140"/>
      <c r="E1342" s="1140"/>
      <c r="F1342" s="1140"/>
      <c r="G1342" s="1140"/>
      <c r="H1342" s="1140"/>
      <c r="I1342" s="1140"/>
      <c r="J1342" s="1140"/>
      <c r="K1342" s="1140"/>
      <c r="L1342" s="1140"/>
      <c r="M1342" s="1140"/>
      <c r="N1342" s="1140"/>
      <c r="O1342" s="1139"/>
    </row>
    <row r="1343" spans="3:15">
      <c r="C1343" s="1140"/>
      <c r="D1343" s="1140"/>
      <c r="E1343" s="1140"/>
      <c r="F1343" s="1140"/>
      <c r="G1343" s="1140"/>
      <c r="H1343" s="1140"/>
      <c r="I1343" s="1140"/>
      <c r="J1343" s="1140"/>
      <c r="K1343" s="1140"/>
      <c r="L1343" s="1140"/>
      <c r="M1343" s="1140"/>
      <c r="N1343" s="1140"/>
      <c r="O1343" s="1139"/>
    </row>
    <row r="1344" spans="3:15">
      <c r="C1344" s="1140"/>
      <c r="D1344" s="1140"/>
      <c r="E1344" s="1140"/>
      <c r="F1344" s="1140"/>
      <c r="G1344" s="1140"/>
      <c r="H1344" s="1140"/>
      <c r="I1344" s="1140"/>
      <c r="J1344" s="1140"/>
      <c r="K1344" s="1140"/>
      <c r="L1344" s="1140"/>
      <c r="M1344" s="1140"/>
      <c r="N1344" s="1140"/>
      <c r="O1344" s="1139"/>
    </row>
    <row r="1345" spans="3:15">
      <c r="C1345" s="1140"/>
      <c r="D1345" s="1140"/>
      <c r="E1345" s="1140"/>
      <c r="F1345" s="1140"/>
      <c r="G1345" s="1140"/>
      <c r="H1345" s="1140"/>
      <c r="I1345" s="1140"/>
      <c r="J1345" s="1140"/>
      <c r="K1345" s="1140"/>
      <c r="L1345" s="1140"/>
      <c r="M1345" s="1140"/>
      <c r="N1345" s="1140"/>
      <c r="O1345" s="1139"/>
    </row>
    <row r="1346" spans="3:15">
      <c r="C1346" s="1140"/>
      <c r="D1346" s="1140"/>
      <c r="E1346" s="1140"/>
      <c r="F1346" s="1140"/>
      <c r="G1346" s="1140"/>
      <c r="H1346" s="1140"/>
      <c r="I1346" s="1140"/>
      <c r="J1346" s="1140"/>
      <c r="K1346" s="1140"/>
      <c r="L1346" s="1140"/>
      <c r="M1346" s="1140"/>
      <c r="N1346" s="1140"/>
      <c r="O1346" s="1139"/>
    </row>
    <row r="1347" spans="3:15">
      <c r="C1347" s="1140"/>
      <c r="D1347" s="1140"/>
      <c r="E1347" s="1140"/>
      <c r="F1347" s="1140"/>
      <c r="G1347" s="1140"/>
      <c r="H1347" s="1140"/>
      <c r="I1347" s="1140"/>
      <c r="J1347" s="1140"/>
      <c r="K1347" s="1140"/>
      <c r="L1347" s="1140"/>
      <c r="M1347" s="1140"/>
      <c r="N1347" s="1140"/>
      <c r="O1347" s="1139"/>
    </row>
    <row r="1348" spans="3:15">
      <c r="C1348" s="1140"/>
      <c r="D1348" s="1140"/>
      <c r="E1348" s="1140"/>
      <c r="F1348" s="1140"/>
      <c r="G1348" s="1140"/>
      <c r="H1348" s="1140"/>
      <c r="I1348" s="1140"/>
      <c r="J1348" s="1140"/>
      <c r="K1348" s="1140"/>
      <c r="L1348" s="1140"/>
      <c r="M1348" s="1140"/>
      <c r="N1348" s="1140"/>
      <c r="O1348" s="1139"/>
    </row>
    <row r="1349" spans="3:15">
      <c r="C1349" s="1140"/>
      <c r="D1349" s="1140"/>
      <c r="E1349" s="1140"/>
      <c r="F1349" s="1140"/>
      <c r="G1349" s="1140"/>
      <c r="H1349" s="1140"/>
      <c r="I1349" s="1140"/>
      <c r="J1349" s="1140"/>
      <c r="K1349" s="1140"/>
      <c r="L1349" s="1140"/>
      <c r="M1349" s="1140"/>
      <c r="N1349" s="1140"/>
      <c r="O1349" s="1139"/>
    </row>
    <row r="1350" spans="3:15">
      <c r="C1350" s="1140"/>
      <c r="D1350" s="1140"/>
      <c r="E1350" s="1140"/>
      <c r="F1350" s="1140"/>
      <c r="G1350" s="1140"/>
      <c r="H1350" s="1140"/>
      <c r="I1350" s="1140"/>
      <c r="J1350" s="1140"/>
      <c r="K1350" s="1140"/>
      <c r="L1350" s="1140"/>
      <c r="M1350" s="1140"/>
      <c r="N1350" s="1140"/>
      <c r="O1350" s="1139"/>
    </row>
    <row r="1351" spans="3:15">
      <c r="C1351" s="1140"/>
      <c r="D1351" s="1140"/>
      <c r="E1351" s="1140"/>
      <c r="F1351" s="1140"/>
      <c r="G1351" s="1140"/>
      <c r="H1351" s="1140"/>
      <c r="I1351" s="1140"/>
      <c r="J1351" s="1140"/>
      <c r="K1351" s="1140"/>
      <c r="L1351" s="1140"/>
      <c r="M1351" s="1140"/>
      <c r="N1351" s="1140"/>
      <c r="O1351" s="1139"/>
    </row>
    <row r="1352" spans="3:15">
      <c r="C1352" s="1140"/>
      <c r="D1352" s="1140"/>
      <c r="E1352" s="1140"/>
      <c r="F1352" s="1140"/>
      <c r="G1352" s="1140"/>
      <c r="H1352" s="1140"/>
      <c r="I1352" s="1140"/>
      <c r="J1352" s="1140"/>
      <c r="K1352" s="1140"/>
      <c r="L1352" s="1140"/>
      <c r="M1352" s="1140"/>
      <c r="N1352" s="1140"/>
      <c r="O1352" s="1139"/>
    </row>
    <row r="1353" spans="3:15">
      <c r="C1353" s="1140"/>
      <c r="D1353" s="1140"/>
      <c r="E1353" s="1140"/>
      <c r="F1353" s="1140"/>
      <c r="G1353" s="1140"/>
      <c r="H1353" s="1140"/>
      <c r="I1353" s="1140"/>
      <c r="J1353" s="1140"/>
      <c r="K1353" s="1140"/>
      <c r="L1353" s="1140"/>
      <c r="M1353" s="1140"/>
      <c r="N1353" s="1140"/>
      <c r="O1353" s="1139"/>
    </row>
    <row r="1354" spans="3:15">
      <c r="C1354" s="1140"/>
      <c r="D1354" s="1140"/>
      <c r="E1354" s="1140"/>
      <c r="F1354" s="1140"/>
      <c r="G1354" s="1140"/>
      <c r="H1354" s="1140"/>
      <c r="I1354" s="1140"/>
      <c r="J1354" s="1140"/>
      <c r="K1354" s="1140"/>
      <c r="L1354" s="1140"/>
      <c r="M1354" s="1140"/>
      <c r="N1354" s="1140"/>
      <c r="O1354" s="1139"/>
    </row>
    <row r="1355" spans="3:15">
      <c r="C1355" s="1140"/>
      <c r="D1355" s="1140"/>
      <c r="E1355" s="1140"/>
      <c r="F1355" s="1140"/>
      <c r="G1355" s="1140"/>
      <c r="H1355" s="1140"/>
      <c r="I1355" s="1140"/>
      <c r="J1355" s="1140"/>
      <c r="K1355" s="1140"/>
      <c r="L1355" s="1140"/>
      <c r="M1355" s="1140"/>
      <c r="N1355" s="1140"/>
      <c r="O1355" s="1139"/>
    </row>
    <row r="1356" spans="3:15">
      <c r="C1356" s="1140"/>
      <c r="D1356" s="1140"/>
      <c r="E1356" s="1140"/>
      <c r="F1356" s="1140"/>
      <c r="G1356" s="1140"/>
      <c r="H1356" s="1140"/>
      <c r="I1356" s="1140"/>
      <c r="J1356" s="1140"/>
      <c r="K1356" s="1140"/>
      <c r="L1356" s="1140"/>
      <c r="M1356" s="1140"/>
      <c r="N1356" s="1140"/>
      <c r="O1356" s="1139"/>
    </row>
    <row r="1357" spans="3:15">
      <c r="C1357" s="1140"/>
      <c r="D1357" s="1140"/>
      <c r="E1357" s="1140"/>
      <c r="F1357" s="1140"/>
      <c r="G1357" s="1140"/>
      <c r="H1357" s="1140"/>
      <c r="I1357" s="1140"/>
      <c r="J1357" s="1140"/>
      <c r="K1357" s="1140"/>
      <c r="L1357" s="1140"/>
      <c r="M1357" s="1140"/>
      <c r="N1357" s="1140"/>
      <c r="O1357" s="1139"/>
    </row>
    <row r="1358" spans="3:15">
      <c r="C1358" s="1140"/>
      <c r="D1358" s="1140"/>
      <c r="E1358" s="1140"/>
      <c r="F1358" s="1140"/>
      <c r="G1358" s="1140"/>
      <c r="H1358" s="1140"/>
      <c r="I1358" s="1140"/>
      <c r="J1358" s="1140"/>
      <c r="K1358" s="1140"/>
      <c r="L1358" s="1140"/>
      <c r="M1358" s="1140"/>
      <c r="N1358" s="1140"/>
      <c r="O1358" s="1139"/>
    </row>
    <row r="1359" spans="3:15">
      <c r="C1359" s="1140"/>
      <c r="D1359" s="1140"/>
      <c r="E1359" s="1140"/>
      <c r="F1359" s="1140"/>
      <c r="G1359" s="1140"/>
      <c r="H1359" s="1140"/>
      <c r="I1359" s="1140"/>
      <c r="J1359" s="1140"/>
      <c r="K1359" s="1140"/>
      <c r="L1359" s="1140"/>
      <c r="M1359" s="1140"/>
      <c r="N1359" s="1140"/>
      <c r="O1359" s="1139"/>
    </row>
    <row r="1360" spans="3:15">
      <c r="C1360" s="1140"/>
      <c r="D1360" s="1140"/>
      <c r="E1360" s="1140"/>
      <c r="F1360" s="1140"/>
      <c r="G1360" s="1140"/>
      <c r="H1360" s="1140"/>
      <c r="I1360" s="1140"/>
      <c r="J1360" s="1140"/>
      <c r="K1360" s="1140"/>
      <c r="L1360" s="1140"/>
      <c r="M1360" s="1140"/>
      <c r="N1360" s="1140"/>
      <c r="O1360" s="1139"/>
    </row>
    <row r="1361" spans="3:15">
      <c r="C1361" s="1140"/>
      <c r="D1361" s="1140"/>
      <c r="E1361" s="1140"/>
      <c r="F1361" s="1140"/>
      <c r="G1361" s="1140"/>
      <c r="H1361" s="1140"/>
      <c r="I1361" s="1140"/>
      <c r="J1361" s="1140"/>
      <c r="K1361" s="1140"/>
      <c r="L1361" s="1140"/>
      <c r="M1361" s="1140"/>
      <c r="N1361" s="1140"/>
      <c r="O1361" s="1139"/>
    </row>
    <row r="1362" spans="3:15">
      <c r="C1362" s="1140"/>
      <c r="D1362" s="1140"/>
      <c r="E1362" s="1140"/>
      <c r="F1362" s="1140"/>
      <c r="G1362" s="1140"/>
      <c r="H1362" s="1140"/>
      <c r="I1362" s="1140"/>
      <c r="J1362" s="1140"/>
      <c r="K1362" s="1140"/>
      <c r="L1362" s="1140"/>
      <c r="M1362" s="1140"/>
      <c r="N1362" s="1140"/>
      <c r="O1362" s="1139"/>
    </row>
    <row r="1363" spans="3:15">
      <c r="C1363" s="1140"/>
      <c r="D1363" s="1140"/>
      <c r="E1363" s="1140"/>
      <c r="F1363" s="1140"/>
      <c r="G1363" s="1140"/>
      <c r="H1363" s="1140"/>
      <c r="I1363" s="1140"/>
      <c r="J1363" s="1140"/>
      <c r="K1363" s="1140"/>
      <c r="L1363" s="1140"/>
      <c r="M1363" s="1140"/>
      <c r="N1363" s="1140"/>
      <c r="O1363" s="1139"/>
    </row>
    <row r="1364" spans="3:15">
      <c r="C1364" s="1140"/>
      <c r="D1364" s="1140"/>
      <c r="E1364" s="1140"/>
      <c r="F1364" s="1140"/>
      <c r="G1364" s="1140"/>
      <c r="H1364" s="1140"/>
      <c r="I1364" s="1140"/>
      <c r="J1364" s="1140"/>
      <c r="K1364" s="1140"/>
      <c r="L1364" s="1140"/>
      <c r="M1364" s="1140"/>
      <c r="N1364" s="1140"/>
      <c r="O1364" s="1139"/>
    </row>
    <row r="1365" spans="3:15">
      <c r="C1365" s="1140"/>
      <c r="D1365" s="1140"/>
      <c r="E1365" s="1140"/>
      <c r="F1365" s="1140"/>
      <c r="G1365" s="1140"/>
      <c r="H1365" s="1140"/>
      <c r="I1365" s="1140"/>
      <c r="J1365" s="1140"/>
      <c r="K1365" s="1140"/>
      <c r="L1365" s="1140"/>
      <c r="M1365" s="1140"/>
      <c r="N1365" s="1140"/>
      <c r="O1365" s="1139"/>
    </row>
    <row r="1366" spans="3:15">
      <c r="C1366" s="1140"/>
      <c r="D1366" s="1140"/>
      <c r="E1366" s="1140"/>
      <c r="F1366" s="1140"/>
      <c r="G1366" s="1140"/>
      <c r="H1366" s="1140"/>
      <c r="I1366" s="1140"/>
      <c r="J1366" s="1140"/>
      <c r="K1366" s="1140"/>
      <c r="L1366" s="1140"/>
      <c r="M1366" s="1140"/>
      <c r="N1366" s="1140"/>
      <c r="O1366" s="1139"/>
    </row>
    <row r="1367" spans="3:15">
      <c r="C1367" s="1140"/>
      <c r="D1367" s="1140"/>
      <c r="E1367" s="1140"/>
      <c r="F1367" s="1140"/>
      <c r="G1367" s="1140"/>
      <c r="H1367" s="1140"/>
      <c r="I1367" s="1140"/>
      <c r="J1367" s="1140"/>
      <c r="K1367" s="1140"/>
      <c r="L1367" s="1140"/>
      <c r="M1367" s="1140"/>
      <c r="N1367" s="1140"/>
      <c r="O1367" s="1139"/>
    </row>
    <row r="1368" spans="3:15">
      <c r="C1368" s="1140"/>
      <c r="D1368" s="1140"/>
      <c r="E1368" s="1140"/>
      <c r="F1368" s="1140"/>
      <c r="G1368" s="1140"/>
      <c r="H1368" s="1140"/>
      <c r="I1368" s="1140"/>
      <c r="J1368" s="1140"/>
      <c r="K1368" s="1140"/>
      <c r="L1368" s="1140"/>
      <c r="M1368" s="1140"/>
      <c r="N1368" s="1140"/>
      <c r="O1368" s="1139"/>
    </row>
    <row r="1369" spans="3:15">
      <c r="C1369" s="1140"/>
      <c r="D1369" s="1140"/>
      <c r="E1369" s="1140"/>
      <c r="F1369" s="1140"/>
      <c r="G1369" s="1140"/>
      <c r="H1369" s="1140"/>
      <c r="I1369" s="1140"/>
      <c r="J1369" s="1140"/>
      <c r="K1369" s="1140"/>
      <c r="L1369" s="1140"/>
      <c r="M1369" s="1140"/>
      <c r="N1369" s="1140"/>
      <c r="O1369" s="1139"/>
    </row>
    <row r="1370" spans="3:15">
      <c r="C1370" s="1140"/>
      <c r="D1370" s="1140"/>
      <c r="E1370" s="1140"/>
      <c r="F1370" s="1140"/>
      <c r="G1370" s="1140"/>
      <c r="H1370" s="1140"/>
      <c r="I1370" s="1140"/>
      <c r="J1370" s="1140"/>
      <c r="K1370" s="1140"/>
      <c r="L1370" s="1140"/>
      <c r="M1370" s="1140"/>
      <c r="N1370" s="1140"/>
      <c r="O1370" s="1139"/>
    </row>
    <row r="1371" spans="3:15">
      <c r="C1371" s="1140"/>
      <c r="D1371" s="1140"/>
      <c r="E1371" s="1140"/>
      <c r="F1371" s="1140"/>
      <c r="G1371" s="1140"/>
      <c r="H1371" s="1140"/>
      <c r="I1371" s="1140"/>
      <c r="J1371" s="1140"/>
      <c r="K1371" s="1140"/>
      <c r="L1371" s="1140"/>
      <c r="M1371" s="1140"/>
      <c r="N1371" s="1140"/>
      <c r="O1371" s="1139"/>
    </row>
    <row r="1372" spans="3:15">
      <c r="C1372" s="1140"/>
      <c r="D1372" s="1140"/>
      <c r="E1372" s="1140"/>
      <c r="F1372" s="1140"/>
      <c r="G1372" s="1140"/>
      <c r="H1372" s="1140"/>
      <c r="I1372" s="1140"/>
      <c r="J1372" s="1140"/>
      <c r="K1372" s="1140"/>
      <c r="L1372" s="1140"/>
      <c r="M1372" s="1140"/>
      <c r="N1372" s="1140"/>
      <c r="O1372" s="1139"/>
    </row>
    <row r="1373" spans="3:15">
      <c r="C1373" s="1140"/>
      <c r="D1373" s="1140"/>
      <c r="E1373" s="1140"/>
      <c r="F1373" s="1140"/>
      <c r="G1373" s="1140"/>
      <c r="H1373" s="1140"/>
      <c r="I1373" s="1140"/>
      <c r="J1373" s="1140"/>
      <c r="K1373" s="1140"/>
      <c r="L1373" s="1140"/>
      <c r="M1373" s="1140"/>
      <c r="N1373" s="1140"/>
      <c r="O1373" s="1139"/>
    </row>
    <row r="1374" spans="3:15">
      <c r="C1374" s="1140"/>
      <c r="D1374" s="1140"/>
      <c r="E1374" s="1140"/>
      <c r="F1374" s="1140"/>
      <c r="G1374" s="1140"/>
      <c r="H1374" s="1140"/>
      <c r="I1374" s="1140"/>
      <c r="J1374" s="1140"/>
      <c r="K1374" s="1140"/>
      <c r="L1374" s="1140"/>
      <c r="M1374" s="1140"/>
      <c r="N1374" s="1140"/>
      <c r="O1374" s="1139"/>
    </row>
    <row r="1375" spans="3:15">
      <c r="C1375" s="1140"/>
      <c r="D1375" s="1140"/>
      <c r="E1375" s="1140"/>
      <c r="F1375" s="1140"/>
      <c r="G1375" s="1140"/>
      <c r="H1375" s="1140"/>
      <c r="I1375" s="1140"/>
      <c r="J1375" s="1140"/>
      <c r="K1375" s="1140"/>
      <c r="L1375" s="1140"/>
      <c r="M1375" s="1140"/>
      <c r="N1375" s="1140"/>
      <c r="O1375" s="1139"/>
    </row>
    <row r="1376" spans="3:15">
      <c r="C1376" s="1140"/>
      <c r="D1376" s="1140"/>
      <c r="E1376" s="1140"/>
      <c r="F1376" s="1140"/>
      <c r="G1376" s="1140"/>
      <c r="H1376" s="1140"/>
      <c r="I1376" s="1140"/>
      <c r="J1376" s="1140"/>
      <c r="K1376" s="1140"/>
      <c r="L1376" s="1140"/>
      <c r="M1376" s="1140"/>
      <c r="N1376" s="1140"/>
      <c r="O1376" s="1139"/>
    </row>
    <row r="1377" spans="3:15">
      <c r="C1377" s="1140"/>
      <c r="D1377" s="1140"/>
      <c r="E1377" s="1140"/>
      <c r="F1377" s="1140"/>
      <c r="G1377" s="1140"/>
      <c r="H1377" s="1140"/>
      <c r="I1377" s="1140"/>
      <c r="J1377" s="1140"/>
      <c r="K1377" s="1140"/>
      <c r="L1377" s="1140"/>
      <c r="M1377" s="1140"/>
      <c r="N1377" s="1140"/>
      <c r="O1377" s="1139"/>
    </row>
    <row r="1378" spans="3:15">
      <c r="C1378" s="1140"/>
      <c r="D1378" s="1140"/>
      <c r="E1378" s="1140"/>
      <c r="F1378" s="1140"/>
      <c r="G1378" s="1140"/>
      <c r="H1378" s="1140"/>
      <c r="I1378" s="1140"/>
      <c r="J1378" s="1140"/>
      <c r="K1378" s="1140"/>
      <c r="L1378" s="1140"/>
      <c r="M1378" s="1140"/>
      <c r="N1378" s="1140"/>
      <c r="O1378" s="1139"/>
    </row>
    <row r="1379" spans="3:15">
      <c r="C1379" s="1140"/>
      <c r="D1379" s="1140"/>
      <c r="E1379" s="1140"/>
      <c r="F1379" s="1140"/>
      <c r="G1379" s="1140"/>
      <c r="H1379" s="1140"/>
      <c r="I1379" s="1140"/>
      <c r="J1379" s="1140"/>
      <c r="K1379" s="1140"/>
      <c r="L1379" s="1140"/>
      <c r="M1379" s="1140"/>
      <c r="N1379" s="1140"/>
      <c r="O1379" s="1139"/>
    </row>
    <row r="1380" spans="3:15">
      <c r="C1380" s="1140"/>
      <c r="D1380" s="1140"/>
      <c r="E1380" s="1140"/>
      <c r="F1380" s="1140"/>
      <c r="G1380" s="1140"/>
      <c r="H1380" s="1140"/>
      <c r="I1380" s="1140"/>
      <c r="J1380" s="1140"/>
      <c r="K1380" s="1140"/>
      <c r="L1380" s="1140"/>
      <c r="M1380" s="1140"/>
      <c r="N1380" s="1140"/>
      <c r="O1380" s="1139"/>
    </row>
    <row r="1381" spans="3:15">
      <c r="C1381" s="1140"/>
      <c r="D1381" s="1140"/>
      <c r="E1381" s="1140"/>
      <c r="F1381" s="1140"/>
      <c r="G1381" s="1140"/>
      <c r="H1381" s="1140"/>
      <c r="I1381" s="1140"/>
      <c r="J1381" s="1140"/>
      <c r="K1381" s="1140"/>
      <c r="L1381" s="1140"/>
      <c r="M1381" s="1140"/>
      <c r="N1381" s="1140"/>
      <c r="O1381" s="1139"/>
    </row>
    <row r="1382" spans="3:15">
      <c r="C1382" s="1140"/>
      <c r="D1382" s="1140"/>
      <c r="E1382" s="1140"/>
      <c r="F1382" s="1140"/>
      <c r="G1382" s="1140"/>
      <c r="H1382" s="1140"/>
      <c r="I1382" s="1140"/>
      <c r="J1382" s="1140"/>
      <c r="K1382" s="1140"/>
      <c r="L1382" s="1140"/>
      <c r="M1382" s="1140"/>
      <c r="N1382" s="1140"/>
      <c r="O1382" s="1139"/>
    </row>
    <row r="1383" spans="3:15">
      <c r="C1383" s="1140"/>
      <c r="D1383" s="1140"/>
      <c r="E1383" s="1140"/>
      <c r="F1383" s="1140"/>
      <c r="G1383" s="1140"/>
      <c r="H1383" s="1140"/>
      <c r="I1383" s="1140"/>
      <c r="J1383" s="1140"/>
      <c r="K1383" s="1140"/>
      <c r="L1383" s="1140"/>
      <c r="M1383" s="1140"/>
      <c r="N1383" s="1140"/>
      <c r="O1383" s="1139"/>
    </row>
    <row r="1384" spans="3:15">
      <c r="C1384" s="1140"/>
      <c r="D1384" s="1140"/>
      <c r="E1384" s="1140"/>
      <c r="F1384" s="1140"/>
      <c r="G1384" s="1140"/>
      <c r="H1384" s="1140"/>
      <c r="I1384" s="1140"/>
      <c r="J1384" s="1140"/>
      <c r="K1384" s="1140"/>
      <c r="L1384" s="1140"/>
      <c r="M1384" s="1140"/>
      <c r="N1384" s="1140"/>
      <c r="O1384" s="1139"/>
    </row>
    <row r="1385" spans="3:15">
      <c r="C1385" s="1140"/>
      <c r="D1385" s="1140"/>
      <c r="E1385" s="1140"/>
      <c r="F1385" s="1140"/>
      <c r="G1385" s="1140"/>
      <c r="H1385" s="1140"/>
      <c r="I1385" s="1140"/>
      <c r="J1385" s="1140"/>
      <c r="K1385" s="1140"/>
      <c r="L1385" s="1140"/>
      <c r="M1385" s="1140"/>
      <c r="N1385" s="1140"/>
      <c r="O1385" s="1139"/>
    </row>
    <row r="1386" spans="3:15">
      <c r="C1386" s="1140"/>
      <c r="D1386" s="1140"/>
      <c r="E1386" s="1140"/>
      <c r="F1386" s="1140"/>
      <c r="G1386" s="1140"/>
      <c r="H1386" s="1140"/>
      <c r="I1386" s="1140"/>
      <c r="J1386" s="1140"/>
      <c r="K1386" s="1140"/>
      <c r="L1386" s="1140"/>
      <c r="M1386" s="1140"/>
      <c r="N1386" s="1140"/>
      <c r="O1386" s="1139"/>
    </row>
    <row r="1387" spans="3:15">
      <c r="C1387" s="1140"/>
      <c r="D1387" s="1140"/>
      <c r="E1387" s="1140"/>
      <c r="F1387" s="1140"/>
      <c r="G1387" s="1140"/>
      <c r="H1387" s="1140"/>
      <c r="I1387" s="1140"/>
      <c r="J1387" s="1140"/>
      <c r="K1387" s="1140"/>
      <c r="L1387" s="1140"/>
      <c r="M1387" s="1140"/>
      <c r="N1387" s="1140"/>
      <c r="O1387" s="1139"/>
    </row>
    <row r="1388" spans="3:15">
      <c r="C1388" s="1140"/>
      <c r="D1388" s="1140"/>
      <c r="E1388" s="1140"/>
      <c r="F1388" s="1140"/>
      <c r="G1388" s="1140"/>
      <c r="H1388" s="1140"/>
      <c r="I1388" s="1140"/>
      <c r="J1388" s="1140"/>
      <c r="K1388" s="1140"/>
      <c r="L1388" s="1140"/>
      <c r="M1388" s="1140"/>
      <c r="N1388" s="1140"/>
      <c r="O1388" s="1139"/>
    </row>
    <row r="1389" spans="3:15">
      <c r="C1389" s="1140"/>
      <c r="D1389" s="1140"/>
      <c r="E1389" s="1140"/>
      <c r="F1389" s="1140"/>
      <c r="G1389" s="1140"/>
      <c r="H1389" s="1140"/>
      <c r="I1389" s="1140"/>
      <c r="J1389" s="1140"/>
      <c r="K1389" s="1140"/>
      <c r="L1389" s="1140"/>
      <c r="M1389" s="1140"/>
      <c r="N1389" s="1140"/>
      <c r="O1389" s="1139"/>
    </row>
    <row r="1390" spans="3:15">
      <c r="C1390" s="1140"/>
      <c r="D1390" s="1140"/>
      <c r="E1390" s="1140"/>
      <c r="F1390" s="1140"/>
      <c r="G1390" s="1140"/>
      <c r="H1390" s="1140"/>
      <c r="I1390" s="1140"/>
      <c r="J1390" s="1140"/>
      <c r="K1390" s="1140"/>
      <c r="L1390" s="1140"/>
      <c r="M1390" s="1140"/>
      <c r="N1390" s="1140"/>
      <c r="O1390" s="1139"/>
    </row>
    <row r="1391" spans="3:15">
      <c r="C1391" s="1140"/>
      <c r="D1391" s="1140"/>
      <c r="E1391" s="1140"/>
      <c r="F1391" s="1140"/>
      <c r="G1391" s="1140"/>
      <c r="H1391" s="1140"/>
      <c r="I1391" s="1140"/>
      <c r="J1391" s="1140"/>
      <c r="K1391" s="1140"/>
      <c r="L1391" s="1140"/>
      <c r="M1391" s="1140"/>
      <c r="N1391" s="1140"/>
      <c r="O1391" s="1139"/>
    </row>
    <row r="1392" spans="3:15">
      <c r="C1392" s="1140"/>
      <c r="D1392" s="1140"/>
      <c r="E1392" s="1140"/>
      <c r="F1392" s="1140"/>
      <c r="G1392" s="1140"/>
      <c r="H1392" s="1140"/>
      <c r="I1392" s="1140"/>
      <c r="J1392" s="1140"/>
      <c r="K1392" s="1140"/>
      <c r="L1392" s="1140"/>
      <c r="M1392" s="1140"/>
      <c r="N1392" s="1140"/>
      <c r="O1392" s="1139"/>
    </row>
    <row r="1393" spans="3:15">
      <c r="C1393" s="1140"/>
      <c r="D1393" s="1140"/>
      <c r="E1393" s="1140"/>
      <c r="F1393" s="1140"/>
      <c r="G1393" s="1140"/>
      <c r="H1393" s="1140"/>
      <c r="I1393" s="1140"/>
      <c r="J1393" s="1140"/>
      <c r="K1393" s="1140"/>
      <c r="L1393" s="1140"/>
      <c r="M1393" s="1140"/>
      <c r="N1393" s="1140"/>
      <c r="O1393" s="1139"/>
    </row>
    <row r="1394" spans="3:15">
      <c r="C1394" s="1140"/>
      <c r="D1394" s="1140"/>
      <c r="E1394" s="1140"/>
      <c r="F1394" s="1140"/>
      <c r="G1394" s="1140"/>
      <c r="H1394" s="1140"/>
      <c r="I1394" s="1140"/>
      <c r="J1394" s="1140"/>
      <c r="K1394" s="1140"/>
      <c r="L1394" s="1140"/>
      <c r="M1394" s="1140"/>
      <c r="N1394" s="1140"/>
      <c r="O1394" s="1139"/>
    </row>
    <row r="1395" spans="3:15">
      <c r="C1395" s="1140"/>
      <c r="D1395" s="1140"/>
      <c r="E1395" s="1140"/>
      <c r="F1395" s="1140"/>
      <c r="G1395" s="1140"/>
      <c r="H1395" s="1140"/>
      <c r="I1395" s="1140"/>
      <c r="J1395" s="1140"/>
      <c r="K1395" s="1140"/>
      <c r="L1395" s="1140"/>
      <c r="M1395" s="1140"/>
      <c r="N1395" s="1140"/>
      <c r="O1395" s="1139"/>
    </row>
    <row r="1396" spans="3:15">
      <c r="C1396" s="1140"/>
      <c r="D1396" s="1140"/>
      <c r="E1396" s="1140"/>
      <c r="F1396" s="1140"/>
      <c r="G1396" s="1140"/>
      <c r="H1396" s="1140"/>
      <c r="I1396" s="1140"/>
      <c r="J1396" s="1140"/>
      <c r="K1396" s="1140"/>
      <c r="L1396" s="1140"/>
      <c r="M1396" s="1140"/>
      <c r="N1396" s="1140"/>
      <c r="O1396" s="1139"/>
    </row>
    <row r="1397" spans="3:15">
      <c r="C1397" s="1140"/>
      <c r="D1397" s="1140"/>
      <c r="E1397" s="1140"/>
      <c r="F1397" s="1140"/>
      <c r="G1397" s="1140"/>
      <c r="H1397" s="1140"/>
      <c r="I1397" s="1140"/>
      <c r="J1397" s="1140"/>
      <c r="K1397" s="1140"/>
      <c r="L1397" s="1140"/>
      <c r="M1397" s="1140"/>
      <c r="N1397" s="1140"/>
      <c r="O1397" s="1139"/>
    </row>
    <row r="1398" spans="3:15">
      <c r="C1398" s="1140"/>
      <c r="D1398" s="1140"/>
      <c r="E1398" s="1140"/>
      <c r="F1398" s="1140"/>
      <c r="G1398" s="1140"/>
      <c r="H1398" s="1140"/>
      <c r="I1398" s="1140"/>
      <c r="J1398" s="1140"/>
      <c r="K1398" s="1140"/>
      <c r="L1398" s="1140"/>
      <c r="M1398" s="1140"/>
      <c r="N1398" s="1140"/>
      <c r="O1398" s="1139"/>
    </row>
    <row r="1399" spans="3:15">
      <c r="C1399" s="1140"/>
      <c r="D1399" s="1140"/>
      <c r="E1399" s="1140"/>
      <c r="F1399" s="1140"/>
      <c r="G1399" s="1140"/>
      <c r="H1399" s="1140"/>
      <c r="I1399" s="1140"/>
      <c r="J1399" s="1140"/>
      <c r="K1399" s="1140"/>
      <c r="L1399" s="1140"/>
      <c r="M1399" s="1140"/>
      <c r="N1399" s="1140"/>
      <c r="O1399" s="1139"/>
    </row>
    <row r="1400" spans="3:15">
      <c r="C1400" s="1140"/>
      <c r="D1400" s="1140"/>
      <c r="E1400" s="1140"/>
      <c r="F1400" s="1140"/>
      <c r="G1400" s="1140"/>
      <c r="H1400" s="1140"/>
      <c r="I1400" s="1140"/>
      <c r="J1400" s="1140"/>
      <c r="K1400" s="1140"/>
      <c r="L1400" s="1140"/>
      <c r="M1400" s="1140"/>
      <c r="N1400" s="1140"/>
      <c r="O1400" s="1139"/>
    </row>
    <row r="1401" spans="3:15">
      <c r="C1401" s="1140"/>
      <c r="D1401" s="1140"/>
      <c r="E1401" s="1140"/>
      <c r="F1401" s="1140"/>
      <c r="G1401" s="1140"/>
      <c r="H1401" s="1140"/>
      <c r="I1401" s="1140"/>
      <c r="J1401" s="1140"/>
      <c r="K1401" s="1140"/>
      <c r="L1401" s="1140"/>
      <c r="M1401" s="1140"/>
      <c r="N1401" s="1140"/>
      <c r="O1401" s="1139"/>
    </row>
    <row r="1402" spans="3:15">
      <c r="C1402" s="1140"/>
      <c r="D1402" s="1140"/>
      <c r="E1402" s="1140"/>
      <c r="F1402" s="1140"/>
      <c r="G1402" s="1140"/>
      <c r="H1402" s="1140"/>
      <c r="I1402" s="1140"/>
      <c r="J1402" s="1140"/>
      <c r="K1402" s="1140"/>
      <c r="L1402" s="1140"/>
      <c r="M1402" s="1140"/>
      <c r="N1402" s="1140"/>
      <c r="O1402" s="1139"/>
    </row>
    <row r="1403" spans="3:15">
      <c r="C1403" s="1140"/>
      <c r="D1403" s="1140"/>
      <c r="E1403" s="1140"/>
      <c r="F1403" s="1140"/>
      <c r="G1403" s="1140"/>
      <c r="H1403" s="1140"/>
      <c r="I1403" s="1140"/>
      <c r="J1403" s="1140"/>
      <c r="K1403" s="1140"/>
      <c r="L1403" s="1140"/>
      <c r="M1403" s="1140"/>
      <c r="N1403" s="1140"/>
      <c r="O1403" s="1139"/>
    </row>
    <row r="1404" spans="3:15">
      <c r="C1404" s="1140"/>
      <c r="D1404" s="1140"/>
      <c r="E1404" s="1140"/>
      <c r="F1404" s="1140"/>
      <c r="G1404" s="1140"/>
      <c r="H1404" s="1140"/>
      <c r="I1404" s="1140"/>
      <c r="J1404" s="1140"/>
      <c r="K1404" s="1140"/>
      <c r="L1404" s="1140"/>
      <c r="M1404" s="1140"/>
      <c r="N1404" s="1140"/>
      <c r="O1404" s="1139"/>
    </row>
    <row r="1405" spans="3:15">
      <c r="C1405" s="1140"/>
      <c r="D1405" s="1140"/>
      <c r="E1405" s="1140"/>
      <c r="F1405" s="1140"/>
      <c r="G1405" s="1140"/>
      <c r="H1405" s="1140"/>
      <c r="I1405" s="1140"/>
      <c r="J1405" s="1140"/>
      <c r="K1405" s="1140"/>
      <c r="L1405" s="1140"/>
      <c r="M1405" s="1140"/>
      <c r="N1405" s="1140"/>
      <c r="O1405" s="1139"/>
    </row>
    <row r="1406" spans="3:15">
      <c r="C1406" s="1140"/>
      <c r="D1406" s="1140"/>
      <c r="E1406" s="1140"/>
      <c r="F1406" s="1140"/>
      <c r="G1406" s="1140"/>
      <c r="H1406" s="1140"/>
      <c r="I1406" s="1140"/>
      <c r="J1406" s="1140"/>
      <c r="K1406" s="1140"/>
      <c r="L1406" s="1140"/>
      <c r="M1406" s="1140"/>
      <c r="N1406" s="1140"/>
      <c r="O1406" s="1139"/>
    </row>
    <row r="1407" spans="3:15">
      <c r="C1407" s="1140"/>
      <c r="D1407" s="1140"/>
      <c r="E1407" s="1140"/>
      <c r="F1407" s="1140"/>
      <c r="G1407" s="1140"/>
      <c r="H1407" s="1140"/>
      <c r="I1407" s="1140"/>
      <c r="J1407" s="1140"/>
      <c r="K1407" s="1140"/>
      <c r="L1407" s="1140"/>
      <c r="M1407" s="1140"/>
      <c r="N1407" s="1140"/>
      <c r="O1407" s="1139"/>
    </row>
    <row r="1408" spans="3:15">
      <c r="C1408" s="1140"/>
      <c r="D1408" s="1140"/>
      <c r="E1408" s="1140"/>
      <c r="F1408" s="1140"/>
      <c r="G1408" s="1140"/>
      <c r="H1408" s="1140"/>
      <c r="I1408" s="1140"/>
      <c r="J1408" s="1140"/>
      <c r="K1408" s="1140"/>
      <c r="L1408" s="1140"/>
      <c r="M1408" s="1140"/>
      <c r="N1408" s="1140"/>
      <c r="O1408" s="1139"/>
    </row>
    <row r="1409" spans="3:15">
      <c r="C1409" s="1140"/>
      <c r="D1409" s="1140"/>
      <c r="E1409" s="1140"/>
      <c r="F1409" s="1140"/>
      <c r="G1409" s="1140"/>
      <c r="H1409" s="1140"/>
      <c r="I1409" s="1140"/>
      <c r="J1409" s="1140"/>
      <c r="K1409" s="1140"/>
      <c r="L1409" s="1140"/>
      <c r="M1409" s="1140"/>
      <c r="N1409" s="1140"/>
      <c r="O1409" s="1139"/>
    </row>
    <row r="1410" spans="3:15">
      <c r="C1410" s="1140"/>
      <c r="D1410" s="1140"/>
      <c r="E1410" s="1140"/>
      <c r="F1410" s="1140"/>
      <c r="G1410" s="1140"/>
      <c r="H1410" s="1140"/>
      <c r="I1410" s="1140"/>
      <c r="J1410" s="1140"/>
      <c r="K1410" s="1140"/>
      <c r="L1410" s="1140"/>
      <c r="M1410" s="1140"/>
      <c r="N1410" s="1140"/>
      <c r="O1410" s="1139"/>
    </row>
    <row r="1411" spans="3:15">
      <c r="C1411" s="1140"/>
      <c r="D1411" s="1140"/>
      <c r="E1411" s="1140"/>
      <c r="F1411" s="1140"/>
      <c r="G1411" s="1140"/>
      <c r="H1411" s="1140"/>
      <c r="I1411" s="1140"/>
      <c r="J1411" s="1140"/>
      <c r="K1411" s="1140"/>
      <c r="L1411" s="1140"/>
      <c r="M1411" s="1140"/>
      <c r="N1411" s="1140"/>
      <c r="O1411" s="1139"/>
    </row>
    <row r="1412" spans="3:15">
      <c r="C1412" s="1140"/>
      <c r="D1412" s="1140"/>
      <c r="E1412" s="1140"/>
      <c r="F1412" s="1140"/>
      <c r="G1412" s="1140"/>
      <c r="H1412" s="1140"/>
      <c r="I1412" s="1140"/>
      <c r="J1412" s="1140"/>
      <c r="K1412" s="1140"/>
      <c r="L1412" s="1140"/>
      <c r="M1412" s="1140"/>
      <c r="N1412" s="1140"/>
      <c r="O1412" s="1139"/>
    </row>
    <row r="1413" spans="3:15">
      <c r="C1413" s="1140"/>
      <c r="D1413" s="1140"/>
      <c r="E1413" s="1140"/>
      <c r="F1413" s="1140"/>
      <c r="G1413" s="1140"/>
      <c r="H1413" s="1140"/>
      <c r="I1413" s="1140"/>
      <c r="J1413" s="1140"/>
      <c r="K1413" s="1140"/>
      <c r="L1413" s="1140"/>
      <c r="M1413" s="1140"/>
      <c r="N1413" s="1140"/>
      <c r="O1413" s="1139"/>
    </row>
    <row r="1414" spans="3:15">
      <c r="C1414" s="1140"/>
      <c r="D1414" s="1140"/>
      <c r="E1414" s="1140"/>
      <c r="F1414" s="1140"/>
      <c r="G1414" s="1140"/>
      <c r="H1414" s="1140"/>
      <c r="I1414" s="1140"/>
      <c r="J1414" s="1140"/>
      <c r="K1414" s="1140"/>
      <c r="L1414" s="1140"/>
      <c r="M1414" s="1140"/>
      <c r="N1414" s="1140"/>
      <c r="O1414" s="1139"/>
    </row>
    <row r="1415" spans="3:15">
      <c r="C1415" s="1140"/>
      <c r="D1415" s="1140"/>
      <c r="E1415" s="1140"/>
      <c r="F1415" s="1140"/>
      <c r="G1415" s="1140"/>
      <c r="H1415" s="1140"/>
      <c r="I1415" s="1140"/>
      <c r="J1415" s="1140"/>
      <c r="K1415" s="1140"/>
      <c r="L1415" s="1140"/>
      <c r="M1415" s="1140"/>
      <c r="N1415" s="1140"/>
      <c r="O1415" s="1139"/>
    </row>
    <row r="1416" spans="3:15">
      <c r="C1416" s="1140"/>
      <c r="D1416" s="1140"/>
      <c r="E1416" s="1140"/>
      <c r="F1416" s="1140"/>
      <c r="G1416" s="1140"/>
      <c r="H1416" s="1140"/>
      <c r="I1416" s="1140"/>
      <c r="J1416" s="1140"/>
      <c r="K1416" s="1140"/>
      <c r="L1416" s="1140"/>
      <c r="M1416" s="1140"/>
      <c r="N1416" s="1140"/>
      <c r="O1416" s="1139"/>
    </row>
    <row r="1417" spans="3:15">
      <c r="C1417" s="1140"/>
      <c r="D1417" s="1140"/>
      <c r="E1417" s="1140"/>
      <c r="F1417" s="1140"/>
      <c r="G1417" s="1140"/>
      <c r="H1417" s="1140"/>
      <c r="I1417" s="1140"/>
      <c r="J1417" s="1140"/>
      <c r="K1417" s="1140"/>
      <c r="L1417" s="1140"/>
      <c r="M1417" s="1140"/>
      <c r="N1417" s="1140"/>
      <c r="O1417" s="1139"/>
    </row>
    <row r="1418" spans="3:15">
      <c r="C1418" s="1140"/>
      <c r="D1418" s="1140"/>
      <c r="E1418" s="1140"/>
      <c r="F1418" s="1140"/>
      <c r="G1418" s="1140"/>
      <c r="H1418" s="1140"/>
      <c r="I1418" s="1140"/>
      <c r="J1418" s="1140"/>
      <c r="K1418" s="1140"/>
      <c r="L1418" s="1140"/>
      <c r="M1418" s="1140"/>
      <c r="N1418" s="1140"/>
      <c r="O1418" s="1139"/>
    </row>
    <row r="1419" spans="3:15">
      <c r="C1419" s="1140"/>
      <c r="D1419" s="1140"/>
      <c r="E1419" s="1140"/>
      <c r="F1419" s="1140"/>
      <c r="G1419" s="1140"/>
      <c r="H1419" s="1140"/>
      <c r="I1419" s="1140"/>
      <c r="J1419" s="1140"/>
      <c r="K1419" s="1140"/>
      <c r="L1419" s="1140"/>
      <c r="M1419" s="1140"/>
      <c r="N1419" s="1140"/>
      <c r="O1419" s="1139"/>
    </row>
    <row r="1420" spans="3:15">
      <c r="C1420" s="1140"/>
      <c r="D1420" s="1140"/>
      <c r="E1420" s="1140"/>
      <c r="F1420" s="1140"/>
      <c r="G1420" s="1140"/>
      <c r="H1420" s="1140"/>
      <c r="I1420" s="1140"/>
      <c r="J1420" s="1140"/>
      <c r="K1420" s="1140"/>
      <c r="L1420" s="1140"/>
      <c r="M1420" s="1140"/>
      <c r="N1420" s="1140"/>
      <c r="O1420" s="1139"/>
    </row>
    <row r="1421" spans="3:15">
      <c r="C1421" s="1140"/>
      <c r="D1421" s="1140"/>
      <c r="E1421" s="1140"/>
      <c r="F1421" s="1140"/>
      <c r="G1421" s="1140"/>
      <c r="H1421" s="1140"/>
      <c r="I1421" s="1140"/>
      <c r="J1421" s="1140"/>
      <c r="K1421" s="1140"/>
      <c r="L1421" s="1140"/>
      <c r="M1421" s="1140"/>
      <c r="N1421" s="1140"/>
      <c r="O1421" s="1139"/>
    </row>
    <row r="1422" spans="3:15">
      <c r="C1422" s="1140"/>
      <c r="D1422" s="1140"/>
      <c r="E1422" s="1140"/>
      <c r="F1422" s="1140"/>
      <c r="G1422" s="1140"/>
      <c r="H1422" s="1140"/>
      <c r="I1422" s="1140"/>
      <c r="J1422" s="1140"/>
      <c r="K1422" s="1140"/>
      <c r="L1422" s="1140"/>
      <c r="M1422" s="1140"/>
      <c r="N1422" s="1140"/>
      <c r="O1422" s="1139"/>
    </row>
    <row r="1423" spans="3:15">
      <c r="C1423" s="1140"/>
      <c r="D1423" s="1140"/>
      <c r="E1423" s="1140"/>
      <c r="F1423" s="1140"/>
      <c r="G1423" s="1140"/>
      <c r="H1423" s="1140"/>
      <c r="I1423" s="1140"/>
      <c r="J1423" s="1140"/>
      <c r="K1423" s="1140"/>
      <c r="L1423" s="1140"/>
      <c r="M1423" s="1140"/>
      <c r="N1423" s="1140"/>
      <c r="O1423" s="1139"/>
    </row>
    <row r="1424" spans="3:15">
      <c r="C1424" s="1140"/>
      <c r="D1424" s="1140"/>
      <c r="E1424" s="1140"/>
      <c r="F1424" s="1140"/>
      <c r="G1424" s="1140"/>
      <c r="H1424" s="1140"/>
      <c r="I1424" s="1140"/>
      <c r="J1424" s="1140"/>
      <c r="K1424" s="1140"/>
      <c r="L1424" s="1140"/>
      <c r="M1424" s="1140"/>
      <c r="N1424" s="1140"/>
      <c r="O1424" s="1139"/>
    </row>
    <row r="1425" spans="3:15">
      <c r="C1425" s="1140"/>
      <c r="D1425" s="1140"/>
      <c r="E1425" s="1140"/>
      <c r="F1425" s="1140"/>
      <c r="G1425" s="1140"/>
      <c r="H1425" s="1140"/>
      <c r="I1425" s="1140"/>
      <c r="J1425" s="1140"/>
      <c r="K1425" s="1140"/>
      <c r="L1425" s="1140"/>
      <c r="M1425" s="1140"/>
      <c r="N1425" s="1140"/>
      <c r="O1425" s="1139"/>
    </row>
    <row r="1426" spans="3:15">
      <c r="C1426" s="1140"/>
      <c r="D1426" s="1140"/>
      <c r="E1426" s="1140"/>
      <c r="F1426" s="1140"/>
      <c r="G1426" s="1140"/>
      <c r="H1426" s="1140"/>
      <c r="I1426" s="1140"/>
      <c r="J1426" s="1140"/>
      <c r="K1426" s="1140"/>
      <c r="L1426" s="1140"/>
      <c r="M1426" s="1140"/>
      <c r="N1426" s="1140"/>
      <c r="O1426" s="1139"/>
    </row>
    <row r="1427" spans="3:15">
      <c r="C1427" s="1140"/>
      <c r="D1427" s="1140"/>
      <c r="E1427" s="1140"/>
      <c r="F1427" s="1140"/>
      <c r="G1427" s="1140"/>
      <c r="H1427" s="1140"/>
      <c r="I1427" s="1140"/>
      <c r="J1427" s="1140"/>
      <c r="K1427" s="1140"/>
      <c r="L1427" s="1140"/>
      <c r="M1427" s="1140"/>
      <c r="N1427" s="1140"/>
      <c r="O1427" s="1139"/>
    </row>
    <row r="1428" spans="3:15">
      <c r="C1428" s="1140"/>
      <c r="D1428" s="1140"/>
      <c r="E1428" s="1140"/>
      <c r="F1428" s="1140"/>
      <c r="G1428" s="1140"/>
      <c r="H1428" s="1140"/>
      <c r="I1428" s="1140"/>
      <c r="J1428" s="1140"/>
      <c r="K1428" s="1140"/>
      <c r="L1428" s="1140"/>
      <c r="M1428" s="1140"/>
      <c r="N1428" s="1140"/>
      <c r="O1428" s="1139"/>
    </row>
    <row r="1429" spans="3:15">
      <c r="C1429" s="1140"/>
      <c r="D1429" s="1140"/>
      <c r="E1429" s="1140"/>
      <c r="F1429" s="1140"/>
      <c r="G1429" s="1140"/>
      <c r="H1429" s="1140"/>
      <c r="I1429" s="1140"/>
      <c r="J1429" s="1140"/>
      <c r="K1429" s="1140"/>
      <c r="L1429" s="1140"/>
      <c r="M1429" s="1140"/>
      <c r="N1429" s="1140"/>
      <c r="O1429" s="1139"/>
    </row>
    <row r="1430" spans="3:15">
      <c r="C1430" s="1140"/>
      <c r="D1430" s="1140"/>
      <c r="E1430" s="1140"/>
      <c r="F1430" s="1140"/>
      <c r="G1430" s="1140"/>
      <c r="H1430" s="1140"/>
      <c r="I1430" s="1140"/>
      <c r="J1430" s="1140"/>
      <c r="K1430" s="1140"/>
      <c r="L1430" s="1140"/>
      <c r="M1430" s="1140"/>
      <c r="N1430" s="1140"/>
      <c r="O1430" s="1139"/>
    </row>
    <row r="1431" spans="3:15">
      <c r="C1431" s="1140"/>
      <c r="D1431" s="1140"/>
      <c r="E1431" s="1140"/>
      <c r="F1431" s="1140"/>
      <c r="G1431" s="1140"/>
      <c r="H1431" s="1140"/>
      <c r="I1431" s="1140"/>
      <c r="J1431" s="1140"/>
      <c r="K1431" s="1140"/>
      <c r="L1431" s="1140"/>
      <c r="M1431" s="1140"/>
      <c r="N1431" s="1140"/>
      <c r="O1431" s="1139"/>
    </row>
    <row r="1432" spans="3:15">
      <c r="C1432" s="1140"/>
      <c r="D1432" s="1140"/>
      <c r="E1432" s="1140"/>
      <c r="F1432" s="1140"/>
      <c r="G1432" s="1140"/>
      <c r="H1432" s="1140"/>
      <c r="I1432" s="1140"/>
      <c r="J1432" s="1140"/>
      <c r="K1432" s="1140"/>
      <c r="L1432" s="1140"/>
      <c r="M1432" s="1140"/>
      <c r="N1432" s="1140"/>
      <c r="O1432" s="1139"/>
    </row>
    <row r="1433" spans="3:15">
      <c r="C1433" s="1140"/>
      <c r="D1433" s="1140"/>
      <c r="E1433" s="1140"/>
      <c r="F1433" s="1140"/>
      <c r="G1433" s="1140"/>
      <c r="H1433" s="1140"/>
      <c r="I1433" s="1140"/>
      <c r="J1433" s="1140"/>
      <c r="K1433" s="1140"/>
      <c r="L1433" s="1140"/>
      <c r="M1433" s="1140"/>
      <c r="N1433" s="1140"/>
      <c r="O1433" s="1139"/>
    </row>
    <row r="1434" spans="3:15">
      <c r="C1434" s="1140"/>
      <c r="D1434" s="1140"/>
      <c r="E1434" s="1140"/>
      <c r="F1434" s="1140"/>
      <c r="G1434" s="1140"/>
      <c r="H1434" s="1140"/>
      <c r="I1434" s="1140"/>
      <c r="J1434" s="1140"/>
      <c r="K1434" s="1140"/>
      <c r="L1434" s="1140"/>
      <c r="M1434" s="1140"/>
      <c r="N1434" s="1140"/>
      <c r="O1434" s="1139"/>
    </row>
    <row r="1435" spans="3:15">
      <c r="C1435" s="1140"/>
      <c r="D1435" s="1140"/>
      <c r="E1435" s="1140"/>
      <c r="F1435" s="1140"/>
      <c r="G1435" s="1140"/>
      <c r="H1435" s="1140"/>
      <c r="I1435" s="1140"/>
      <c r="J1435" s="1140"/>
      <c r="K1435" s="1140"/>
      <c r="L1435" s="1140"/>
      <c r="M1435" s="1140"/>
      <c r="N1435" s="1140"/>
      <c r="O1435" s="1139"/>
    </row>
    <row r="1436" spans="3:15">
      <c r="C1436" s="1140"/>
      <c r="D1436" s="1140"/>
      <c r="E1436" s="1140"/>
      <c r="F1436" s="1140"/>
      <c r="G1436" s="1140"/>
      <c r="H1436" s="1140"/>
      <c r="I1436" s="1140"/>
      <c r="J1436" s="1140"/>
      <c r="K1436" s="1140"/>
      <c r="L1436" s="1140"/>
      <c r="M1436" s="1140"/>
      <c r="N1436" s="1140"/>
      <c r="O1436" s="1139"/>
    </row>
    <row r="1437" spans="3:15">
      <c r="C1437" s="1140"/>
      <c r="D1437" s="1140"/>
      <c r="E1437" s="1140"/>
      <c r="F1437" s="1140"/>
      <c r="G1437" s="1140"/>
      <c r="H1437" s="1140"/>
      <c r="I1437" s="1140"/>
      <c r="J1437" s="1140"/>
      <c r="K1437" s="1140"/>
      <c r="L1437" s="1140"/>
      <c r="M1437" s="1140"/>
      <c r="N1437" s="1140"/>
      <c r="O1437" s="1139"/>
    </row>
    <row r="1438" spans="3:15">
      <c r="C1438" s="1140"/>
      <c r="D1438" s="1140"/>
      <c r="E1438" s="1140"/>
      <c r="F1438" s="1140"/>
      <c r="G1438" s="1140"/>
      <c r="H1438" s="1140"/>
      <c r="I1438" s="1140"/>
      <c r="J1438" s="1140"/>
      <c r="K1438" s="1140"/>
      <c r="L1438" s="1140"/>
      <c r="M1438" s="1140"/>
      <c r="N1438" s="1140"/>
      <c r="O1438" s="1139"/>
    </row>
    <row r="1439" spans="3:15">
      <c r="C1439" s="1140"/>
      <c r="D1439" s="1140"/>
      <c r="E1439" s="1140"/>
      <c r="F1439" s="1140"/>
      <c r="G1439" s="1140"/>
      <c r="H1439" s="1140"/>
      <c r="I1439" s="1140"/>
      <c r="J1439" s="1140"/>
      <c r="K1439" s="1140"/>
      <c r="L1439" s="1140"/>
      <c r="M1439" s="1140"/>
      <c r="N1439" s="1140"/>
      <c r="O1439" s="1139"/>
    </row>
    <row r="1440" spans="3:15">
      <c r="C1440" s="1140"/>
      <c r="D1440" s="1140"/>
      <c r="E1440" s="1140"/>
      <c r="F1440" s="1140"/>
      <c r="G1440" s="1140"/>
      <c r="H1440" s="1140"/>
      <c r="I1440" s="1140"/>
      <c r="J1440" s="1140"/>
      <c r="K1440" s="1140"/>
      <c r="L1440" s="1140"/>
      <c r="M1440" s="1140"/>
      <c r="N1440" s="1140"/>
      <c r="O1440" s="1139"/>
    </row>
    <row r="1441" spans="3:15">
      <c r="C1441" s="1140"/>
      <c r="D1441" s="1140"/>
      <c r="E1441" s="1140"/>
      <c r="F1441" s="1140"/>
      <c r="G1441" s="1140"/>
      <c r="H1441" s="1140"/>
      <c r="I1441" s="1140"/>
      <c r="J1441" s="1140"/>
      <c r="K1441" s="1140"/>
      <c r="L1441" s="1140"/>
      <c r="M1441" s="1140"/>
      <c r="N1441" s="1140"/>
      <c r="O1441" s="1139"/>
    </row>
    <row r="1442" spans="3:15">
      <c r="C1442" s="1140"/>
      <c r="D1442" s="1140"/>
      <c r="E1442" s="1140"/>
      <c r="F1442" s="1140"/>
      <c r="G1442" s="1140"/>
      <c r="H1442" s="1140"/>
      <c r="I1442" s="1140"/>
      <c r="J1442" s="1140"/>
      <c r="K1442" s="1140"/>
      <c r="L1442" s="1140"/>
      <c r="M1442" s="1140"/>
      <c r="N1442" s="1140"/>
      <c r="O1442" s="1139"/>
    </row>
    <row r="1443" spans="3:15">
      <c r="C1443" s="1140"/>
      <c r="D1443" s="1140"/>
      <c r="E1443" s="1140"/>
      <c r="F1443" s="1140"/>
      <c r="G1443" s="1140"/>
      <c r="H1443" s="1140"/>
      <c r="I1443" s="1140"/>
      <c r="J1443" s="1140"/>
      <c r="K1443" s="1140"/>
      <c r="L1443" s="1140"/>
      <c r="M1443" s="1140"/>
      <c r="N1443" s="1140"/>
      <c r="O1443" s="1139"/>
    </row>
    <row r="1444" spans="3:15">
      <c r="C1444" s="1140"/>
      <c r="D1444" s="1140"/>
      <c r="E1444" s="1140"/>
      <c r="F1444" s="1140"/>
      <c r="G1444" s="1140"/>
      <c r="H1444" s="1140"/>
      <c r="I1444" s="1140"/>
      <c r="J1444" s="1140"/>
      <c r="K1444" s="1140"/>
      <c r="L1444" s="1140"/>
      <c r="M1444" s="1140"/>
      <c r="N1444" s="1140"/>
      <c r="O1444" s="1139"/>
    </row>
    <row r="1445" spans="3:15">
      <c r="C1445" s="1140"/>
      <c r="D1445" s="1140"/>
      <c r="E1445" s="1140"/>
      <c r="F1445" s="1140"/>
      <c r="G1445" s="1140"/>
      <c r="H1445" s="1140"/>
      <c r="I1445" s="1140"/>
      <c r="J1445" s="1140"/>
      <c r="K1445" s="1140"/>
      <c r="L1445" s="1140"/>
      <c r="M1445" s="1140"/>
      <c r="N1445" s="1140"/>
      <c r="O1445" s="1139"/>
    </row>
    <row r="1446" spans="3:15">
      <c r="C1446" s="1140"/>
      <c r="D1446" s="1140"/>
      <c r="E1446" s="1140"/>
      <c r="F1446" s="1140"/>
      <c r="G1446" s="1140"/>
      <c r="H1446" s="1140"/>
      <c r="I1446" s="1140"/>
      <c r="J1446" s="1140"/>
      <c r="K1446" s="1140"/>
      <c r="L1446" s="1140"/>
      <c r="M1446" s="1140"/>
      <c r="N1446" s="1140"/>
      <c r="O1446" s="1139"/>
    </row>
    <row r="1447" spans="3:15">
      <c r="C1447" s="1140"/>
      <c r="D1447" s="1140"/>
      <c r="E1447" s="1140"/>
      <c r="F1447" s="1140"/>
      <c r="G1447" s="1140"/>
      <c r="H1447" s="1140"/>
      <c r="I1447" s="1140"/>
      <c r="J1447" s="1140"/>
      <c r="K1447" s="1140"/>
      <c r="L1447" s="1140"/>
      <c r="M1447" s="1140"/>
      <c r="N1447" s="1140"/>
      <c r="O1447" s="1139"/>
    </row>
    <row r="1448" spans="3:15">
      <c r="C1448" s="1140"/>
      <c r="D1448" s="1140"/>
      <c r="E1448" s="1140"/>
      <c r="F1448" s="1140"/>
      <c r="G1448" s="1140"/>
      <c r="H1448" s="1140"/>
      <c r="I1448" s="1140"/>
      <c r="J1448" s="1140"/>
      <c r="K1448" s="1140"/>
      <c r="L1448" s="1140"/>
      <c r="M1448" s="1140"/>
      <c r="N1448" s="1140"/>
      <c r="O1448" s="1139"/>
    </row>
    <row r="1449" spans="3:15">
      <c r="C1449" s="1140"/>
      <c r="D1449" s="1140"/>
      <c r="E1449" s="1140"/>
      <c r="F1449" s="1140"/>
      <c r="G1449" s="1140"/>
      <c r="H1449" s="1140"/>
      <c r="I1449" s="1140"/>
      <c r="J1449" s="1140"/>
      <c r="K1449" s="1140"/>
      <c r="L1449" s="1140"/>
      <c r="M1449" s="1140"/>
      <c r="N1449" s="1140"/>
      <c r="O1449" s="1139"/>
    </row>
    <row r="1450" spans="3:15">
      <c r="C1450" s="1140"/>
      <c r="D1450" s="1140"/>
      <c r="E1450" s="1140"/>
      <c r="F1450" s="1140"/>
      <c r="G1450" s="1140"/>
      <c r="H1450" s="1140"/>
      <c r="I1450" s="1140"/>
      <c r="J1450" s="1140"/>
      <c r="K1450" s="1140"/>
      <c r="L1450" s="1140"/>
      <c r="M1450" s="1140"/>
      <c r="N1450" s="1140"/>
      <c r="O1450" s="1139"/>
    </row>
    <row r="1451" spans="3:15">
      <c r="C1451" s="1140"/>
      <c r="D1451" s="1140"/>
      <c r="E1451" s="1140"/>
      <c r="F1451" s="1140"/>
      <c r="G1451" s="1140"/>
      <c r="H1451" s="1140"/>
      <c r="I1451" s="1140"/>
      <c r="J1451" s="1140"/>
      <c r="K1451" s="1140"/>
      <c r="L1451" s="1140"/>
      <c r="M1451" s="1140"/>
      <c r="N1451" s="1140"/>
      <c r="O1451" s="1139"/>
    </row>
    <row r="1452" spans="3:15">
      <c r="C1452" s="1140"/>
      <c r="D1452" s="1140"/>
      <c r="E1452" s="1140"/>
      <c r="F1452" s="1140"/>
      <c r="G1452" s="1140"/>
      <c r="H1452" s="1140"/>
      <c r="I1452" s="1140"/>
      <c r="J1452" s="1140"/>
      <c r="K1452" s="1140"/>
      <c r="L1452" s="1140"/>
      <c r="M1452" s="1140"/>
      <c r="N1452" s="1140"/>
      <c r="O1452" s="1139"/>
    </row>
    <row r="1453" spans="3:15">
      <c r="C1453" s="1140"/>
      <c r="D1453" s="1140"/>
      <c r="E1453" s="1140"/>
      <c r="F1453" s="1140"/>
      <c r="G1453" s="1140"/>
      <c r="H1453" s="1140"/>
      <c r="I1453" s="1140"/>
      <c r="J1453" s="1140"/>
      <c r="K1453" s="1140"/>
      <c r="L1453" s="1140"/>
      <c r="M1453" s="1140"/>
      <c r="N1453" s="1140"/>
      <c r="O1453" s="1139"/>
    </row>
    <row r="1454" spans="3:15">
      <c r="C1454" s="1140"/>
      <c r="D1454" s="1140"/>
      <c r="E1454" s="1140"/>
      <c r="F1454" s="1140"/>
      <c r="G1454" s="1140"/>
      <c r="H1454" s="1140"/>
      <c r="I1454" s="1140"/>
      <c r="J1454" s="1140"/>
      <c r="K1454" s="1140"/>
      <c r="L1454" s="1140"/>
      <c r="M1454" s="1140"/>
      <c r="N1454" s="1140"/>
      <c r="O1454" s="1139"/>
    </row>
    <row r="1455" spans="3:15">
      <c r="C1455" s="1140"/>
      <c r="D1455" s="1140"/>
      <c r="E1455" s="1140"/>
      <c r="F1455" s="1140"/>
      <c r="G1455" s="1140"/>
      <c r="H1455" s="1140"/>
      <c r="I1455" s="1140"/>
      <c r="J1455" s="1140"/>
      <c r="K1455" s="1140"/>
      <c r="L1455" s="1140"/>
      <c r="M1455" s="1140"/>
      <c r="N1455" s="1140"/>
      <c r="O1455" s="1139"/>
    </row>
    <row r="1456" spans="3:15">
      <c r="C1456" s="1140"/>
      <c r="D1456" s="1140"/>
      <c r="E1456" s="1140"/>
      <c r="F1456" s="1140"/>
      <c r="G1456" s="1140"/>
      <c r="H1456" s="1140"/>
      <c r="I1456" s="1140"/>
      <c r="J1456" s="1140"/>
      <c r="K1456" s="1140"/>
      <c r="L1456" s="1140"/>
      <c r="M1456" s="1140"/>
      <c r="N1456" s="1140"/>
      <c r="O1456" s="1139"/>
    </row>
    <row r="1457" spans="3:15">
      <c r="C1457" s="1140"/>
      <c r="D1457" s="1140"/>
      <c r="E1457" s="1140"/>
      <c r="F1457" s="1140"/>
      <c r="G1457" s="1140"/>
      <c r="H1457" s="1140"/>
      <c r="I1457" s="1140"/>
      <c r="J1457" s="1140"/>
      <c r="K1457" s="1140"/>
      <c r="L1457" s="1140"/>
      <c r="M1457" s="1140"/>
      <c r="N1457" s="1140"/>
      <c r="O1457" s="1139"/>
    </row>
    <row r="1458" spans="3:15">
      <c r="C1458" s="1140"/>
      <c r="D1458" s="1140"/>
      <c r="E1458" s="1140"/>
      <c r="F1458" s="1140"/>
      <c r="G1458" s="1140"/>
      <c r="H1458" s="1140"/>
      <c r="I1458" s="1140"/>
      <c r="J1458" s="1140"/>
      <c r="K1458" s="1140"/>
      <c r="L1458" s="1140"/>
      <c r="M1458" s="1140"/>
      <c r="N1458" s="1140"/>
      <c r="O1458" s="1139"/>
    </row>
    <row r="1459" spans="3:15">
      <c r="C1459" s="1140"/>
      <c r="D1459" s="1140"/>
      <c r="E1459" s="1140"/>
      <c r="F1459" s="1140"/>
      <c r="G1459" s="1140"/>
      <c r="H1459" s="1140"/>
      <c r="I1459" s="1140"/>
      <c r="J1459" s="1140"/>
      <c r="K1459" s="1140"/>
      <c r="L1459" s="1140"/>
      <c r="M1459" s="1140"/>
      <c r="N1459" s="1140"/>
      <c r="O1459" s="1139"/>
    </row>
    <row r="1460" spans="3:15">
      <c r="C1460" s="1140"/>
      <c r="D1460" s="1140"/>
      <c r="E1460" s="1140"/>
      <c r="F1460" s="1140"/>
      <c r="G1460" s="1140"/>
      <c r="H1460" s="1140"/>
      <c r="I1460" s="1140"/>
      <c r="J1460" s="1140"/>
      <c r="K1460" s="1140"/>
      <c r="L1460" s="1140"/>
      <c r="M1460" s="1140"/>
      <c r="N1460" s="1140"/>
      <c r="O1460" s="1139"/>
    </row>
    <row r="1461" spans="3:15">
      <c r="C1461" s="1140"/>
      <c r="D1461" s="1140"/>
      <c r="E1461" s="1140"/>
      <c r="F1461" s="1140"/>
      <c r="G1461" s="1140"/>
      <c r="H1461" s="1140"/>
      <c r="I1461" s="1140"/>
      <c r="J1461" s="1140"/>
      <c r="K1461" s="1140"/>
      <c r="L1461" s="1140"/>
      <c r="M1461" s="1140"/>
      <c r="N1461" s="1140"/>
      <c r="O1461" s="1139"/>
    </row>
    <row r="1462" spans="3:15">
      <c r="C1462" s="1140"/>
      <c r="D1462" s="1140"/>
      <c r="E1462" s="1140"/>
      <c r="F1462" s="1140"/>
      <c r="G1462" s="1140"/>
      <c r="H1462" s="1140"/>
      <c r="I1462" s="1140"/>
      <c r="J1462" s="1140"/>
      <c r="K1462" s="1140"/>
      <c r="L1462" s="1140"/>
      <c r="M1462" s="1140"/>
      <c r="N1462" s="1140"/>
      <c r="O1462" s="1139"/>
    </row>
    <row r="1463" spans="3:15">
      <c r="C1463" s="1140"/>
      <c r="D1463" s="1140"/>
      <c r="E1463" s="1140"/>
      <c r="F1463" s="1140"/>
      <c r="G1463" s="1140"/>
      <c r="H1463" s="1140"/>
      <c r="I1463" s="1140"/>
      <c r="J1463" s="1140"/>
      <c r="K1463" s="1140"/>
      <c r="L1463" s="1140"/>
      <c r="M1463" s="1140"/>
      <c r="N1463" s="1140"/>
      <c r="O1463" s="1139"/>
    </row>
    <row r="1464" spans="3:15">
      <c r="C1464" s="1140"/>
      <c r="D1464" s="1140"/>
      <c r="E1464" s="1140"/>
      <c r="F1464" s="1140"/>
      <c r="G1464" s="1140"/>
      <c r="H1464" s="1140"/>
      <c r="I1464" s="1140"/>
      <c r="J1464" s="1140"/>
      <c r="K1464" s="1140"/>
      <c r="L1464" s="1140"/>
      <c r="M1464" s="1140"/>
      <c r="N1464" s="1140"/>
      <c r="O1464" s="1139"/>
    </row>
    <row r="1465" spans="3:15">
      <c r="C1465" s="1140"/>
      <c r="D1465" s="1140"/>
      <c r="E1465" s="1140"/>
      <c r="F1465" s="1140"/>
      <c r="G1465" s="1140"/>
      <c r="H1465" s="1140"/>
      <c r="I1465" s="1140"/>
      <c r="J1465" s="1140"/>
      <c r="K1465" s="1140"/>
      <c r="L1465" s="1140"/>
      <c r="M1465" s="1140"/>
      <c r="N1465" s="1140"/>
      <c r="O1465" s="1139"/>
    </row>
    <row r="1466" spans="3:15">
      <c r="C1466" s="1140"/>
      <c r="D1466" s="1140"/>
      <c r="E1466" s="1140"/>
      <c r="F1466" s="1140"/>
      <c r="G1466" s="1140"/>
      <c r="H1466" s="1140"/>
      <c r="I1466" s="1140"/>
      <c r="J1466" s="1140"/>
      <c r="K1466" s="1140"/>
      <c r="L1466" s="1140"/>
      <c r="M1466" s="1140"/>
      <c r="N1466" s="1140"/>
      <c r="O1466" s="1139"/>
    </row>
    <row r="1467" spans="3:15">
      <c r="C1467" s="1140"/>
      <c r="D1467" s="1140"/>
      <c r="E1467" s="1140"/>
      <c r="F1467" s="1140"/>
      <c r="G1467" s="1140"/>
      <c r="H1467" s="1140"/>
      <c r="I1467" s="1140"/>
      <c r="J1467" s="1140"/>
      <c r="K1467" s="1140"/>
      <c r="L1467" s="1140"/>
      <c r="M1467" s="1140"/>
      <c r="N1467" s="1140"/>
      <c r="O1467" s="1139"/>
    </row>
    <row r="1468" spans="3:15">
      <c r="C1468" s="1140"/>
      <c r="D1468" s="1140"/>
      <c r="E1468" s="1140"/>
      <c r="F1468" s="1140"/>
      <c r="G1468" s="1140"/>
      <c r="H1468" s="1140"/>
      <c r="I1468" s="1140"/>
      <c r="J1468" s="1140"/>
      <c r="K1468" s="1140"/>
      <c r="L1468" s="1140"/>
      <c r="M1468" s="1140"/>
      <c r="N1468" s="1140"/>
      <c r="O1468" s="1139"/>
    </row>
    <row r="1469" spans="3:15">
      <c r="C1469" s="1140"/>
      <c r="D1469" s="1140"/>
      <c r="E1469" s="1140"/>
      <c r="F1469" s="1140"/>
      <c r="G1469" s="1140"/>
      <c r="H1469" s="1140"/>
      <c r="I1469" s="1140"/>
      <c r="J1469" s="1140"/>
      <c r="K1469" s="1140"/>
      <c r="L1469" s="1140"/>
      <c r="M1469" s="1140"/>
      <c r="N1469" s="1140"/>
      <c r="O1469" s="1139"/>
    </row>
    <row r="1470" spans="3:15">
      <c r="C1470" s="1140"/>
      <c r="D1470" s="1140"/>
      <c r="E1470" s="1140"/>
      <c r="F1470" s="1140"/>
      <c r="G1470" s="1140"/>
      <c r="H1470" s="1140"/>
      <c r="I1470" s="1140"/>
      <c r="J1470" s="1140"/>
      <c r="K1470" s="1140"/>
      <c r="L1470" s="1140"/>
      <c r="M1470" s="1140"/>
      <c r="N1470" s="1140"/>
      <c r="O1470" s="1139"/>
    </row>
    <row r="1471" spans="3:15">
      <c r="C1471" s="1140"/>
      <c r="D1471" s="1140"/>
      <c r="E1471" s="1140"/>
      <c r="F1471" s="1140"/>
      <c r="G1471" s="1140"/>
      <c r="H1471" s="1140"/>
      <c r="I1471" s="1140"/>
      <c r="J1471" s="1140"/>
      <c r="K1471" s="1140"/>
      <c r="L1471" s="1140"/>
      <c r="M1471" s="1140"/>
      <c r="N1471" s="1140"/>
      <c r="O1471" s="1139"/>
    </row>
    <row r="1472" spans="3:15">
      <c r="C1472" s="1140"/>
      <c r="D1472" s="1140"/>
      <c r="E1472" s="1140"/>
      <c r="F1472" s="1140"/>
      <c r="G1472" s="1140"/>
      <c r="H1472" s="1140"/>
      <c r="I1472" s="1140"/>
      <c r="J1472" s="1140"/>
      <c r="K1472" s="1140"/>
      <c r="L1472" s="1140"/>
      <c r="M1472" s="1140"/>
      <c r="N1472" s="1140"/>
      <c r="O1472" s="1139"/>
    </row>
    <row r="1473" spans="3:15">
      <c r="C1473" s="1140"/>
      <c r="D1473" s="1140"/>
      <c r="E1473" s="1140"/>
      <c r="F1473" s="1140"/>
      <c r="G1473" s="1140"/>
      <c r="H1473" s="1140"/>
      <c r="I1473" s="1140"/>
      <c r="J1473" s="1140"/>
      <c r="K1473" s="1140"/>
      <c r="L1473" s="1140"/>
      <c r="M1473" s="1140"/>
      <c r="N1473" s="1140"/>
      <c r="O1473" s="1139"/>
    </row>
    <row r="1474" spans="3:15">
      <c r="C1474" s="1140"/>
      <c r="D1474" s="1140"/>
      <c r="E1474" s="1140"/>
      <c r="F1474" s="1140"/>
      <c r="G1474" s="1140"/>
      <c r="H1474" s="1140"/>
      <c r="I1474" s="1140"/>
      <c r="J1474" s="1140"/>
      <c r="K1474" s="1140"/>
      <c r="L1474" s="1140"/>
      <c r="M1474" s="1140"/>
      <c r="N1474" s="1140"/>
      <c r="O1474" s="1139"/>
    </row>
    <row r="1475" spans="3:15">
      <c r="C1475" s="1140"/>
      <c r="D1475" s="1140"/>
      <c r="E1475" s="1140"/>
      <c r="F1475" s="1140"/>
      <c r="G1475" s="1140"/>
      <c r="H1475" s="1140"/>
      <c r="I1475" s="1140"/>
      <c r="J1475" s="1140"/>
      <c r="K1475" s="1140"/>
      <c r="L1475" s="1140"/>
      <c r="M1475" s="1140"/>
      <c r="N1475" s="1140"/>
      <c r="O1475" s="1139"/>
    </row>
    <row r="1476" spans="3:15">
      <c r="C1476" s="1140"/>
      <c r="D1476" s="1140"/>
      <c r="E1476" s="1140"/>
      <c r="F1476" s="1140"/>
      <c r="G1476" s="1140"/>
      <c r="H1476" s="1140"/>
      <c r="I1476" s="1140"/>
      <c r="J1476" s="1140"/>
      <c r="K1476" s="1140"/>
      <c r="L1476" s="1140"/>
      <c r="M1476" s="1140"/>
      <c r="N1476" s="1140"/>
      <c r="O1476" s="1139"/>
    </row>
    <row r="1477" spans="3:15">
      <c r="C1477" s="1140"/>
      <c r="D1477" s="1140"/>
      <c r="E1477" s="1140"/>
      <c r="F1477" s="1140"/>
      <c r="G1477" s="1140"/>
      <c r="H1477" s="1140"/>
      <c r="I1477" s="1140"/>
      <c r="J1477" s="1140"/>
      <c r="K1477" s="1140"/>
      <c r="L1477" s="1140"/>
      <c r="M1477" s="1140"/>
      <c r="N1477" s="1140"/>
      <c r="O1477" s="1139"/>
    </row>
    <row r="1478" spans="3:15">
      <c r="C1478" s="1140"/>
      <c r="D1478" s="1140"/>
      <c r="E1478" s="1140"/>
      <c r="F1478" s="1140"/>
      <c r="G1478" s="1140"/>
      <c r="H1478" s="1140"/>
      <c r="I1478" s="1140"/>
      <c r="J1478" s="1140"/>
      <c r="K1478" s="1140"/>
      <c r="L1478" s="1140"/>
      <c r="M1478" s="1140"/>
      <c r="N1478" s="1140"/>
      <c r="O1478" s="1139"/>
    </row>
    <row r="1479" spans="3:15">
      <c r="C1479" s="1140"/>
      <c r="D1479" s="1140"/>
      <c r="E1479" s="1140"/>
      <c r="F1479" s="1140"/>
      <c r="G1479" s="1140"/>
      <c r="H1479" s="1140"/>
      <c r="I1479" s="1140"/>
      <c r="J1479" s="1140"/>
      <c r="K1479" s="1140"/>
      <c r="L1479" s="1140"/>
      <c r="M1479" s="1140"/>
      <c r="N1479" s="1140"/>
      <c r="O1479" s="1139"/>
    </row>
    <row r="1480" spans="3:15">
      <c r="C1480" s="1140"/>
      <c r="D1480" s="1140"/>
      <c r="E1480" s="1140"/>
      <c r="F1480" s="1140"/>
      <c r="G1480" s="1140"/>
      <c r="H1480" s="1140"/>
      <c r="I1480" s="1140"/>
      <c r="J1480" s="1140"/>
      <c r="K1480" s="1140"/>
      <c r="L1480" s="1140"/>
      <c r="M1480" s="1140"/>
      <c r="N1480" s="1140"/>
      <c r="O1480" s="1139"/>
    </row>
    <row r="1481" spans="3:15">
      <c r="C1481" s="1140"/>
      <c r="D1481" s="1140"/>
      <c r="E1481" s="1140"/>
      <c r="F1481" s="1140"/>
      <c r="G1481" s="1140"/>
      <c r="H1481" s="1140"/>
      <c r="I1481" s="1140"/>
      <c r="J1481" s="1140"/>
      <c r="K1481" s="1140"/>
      <c r="L1481" s="1140"/>
      <c r="M1481" s="1140"/>
      <c r="N1481" s="1140"/>
      <c r="O1481" s="1139"/>
    </row>
    <row r="1482" spans="3:15">
      <c r="C1482" s="1140"/>
      <c r="D1482" s="1140"/>
      <c r="E1482" s="1140"/>
      <c r="F1482" s="1140"/>
      <c r="G1482" s="1140"/>
      <c r="H1482" s="1140"/>
      <c r="I1482" s="1140"/>
      <c r="J1482" s="1140"/>
      <c r="K1482" s="1140"/>
      <c r="L1482" s="1140"/>
      <c r="M1482" s="1140"/>
      <c r="N1482" s="1140"/>
      <c r="O1482" s="1139"/>
    </row>
    <row r="1483" spans="3:15">
      <c r="C1483" s="1140"/>
      <c r="D1483" s="1140"/>
      <c r="E1483" s="1140"/>
      <c r="F1483" s="1140"/>
      <c r="G1483" s="1140"/>
      <c r="H1483" s="1140"/>
      <c r="I1483" s="1140"/>
      <c r="J1483" s="1140"/>
      <c r="K1483" s="1140"/>
      <c r="L1483" s="1140"/>
      <c r="M1483" s="1140"/>
      <c r="N1483" s="1140"/>
      <c r="O1483" s="1139"/>
    </row>
    <row r="1484" spans="3:15">
      <c r="C1484" s="1140"/>
      <c r="D1484" s="1140"/>
      <c r="E1484" s="1140"/>
      <c r="F1484" s="1140"/>
      <c r="G1484" s="1140"/>
      <c r="H1484" s="1140"/>
      <c r="I1484" s="1140"/>
      <c r="J1484" s="1140"/>
      <c r="K1484" s="1140"/>
      <c r="L1484" s="1140"/>
      <c r="M1484" s="1140"/>
      <c r="N1484" s="1140"/>
      <c r="O1484" s="1139"/>
    </row>
    <row r="1485" spans="3:15">
      <c r="C1485" s="1140"/>
      <c r="D1485" s="1140"/>
      <c r="E1485" s="1140"/>
      <c r="F1485" s="1140"/>
      <c r="G1485" s="1140"/>
      <c r="H1485" s="1140"/>
      <c r="I1485" s="1140"/>
      <c r="J1485" s="1140"/>
      <c r="K1485" s="1140"/>
      <c r="L1485" s="1140"/>
      <c r="M1485" s="1140"/>
      <c r="N1485" s="1140"/>
      <c r="O1485" s="1139"/>
    </row>
    <row r="1486" spans="3:15">
      <c r="C1486" s="1140"/>
      <c r="D1486" s="1140"/>
      <c r="E1486" s="1140"/>
      <c r="F1486" s="1140"/>
      <c r="G1486" s="1140"/>
      <c r="H1486" s="1140"/>
      <c r="I1486" s="1140"/>
      <c r="J1486" s="1140"/>
      <c r="K1486" s="1140"/>
      <c r="L1486" s="1140"/>
      <c r="M1486" s="1140"/>
      <c r="N1486" s="1140"/>
      <c r="O1486" s="1139"/>
    </row>
    <row r="1487" spans="3:15">
      <c r="C1487" s="1140"/>
      <c r="D1487" s="1140"/>
      <c r="E1487" s="1140"/>
      <c r="F1487" s="1140"/>
      <c r="G1487" s="1140"/>
      <c r="H1487" s="1140"/>
      <c r="I1487" s="1140"/>
      <c r="J1487" s="1140"/>
      <c r="K1487" s="1140"/>
      <c r="L1487" s="1140"/>
      <c r="M1487" s="1140"/>
      <c r="N1487" s="1140"/>
      <c r="O1487" s="1139"/>
    </row>
    <row r="1488" spans="3:15">
      <c r="C1488" s="1140"/>
      <c r="D1488" s="1140"/>
      <c r="E1488" s="1140"/>
      <c r="F1488" s="1140"/>
      <c r="G1488" s="1140"/>
      <c r="H1488" s="1140"/>
      <c r="I1488" s="1140"/>
      <c r="J1488" s="1140"/>
      <c r="K1488" s="1140"/>
      <c r="L1488" s="1140"/>
      <c r="M1488" s="1140"/>
      <c r="N1488" s="1140"/>
      <c r="O1488" s="1139"/>
    </row>
    <row r="1489" spans="3:15">
      <c r="C1489" s="1140"/>
      <c r="D1489" s="1140"/>
      <c r="E1489" s="1140"/>
      <c r="F1489" s="1140"/>
      <c r="G1489" s="1140"/>
      <c r="H1489" s="1140"/>
      <c r="I1489" s="1140"/>
      <c r="J1489" s="1140"/>
      <c r="K1489" s="1140"/>
      <c r="L1489" s="1140"/>
      <c r="M1489" s="1140"/>
      <c r="N1489" s="1140"/>
      <c r="O1489" s="1139"/>
    </row>
    <row r="1490" spans="3:15">
      <c r="C1490" s="1140"/>
      <c r="D1490" s="1140"/>
      <c r="E1490" s="1140"/>
      <c r="F1490" s="1140"/>
      <c r="G1490" s="1140"/>
      <c r="H1490" s="1140"/>
      <c r="I1490" s="1140"/>
      <c r="J1490" s="1140"/>
      <c r="K1490" s="1140"/>
      <c r="L1490" s="1140"/>
      <c r="M1490" s="1140"/>
      <c r="N1490" s="1140"/>
      <c r="O1490" s="1139"/>
    </row>
    <row r="1491" spans="3:15">
      <c r="C1491" s="1140"/>
      <c r="D1491" s="1140"/>
      <c r="E1491" s="1140"/>
      <c r="F1491" s="1140"/>
      <c r="G1491" s="1140"/>
      <c r="H1491" s="1140"/>
      <c r="I1491" s="1140"/>
      <c r="J1491" s="1140"/>
      <c r="K1491" s="1140"/>
      <c r="L1491" s="1140"/>
      <c r="M1491" s="1140"/>
      <c r="N1491" s="1140"/>
      <c r="O1491" s="1139"/>
    </row>
    <row r="1492" spans="3:15">
      <c r="C1492" s="1140"/>
      <c r="D1492" s="1140"/>
      <c r="E1492" s="1140"/>
      <c r="F1492" s="1140"/>
      <c r="G1492" s="1140"/>
      <c r="H1492" s="1140"/>
      <c r="I1492" s="1140"/>
      <c r="J1492" s="1140"/>
      <c r="K1492" s="1140"/>
      <c r="L1492" s="1140"/>
      <c r="M1492" s="1140"/>
      <c r="N1492" s="1140"/>
      <c r="O1492" s="1139"/>
    </row>
    <row r="1493" spans="3:15">
      <c r="C1493" s="1140"/>
      <c r="D1493" s="1140"/>
      <c r="E1493" s="1140"/>
      <c r="F1493" s="1140"/>
      <c r="G1493" s="1140"/>
      <c r="H1493" s="1140"/>
      <c r="I1493" s="1140"/>
      <c r="J1493" s="1140"/>
      <c r="K1493" s="1140"/>
      <c r="L1493" s="1140"/>
      <c r="M1493" s="1140"/>
      <c r="N1493" s="1140"/>
      <c r="O1493" s="1139"/>
    </row>
    <row r="1494" spans="3:15">
      <c r="C1494" s="1140"/>
      <c r="D1494" s="1140"/>
      <c r="E1494" s="1140"/>
      <c r="F1494" s="1140"/>
      <c r="G1494" s="1140"/>
      <c r="H1494" s="1140"/>
      <c r="I1494" s="1140"/>
      <c r="J1494" s="1140"/>
      <c r="K1494" s="1140"/>
      <c r="L1494" s="1140"/>
      <c r="M1494" s="1140"/>
      <c r="N1494" s="1140"/>
      <c r="O1494" s="1139"/>
    </row>
    <row r="1495" spans="3:15">
      <c r="C1495" s="1140"/>
      <c r="D1495" s="1140"/>
      <c r="E1495" s="1140"/>
      <c r="F1495" s="1140"/>
      <c r="G1495" s="1140"/>
      <c r="H1495" s="1140"/>
      <c r="I1495" s="1140"/>
      <c r="J1495" s="1140"/>
      <c r="K1495" s="1140"/>
      <c r="L1495" s="1140"/>
      <c r="M1495" s="1140"/>
      <c r="N1495" s="1140"/>
      <c r="O1495" s="1139"/>
    </row>
    <row r="1496" spans="3:15">
      <c r="C1496" s="1140"/>
      <c r="D1496" s="1140"/>
      <c r="E1496" s="1140"/>
      <c r="F1496" s="1140"/>
      <c r="G1496" s="1140"/>
      <c r="H1496" s="1140"/>
      <c r="I1496" s="1140"/>
      <c r="J1496" s="1140"/>
      <c r="K1496" s="1140"/>
      <c r="L1496" s="1140"/>
      <c r="M1496" s="1140"/>
      <c r="N1496" s="1140"/>
      <c r="O1496" s="1139"/>
    </row>
    <row r="1497" spans="3:15">
      <c r="C1497" s="1140"/>
      <c r="D1497" s="1140"/>
      <c r="E1497" s="1140"/>
      <c r="F1497" s="1140"/>
      <c r="G1497" s="1140"/>
      <c r="H1497" s="1140"/>
      <c r="I1497" s="1140"/>
      <c r="J1497" s="1140"/>
      <c r="K1497" s="1140"/>
      <c r="L1497" s="1140"/>
      <c r="M1497" s="1140"/>
      <c r="N1497" s="1140"/>
      <c r="O1497" s="1139"/>
    </row>
    <row r="1498" spans="3:15">
      <c r="C1498" s="1140"/>
      <c r="D1498" s="1140"/>
      <c r="E1498" s="1140"/>
      <c r="F1498" s="1140"/>
      <c r="G1498" s="1140"/>
      <c r="H1498" s="1140"/>
      <c r="I1498" s="1140"/>
      <c r="J1498" s="1140"/>
      <c r="K1498" s="1140"/>
      <c r="L1498" s="1140"/>
      <c r="M1498" s="1140"/>
      <c r="N1498" s="1140"/>
      <c r="O1498" s="1139"/>
    </row>
    <row r="1499" spans="3:15">
      <c r="C1499" s="1140"/>
      <c r="D1499" s="1140"/>
      <c r="E1499" s="1140"/>
      <c r="F1499" s="1140"/>
      <c r="G1499" s="1140"/>
      <c r="H1499" s="1140"/>
      <c r="I1499" s="1140"/>
      <c r="J1499" s="1140"/>
      <c r="K1499" s="1140"/>
      <c r="L1499" s="1140"/>
      <c r="M1499" s="1140"/>
      <c r="N1499" s="1140"/>
      <c r="O1499" s="1139"/>
    </row>
    <row r="1500" spans="3:15">
      <c r="C1500" s="1140"/>
      <c r="D1500" s="1140"/>
      <c r="E1500" s="1140"/>
      <c r="F1500" s="1140"/>
      <c r="G1500" s="1140"/>
      <c r="H1500" s="1140"/>
      <c r="I1500" s="1140"/>
      <c r="J1500" s="1140"/>
      <c r="K1500" s="1140"/>
      <c r="L1500" s="1140"/>
      <c r="M1500" s="1140"/>
      <c r="N1500" s="1140"/>
      <c r="O1500" s="1139"/>
    </row>
    <row r="1501" spans="3:15">
      <c r="C1501" s="1140"/>
      <c r="D1501" s="1140"/>
      <c r="E1501" s="1140"/>
      <c r="F1501" s="1140"/>
      <c r="G1501" s="1140"/>
      <c r="H1501" s="1140"/>
      <c r="I1501" s="1140"/>
      <c r="J1501" s="1140"/>
      <c r="K1501" s="1140"/>
      <c r="L1501" s="1140"/>
      <c r="M1501" s="1140"/>
      <c r="N1501" s="1140"/>
      <c r="O1501" s="1139"/>
    </row>
    <row r="1502" spans="3:15">
      <c r="C1502" s="1140"/>
      <c r="D1502" s="1140"/>
      <c r="E1502" s="1140"/>
      <c r="F1502" s="1140"/>
      <c r="G1502" s="1140"/>
      <c r="H1502" s="1140"/>
      <c r="I1502" s="1140"/>
      <c r="J1502" s="1140"/>
      <c r="K1502" s="1140"/>
      <c r="L1502" s="1140"/>
      <c r="M1502" s="1140"/>
      <c r="N1502" s="1140"/>
      <c r="O1502" s="1139"/>
    </row>
    <row r="1503" spans="3:15">
      <c r="C1503" s="1140"/>
      <c r="D1503" s="1140"/>
      <c r="E1503" s="1140"/>
      <c r="F1503" s="1140"/>
      <c r="G1503" s="1140"/>
      <c r="H1503" s="1140"/>
      <c r="I1503" s="1140"/>
      <c r="J1503" s="1140"/>
      <c r="K1503" s="1140"/>
      <c r="L1503" s="1140"/>
      <c r="M1503" s="1140"/>
      <c r="N1503" s="1140"/>
      <c r="O1503" s="1139"/>
    </row>
    <row r="1504" spans="3:15">
      <c r="C1504" s="1140"/>
      <c r="D1504" s="1140"/>
      <c r="E1504" s="1140"/>
      <c r="F1504" s="1140"/>
      <c r="G1504" s="1140"/>
      <c r="H1504" s="1140"/>
      <c r="I1504" s="1140"/>
      <c r="J1504" s="1140"/>
      <c r="K1504" s="1140"/>
      <c r="L1504" s="1140"/>
      <c r="M1504" s="1140"/>
      <c r="N1504" s="1140"/>
      <c r="O1504" s="1139"/>
    </row>
    <row r="1505" spans="3:15">
      <c r="C1505" s="1140"/>
      <c r="D1505" s="1140"/>
      <c r="E1505" s="1140"/>
      <c r="F1505" s="1140"/>
      <c r="G1505" s="1140"/>
      <c r="H1505" s="1140"/>
      <c r="I1505" s="1140"/>
      <c r="J1505" s="1140"/>
      <c r="K1505" s="1140"/>
      <c r="L1505" s="1140"/>
      <c r="M1505" s="1140"/>
      <c r="N1505" s="1140"/>
      <c r="O1505" s="1139"/>
    </row>
    <row r="1506" spans="3:15">
      <c r="C1506" s="1140"/>
      <c r="D1506" s="1140"/>
      <c r="E1506" s="1140"/>
      <c r="F1506" s="1140"/>
      <c r="G1506" s="1140"/>
      <c r="H1506" s="1140"/>
      <c r="I1506" s="1140"/>
      <c r="J1506" s="1140"/>
      <c r="K1506" s="1140"/>
      <c r="L1506" s="1140"/>
      <c r="M1506" s="1140"/>
      <c r="N1506" s="1140"/>
      <c r="O1506" s="1139"/>
    </row>
    <row r="1507" spans="3:15">
      <c r="C1507" s="1140"/>
      <c r="D1507" s="1140"/>
      <c r="E1507" s="1140"/>
      <c r="F1507" s="1140"/>
      <c r="G1507" s="1140"/>
      <c r="H1507" s="1140"/>
      <c r="I1507" s="1140"/>
      <c r="J1507" s="1140"/>
      <c r="K1507" s="1140"/>
      <c r="L1507" s="1140"/>
      <c r="M1507" s="1140"/>
      <c r="N1507" s="1140"/>
      <c r="O1507" s="1139"/>
    </row>
    <row r="1508" spans="3:15">
      <c r="C1508" s="1140"/>
      <c r="D1508" s="1140"/>
      <c r="E1508" s="1140"/>
      <c r="F1508" s="1140"/>
      <c r="G1508" s="1140"/>
      <c r="H1508" s="1140"/>
      <c r="I1508" s="1140"/>
      <c r="J1508" s="1140"/>
      <c r="K1508" s="1140"/>
      <c r="L1508" s="1140"/>
      <c r="M1508" s="1140"/>
      <c r="N1508" s="1140"/>
      <c r="O1508" s="1139"/>
    </row>
    <row r="1509" spans="3:15">
      <c r="C1509" s="1140"/>
      <c r="D1509" s="1140"/>
      <c r="E1509" s="1140"/>
      <c r="F1509" s="1140"/>
      <c r="G1509" s="1140"/>
      <c r="H1509" s="1140"/>
      <c r="I1509" s="1140"/>
      <c r="J1509" s="1140"/>
      <c r="K1509" s="1140"/>
      <c r="L1509" s="1140"/>
      <c r="M1509" s="1140"/>
      <c r="N1509" s="1140"/>
      <c r="O1509" s="1139"/>
    </row>
    <row r="1510" spans="3:15">
      <c r="C1510" s="1140"/>
      <c r="D1510" s="1140"/>
      <c r="E1510" s="1140"/>
      <c r="F1510" s="1140"/>
      <c r="G1510" s="1140"/>
      <c r="H1510" s="1140"/>
      <c r="I1510" s="1140"/>
      <c r="J1510" s="1140"/>
      <c r="K1510" s="1140"/>
      <c r="L1510" s="1140"/>
      <c r="M1510" s="1140"/>
      <c r="N1510" s="1140"/>
      <c r="O1510" s="1139"/>
    </row>
    <row r="1511" spans="3:15">
      <c r="C1511" s="1140"/>
      <c r="D1511" s="1140"/>
      <c r="E1511" s="1140"/>
      <c r="F1511" s="1140"/>
      <c r="G1511" s="1140"/>
      <c r="H1511" s="1140"/>
      <c r="I1511" s="1140"/>
      <c r="J1511" s="1140"/>
      <c r="K1511" s="1140"/>
      <c r="L1511" s="1140"/>
      <c r="M1511" s="1140"/>
      <c r="N1511" s="1140"/>
      <c r="O1511" s="1139"/>
    </row>
    <row r="1512" spans="3:15">
      <c r="C1512" s="1140"/>
      <c r="D1512" s="1140"/>
      <c r="E1512" s="1140"/>
      <c r="F1512" s="1140"/>
      <c r="G1512" s="1140"/>
      <c r="H1512" s="1140"/>
      <c r="I1512" s="1140"/>
      <c r="J1512" s="1140"/>
      <c r="K1512" s="1140"/>
      <c r="L1512" s="1140"/>
      <c r="M1512" s="1140"/>
      <c r="N1512" s="1140"/>
      <c r="O1512" s="1139"/>
    </row>
    <row r="1513" spans="3:15">
      <c r="C1513" s="1140"/>
      <c r="D1513" s="1140"/>
      <c r="E1513" s="1140"/>
      <c r="F1513" s="1140"/>
      <c r="G1513" s="1140"/>
      <c r="H1513" s="1140"/>
      <c r="I1513" s="1140"/>
      <c r="J1513" s="1140"/>
      <c r="K1513" s="1140"/>
      <c r="L1513" s="1140"/>
      <c r="M1513" s="1140"/>
      <c r="N1513" s="1140"/>
      <c r="O1513" s="1139"/>
    </row>
    <row r="1514" spans="3:15">
      <c r="C1514" s="1140"/>
      <c r="D1514" s="1140"/>
      <c r="E1514" s="1140"/>
      <c r="F1514" s="1140"/>
      <c r="G1514" s="1140"/>
      <c r="H1514" s="1140"/>
      <c r="I1514" s="1140"/>
      <c r="J1514" s="1140"/>
      <c r="K1514" s="1140"/>
      <c r="L1514" s="1140"/>
      <c r="M1514" s="1140"/>
      <c r="N1514" s="1140"/>
      <c r="O1514" s="1139"/>
    </row>
    <row r="1515" spans="3:15">
      <c r="C1515" s="1140"/>
      <c r="D1515" s="1140"/>
      <c r="E1515" s="1140"/>
      <c r="F1515" s="1140"/>
      <c r="G1515" s="1140"/>
      <c r="H1515" s="1140"/>
      <c r="I1515" s="1140"/>
      <c r="J1515" s="1140"/>
      <c r="K1515" s="1140"/>
      <c r="L1515" s="1140"/>
      <c r="M1515" s="1140"/>
      <c r="N1515" s="1140"/>
      <c r="O1515" s="1139"/>
    </row>
    <row r="1516" spans="3:15">
      <c r="C1516" s="1140"/>
      <c r="D1516" s="1140"/>
      <c r="E1516" s="1140"/>
      <c r="F1516" s="1140"/>
      <c r="G1516" s="1140"/>
      <c r="H1516" s="1140"/>
      <c r="I1516" s="1140"/>
      <c r="J1516" s="1140"/>
      <c r="K1516" s="1140"/>
      <c r="L1516" s="1140"/>
      <c r="M1516" s="1140"/>
      <c r="N1516" s="1140"/>
      <c r="O1516" s="1139"/>
    </row>
    <row r="1517" spans="3:15">
      <c r="C1517" s="1140"/>
      <c r="D1517" s="1140"/>
      <c r="E1517" s="1140"/>
      <c r="F1517" s="1140"/>
      <c r="G1517" s="1140"/>
      <c r="H1517" s="1140"/>
      <c r="I1517" s="1140"/>
      <c r="J1517" s="1140"/>
      <c r="K1517" s="1140"/>
      <c r="L1517" s="1140"/>
      <c r="M1517" s="1140"/>
      <c r="N1517" s="1140"/>
      <c r="O1517" s="1139"/>
    </row>
    <row r="1518" spans="3:15">
      <c r="C1518" s="1140"/>
      <c r="D1518" s="1140"/>
      <c r="E1518" s="1140"/>
      <c r="F1518" s="1140"/>
      <c r="G1518" s="1140"/>
      <c r="H1518" s="1140"/>
      <c r="I1518" s="1140"/>
      <c r="J1518" s="1140"/>
      <c r="K1518" s="1140"/>
      <c r="L1518" s="1140"/>
      <c r="M1518" s="1140"/>
      <c r="N1518" s="1140"/>
      <c r="O1518" s="1139"/>
    </row>
    <row r="1519" spans="3:15">
      <c r="C1519" s="1140"/>
      <c r="D1519" s="1140"/>
      <c r="E1519" s="1140"/>
      <c r="F1519" s="1140"/>
      <c r="G1519" s="1140"/>
      <c r="H1519" s="1140"/>
      <c r="I1519" s="1140"/>
      <c r="J1519" s="1140"/>
      <c r="K1519" s="1140"/>
      <c r="L1519" s="1140"/>
      <c r="M1519" s="1140"/>
      <c r="N1519" s="1140"/>
      <c r="O1519" s="1139"/>
    </row>
    <row r="1520" spans="3:15">
      <c r="C1520" s="1140"/>
      <c r="D1520" s="1140"/>
      <c r="E1520" s="1140"/>
      <c r="F1520" s="1140"/>
      <c r="G1520" s="1140"/>
      <c r="H1520" s="1140"/>
      <c r="I1520" s="1140"/>
      <c r="J1520" s="1140"/>
      <c r="K1520" s="1140"/>
      <c r="L1520" s="1140"/>
      <c r="M1520" s="1140"/>
      <c r="N1520" s="1140"/>
      <c r="O1520" s="1139"/>
    </row>
    <row r="1521" spans="3:15">
      <c r="C1521" s="1140"/>
      <c r="D1521" s="1140"/>
      <c r="E1521" s="1140"/>
      <c r="F1521" s="1140"/>
      <c r="G1521" s="1140"/>
      <c r="H1521" s="1140"/>
      <c r="I1521" s="1140"/>
      <c r="J1521" s="1140"/>
      <c r="K1521" s="1140"/>
      <c r="L1521" s="1140"/>
      <c r="M1521" s="1140"/>
      <c r="N1521" s="1140"/>
      <c r="O1521" s="1139"/>
    </row>
    <row r="1522" spans="3:15">
      <c r="C1522" s="1140"/>
      <c r="D1522" s="1140"/>
      <c r="E1522" s="1140"/>
      <c r="F1522" s="1140"/>
      <c r="G1522" s="1140"/>
      <c r="H1522" s="1140"/>
      <c r="I1522" s="1140"/>
      <c r="J1522" s="1140"/>
      <c r="K1522" s="1140"/>
      <c r="L1522" s="1140"/>
      <c r="M1522" s="1140"/>
      <c r="N1522" s="1140"/>
      <c r="O1522" s="1139"/>
    </row>
    <row r="1523" spans="3:15">
      <c r="C1523" s="1140"/>
      <c r="D1523" s="1140"/>
      <c r="E1523" s="1140"/>
      <c r="F1523" s="1140"/>
      <c r="G1523" s="1140"/>
      <c r="H1523" s="1140"/>
      <c r="I1523" s="1140"/>
      <c r="J1523" s="1140"/>
      <c r="K1523" s="1140"/>
      <c r="L1523" s="1140"/>
      <c r="M1523" s="1140"/>
      <c r="N1523" s="1140"/>
      <c r="O1523" s="1139"/>
    </row>
    <row r="1524" spans="3:15">
      <c r="C1524" s="1140"/>
      <c r="D1524" s="1140"/>
      <c r="E1524" s="1140"/>
      <c r="F1524" s="1140"/>
      <c r="G1524" s="1140"/>
      <c r="H1524" s="1140"/>
      <c r="I1524" s="1140"/>
      <c r="J1524" s="1140"/>
      <c r="K1524" s="1140"/>
      <c r="L1524" s="1140"/>
      <c r="M1524" s="1140"/>
      <c r="N1524" s="1140"/>
      <c r="O1524" s="1139"/>
    </row>
    <row r="1525" spans="3:15">
      <c r="C1525" s="1140"/>
      <c r="D1525" s="1140"/>
      <c r="E1525" s="1140"/>
      <c r="F1525" s="1140"/>
      <c r="G1525" s="1140"/>
      <c r="H1525" s="1140"/>
      <c r="I1525" s="1140"/>
      <c r="J1525" s="1140"/>
      <c r="K1525" s="1140"/>
      <c r="L1525" s="1140"/>
      <c r="M1525" s="1140"/>
      <c r="N1525" s="1140"/>
      <c r="O1525" s="1139"/>
    </row>
    <row r="1526" spans="3:15">
      <c r="C1526" s="1140"/>
      <c r="D1526" s="1140"/>
      <c r="E1526" s="1140"/>
      <c r="F1526" s="1140"/>
      <c r="G1526" s="1140"/>
      <c r="H1526" s="1140"/>
      <c r="I1526" s="1140"/>
      <c r="J1526" s="1140"/>
      <c r="K1526" s="1140"/>
      <c r="L1526" s="1140"/>
      <c r="M1526" s="1140"/>
      <c r="N1526" s="1140"/>
      <c r="O1526" s="1139"/>
    </row>
    <row r="1527" spans="3:15">
      <c r="C1527" s="1140"/>
      <c r="D1527" s="1140"/>
      <c r="E1527" s="1140"/>
      <c r="F1527" s="1140"/>
      <c r="G1527" s="1140"/>
      <c r="H1527" s="1140"/>
      <c r="I1527" s="1140"/>
      <c r="J1527" s="1140"/>
      <c r="K1527" s="1140"/>
      <c r="L1527" s="1140"/>
      <c r="M1527" s="1140"/>
      <c r="N1527" s="1140"/>
      <c r="O1527" s="1139"/>
    </row>
    <row r="1528" spans="3:15">
      <c r="C1528" s="1140"/>
      <c r="D1528" s="1140"/>
      <c r="E1528" s="1140"/>
      <c r="F1528" s="1140"/>
      <c r="G1528" s="1140"/>
      <c r="H1528" s="1140"/>
      <c r="I1528" s="1140"/>
      <c r="J1528" s="1140"/>
      <c r="K1528" s="1140"/>
      <c r="L1528" s="1140"/>
      <c r="M1528" s="1140"/>
      <c r="N1528" s="1140"/>
      <c r="O1528" s="1139"/>
    </row>
    <row r="1529" spans="3:15">
      <c r="C1529" s="1140"/>
      <c r="D1529" s="1140"/>
      <c r="E1529" s="1140"/>
      <c r="F1529" s="1140"/>
      <c r="G1529" s="1140"/>
      <c r="H1529" s="1140"/>
      <c r="I1529" s="1140"/>
      <c r="J1529" s="1140"/>
      <c r="K1529" s="1140"/>
      <c r="L1529" s="1140"/>
      <c r="M1529" s="1140"/>
      <c r="N1529" s="1140"/>
      <c r="O1529" s="1139"/>
    </row>
    <row r="1530" spans="3:15">
      <c r="C1530" s="1140"/>
      <c r="D1530" s="1140"/>
      <c r="E1530" s="1140"/>
      <c r="F1530" s="1140"/>
      <c r="G1530" s="1140"/>
      <c r="H1530" s="1140"/>
      <c r="I1530" s="1140"/>
      <c r="J1530" s="1140"/>
      <c r="K1530" s="1140"/>
      <c r="L1530" s="1140"/>
      <c r="M1530" s="1140"/>
      <c r="N1530" s="1140"/>
      <c r="O1530" s="1139"/>
    </row>
    <row r="1531" spans="3:15">
      <c r="C1531" s="1140"/>
      <c r="D1531" s="1140"/>
      <c r="E1531" s="1140"/>
      <c r="F1531" s="1140"/>
      <c r="G1531" s="1140"/>
      <c r="H1531" s="1140"/>
      <c r="I1531" s="1140"/>
      <c r="J1531" s="1140"/>
      <c r="K1531" s="1140"/>
      <c r="L1531" s="1140"/>
      <c r="M1531" s="1140"/>
      <c r="N1531" s="1140"/>
      <c r="O1531" s="1139"/>
    </row>
    <row r="1532" spans="3:15">
      <c r="C1532" s="1140"/>
      <c r="D1532" s="1140"/>
      <c r="E1532" s="1140"/>
      <c r="F1532" s="1140"/>
      <c r="G1532" s="1140"/>
      <c r="H1532" s="1140"/>
      <c r="I1532" s="1140"/>
      <c r="J1532" s="1140"/>
      <c r="K1532" s="1140"/>
      <c r="L1532" s="1140"/>
      <c r="M1532" s="1140"/>
      <c r="N1532" s="1140"/>
      <c r="O1532" s="1139"/>
    </row>
    <row r="1533" spans="3:15">
      <c r="C1533" s="1140"/>
      <c r="D1533" s="1140"/>
      <c r="E1533" s="1140"/>
      <c r="F1533" s="1140"/>
      <c r="G1533" s="1140"/>
      <c r="H1533" s="1140"/>
      <c r="I1533" s="1140"/>
      <c r="J1533" s="1140"/>
      <c r="K1533" s="1140"/>
      <c r="L1533" s="1140"/>
      <c r="M1533" s="1140"/>
      <c r="N1533" s="1140"/>
      <c r="O1533" s="1139"/>
    </row>
    <row r="1534" spans="3:15">
      <c r="C1534" s="1140"/>
      <c r="D1534" s="1140"/>
      <c r="E1534" s="1140"/>
      <c r="F1534" s="1140"/>
      <c r="G1534" s="1140"/>
      <c r="H1534" s="1140"/>
      <c r="I1534" s="1140"/>
      <c r="J1534" s="1140"/>
      <c r="K1534" s="1140"/>
      <c r="L1534" s="1140"/>
      <c r="M1534" s="1140"/>
      <c r="N1534" s="1140"/>
      <c r="O1534" s="1139"/>
    </row>
    <row r="1535" spans="3:15">
      <c r="C1535" s="1140"/>
      <c r="D1535" s="1140"/>
      <c r="E1535" s="1140"/>
      <c r="F1535" s="1140"/>
      <c r="G1535" s="1140"/>
      <c r="H1535" s="1140"/>
      <c r="I1535" s="1140"/>
      <c r="J1535" s="1140"/>
      <c r="K1535" s="1140"/>
      <c r="L1535" s="1140"/>
      <c r="M1535" s="1140"/>
      <c r="N1535" s="1140"/>
      <c r="O1535" s="1139"/>
    </row>
    <row r="1536" spans="3:15">
      <c r="C1536" s="1140"/>
      <c r="D1536" s="1140"/>
      <c r="E1536" s="1140"/>
      <c r="F1536" s="1140"/>
      <c r="G1536" s="1140"/>
      <c r="H1536" s="1140"/>
      <c r="I1536" s="1140"/>
      <c r="J1536" s="1140"/>
      <c r="K1536" s="1140"/>
      <c r="L1536" s="1140"/>
      <c r="M1536" s="1140"/>
      <c r="N1536" s="1140"/>
      <c r="O1536" s="1139"/>
    </row>
    <row r="1537" spans="3:15">
      <c r="C1537" s="1140"/>
      <c r="D1537" s="1140"/>
      <c r="E1537" s="1140"/>
      <c r="F1537" s="1140"/>
      <c r="G1537" s="1140"/>
      <c r="H1537" s="1140"/>
      <c r="I1537" s="1140"/>
      <c r="J1537" s="1140"/>
      <c r="K1537" s="1140"/>
      <c r="L1537" s="1140"/>
      <c r="M1537" s="1140"/>
      <c r="N1537" s="1140"/>
      <c r="O1537" s="1139"/>
    </row>
    <row r="1538" spans="3:15">
      <c r="C1538" s="1140"/>
      <c r="D1538" s="1140"/>
      <c r="E1538" s="1140"/>
      <c r="F1538" s="1140"/>
      <c r="G1538" s="1140"/>
      <c r="H1538" s="1140"/>
      <c r="I1538" s="1140"/>
      <c r="J1538" s="1140"/>
      <c r="K1538" s="1140"/>
      <c r="L1538" s="1140"/>
      <c r="M1538" s="1140"/>
      <c r="N1538" s="1140"/>
      <c r="O1538" s="1139"/>
    </row>
    <row r="1539" spans="3:15">
      <c r="C1539" s="1140"/>
      <c r="D1539" s="1140"/>
      <c r="E1539" s="1140"/>
      <c r="F1539" s="1140"/>
      <c r="G1539" s="1140"/>
      <c r="H1539" s="1140"/>
      <c r="I1539" s="1140"/>
      <c r="J1539" s="1140"/>
      <c r="K1539" s="1140"/>
      <c r="L1539" s="1140"/>
      <c r="M1539" s="1140"/>
      <c r="N1539" s="1140"/>
      <c r="O1539" s="1139"/>
    </row>
    <row r="1540" spans="3:15">
      <c r="C1540" s="1140"/>
      <c r="D1540" s="1140"/>
      <c r="E1540" s="1140"/>
      <c r="F1540" s="1140"/>
      <c r="G1540" s="1140"/>
      <c r="H1540" s="1140"/>
      <c r="I1540" s="1140"/>
      <c r="J1540" s="1140"/>
      <c r="K1540" s="1140"/>
      <c r="L1540" s="1140"/>
      <c r="M1540" s="1140"/>
      <c r="N1540" s="1140"/>
      <c r="O1540" s="1139"/>
    </row>
    <row r="1541" spans="3:15">
      <c r="C1541" s="1140"/>
      <c r="D1541" s="1140"/>
      <c r="E1541" s="1140"/>
      <c r="F1541" s="1140"/>
      <c r="G1541" s="1140"/>
      <c r="H1541" s="1140"/>
      <c r="I1541" s="1140"/>
      <c r="J1541" s="1140"/>
      <c r="K1541" s="1140"/>
      <c r="L1541" s="1140"/>
      <c r="M1541" s="1140"/>
      <c r="N1541" s="1140"/>
      <c r="O1541" s="1139"/>
    </row>
    <row r="1542" spans="3:15">
      <c r="C1542" s="1140"/>
      <c r="D1542" s="1140"/>
      <c r="E1542" s="1140"/>
      <c r="F1542" s="1140"/>
      <c r="G1542" s="1140"/>
      <c r="H1542" s="1140"/>
      <c r="I1542" s="1140"/>
      <c r="J1542" s="1140"/>
      <c r="K1542" s="1140"/>
      <c r="L1542" s="1140"/>
      <c r="M1542" s="1140"/>
      <c r="N1542" s="1140"/>
      <c r="O1542" s="1139"/>
    </row>
    <row r="1543" spans="3:15">
      <c r="C1543" s="1140"/>
      <c r="D1543" s="1140"/>
      <c r="E1543" s="1140"/>
      <c r="F1543" s="1140"/>
      <c r="G1543" s="1140"/>
      <c r="H1543" s="1140"/>
      <c r="I1543" s="1140"/>
      <c r="J1543" s="1140"/>
      <c r="K1543" s="1140"/>
      <c r="L1543" s="1140"/>
      <c r="M1543" s="1140"/>
      <c r="N1543" s="1140"/>
      <c r="O1543" s="1139"/>
    </row>
    <row r="1544" spans="3:15">
      <c r="C1544" s="1140"/>
      <c r="D1544" s="1140"/>
      <c r="E1544" s="1140"/>
      <c r="F1544" s="1140"/>
      <c r="G1544" s="1140"/>
      <c r="H1544" s="1140"/>
      <c r="I1544" s="1140"/>
      <c r="J1544" s="1140"/>
      <c r="K1544" s="1140"/>
      <c r="L1544" s="1140"/>
      <c r="M1544" s="1140"/>
      <c r="N1544" s="1140"/>
      <c r="O1544" s="1139"/>
    </row>
    <row r="1545" spans="3:15">
      <c r="C1545" s="1140"/>
      <c r="D1545" s="1140"/>
      <c r="E1545" s="1140"/>
      <c r="F1545" s="1140"/>
      <c r="G1545" s="1140"/>
      <c r="H1545" s="1140"/>
      <c r="I1545" s="1140"/>
      <c r="J1545" s="1140"/>
      <c r="K1545" s="1140"/>
      <c r="L1545" s="1140"/>
      <c r="M1545" s="1140"/>
      <c r="N1545" s="1140"/>
      <c r="O1545" s="1139"/>
    </row>
    <row r="1546" spans="3:15">
      <c r="C1546" s="1140"/>
      <c r="D1546" s="1140"/>
      <c r="E1546" s="1140"/>
      <c r="F1546" s="1140"/>
      <c r="G1546" s="1140"/>
      <c r="H1546" s="1140"/>
      <c r="I1546" s="1140"/>
      <c r="J1546" s="1140"/>
      <c r="K1546" s="1140"/>
      <c r="L1546" s="1140"/>
      <c r="M1546" s="1140"/>
      <c r="N1546" s="1140"/>
      <c r="O1546" s="1139"/>
    </row>
    <row r="1547" spans="3:15">
      <c r="C1547" s="1140"/>
      <c r="D1547" s="1140"/>
      <c r="E1547" s="1140"/>
      <c r="F1547" s="1140"/>
      <c r="G1547" s="1140"/>
      <c r="H1547" s="1140"/>
      <c r="I1547" s="1140"/>
      <c r="J1547" s="1140"/>
      <c r="K1547" s="1140"/>
      <c r="L1547" s="1140"/>
      <c r="M1547" s="1140"/>
      <c r="N1547" s="1140"/>
      <c r="O1547" s="1139"/>
    </row>
    <row r="1548" spans="3:15">
      <c r="C1548" s="1140"/>
      <c r="D1548" s="1140"/>
      <c r="E1548" s="1140"/>
      <c r="F1548" s="1140"/>
      <c r="G1548" s="1140"/>
      <c r="H1548" s="1140"/>
      <c r="I1548" s="1140"/>
      <c r="J1548" s="1140"/>
      <c r="K1548" s="1140"/>
      <c r="L1548" s="1140"/>
      <c r="M1548" s="1140"/>
      <c r="N1548" s="1140"/>
      <c r="O1548" s="1139"/>
    </row>
    <row r="1549" spans="3:15">
      <c r="C1549" s="1140"/>
      <c r="D1549" s="1140"/>
      <c r="E1549" s="1140"/>
      <c r="F1549" s="1140"/>
      <c r="G1549" s="1140"/>
      <c r="H1549" s="1140"/>
      <c r="I1549" s="1140"/>
      <c r="J1549" s="1140"/>
      <c r="K1549" s="1140"/>
      <c r="L1549" s="1140"/>
      <c r="M1549" s="1140"/>
      <c r="N1549" s="1140"/>
      <c r="O1549" s="1139"/>
    </row>
    <row r="1550" spans="3:15">
      <c r="C1550" s="1140"/>
      <c r="D1550" s="1140"/>
      <c r="E1550" s="1140"/>
      <c r="F1550" s="1140"/>
      <c r="G1550" s="1140"/>
      <c r="H1550" s="1140"/>
      <c r="I1550" s="1140"/>
      <c r="J1550" s="1140"/>
      <c r="K1550" s="1140"/>
      <c r="L1550" s="1140"/>
      <c r="M1550" s="1140"/>
      <c r="N1550" s="1140"/>
      <c r="O1550" s="1139"/>
    </row>
    <row r="1551" spans="3:15">
      <c r="C1551" s="1140"/>
      <c r="D1551" s="1140"/>
      <c r="E1551" s="1140"/>
      <c r="F1551" s="1140"/>
      <c r="G1551" s="1140"/>
      <c r="H1551" s="1140"/>
      <c r="I1551" s="1140"/>
      <c r="J1551" s="1140"/>
      <c r="K1551" s="1140"/>
      <c r="L1551" s="1140"/>
      <c r="M1551" s="1140"/>
      <c r="N1551" s="1140"/>
      <c r="O1551" s="1139"/>
    </row>
    <row r="1552" spans="3:15">
      <c r="C1552" s="1140"/>
      <c r="D1552" s="1140"/>
      <c r="E1552" s="1140"/>
      <c r="F1552" s="1140"/>
      <c r="G1552" s="1140"/>
      <c r="H1552" s="1140"/>
      <c r="I1552" s="1140"/>
      <c r="J1552" s="1140"/>
      <c r="K1552" s="1140"/>
      <c r="L1552" s="1140"/>
      <c r="M1552" s="1140"/>
      <c r="N1552" s="1140"/>
      <c r="O1552" s="1139"/>
    </row>
    <row r="1553" spans="3:15">
      <c r="C1553" s="1140"/>
      <c r="D1553" s="1140"/>
      <c r="E1553" s="1140"/>
      <c r="F1553" s="1140"/>
      <c r="G1553" s="1140"/>
      <c r="H1553" s="1140"/>
      <c r="I1553" s="1140"/>
      <c r="J1553" s="1140"/>
      <c r="K1553" s="1140"/>
      <c r="L1553" s="1140"/>
      <c r="M1553" s="1140"/>
      <c r="N1553" s="1140"/>
      <c r="O1553" s="1139"/>
    </row>
    <row r="1554" spans="3:15">
      <c r="C1554" s="1140"/>
      <c r="D1554" s="1140"/>
      <c r="E1554" s="1140"/>
      <c r="F1554" s="1140"/>
      <c r="G1554" s="1140"/>
      <c r="H1554" s="1140"/>
      <c r="I1554" s="1140"/>
      <c r="J1554" s="1140"/>
      <c r="K1554" s="1140"/>
      <c r="L1554" s="1140"/>
      <c r="M1554" s="1140"/>
      <c r="N1554" s="1140"/>
      <c r="O1554" s="1139"/>
    </row>
    <row r="1555" spans="3:15">
      <c r="C1555" s="1140"/>
      <c r="D1555" s="1140"/>
      <c r="E1555" s="1140"/>
      <c r="F1555" s="1140"/>
      <c r="G1555" s="1140"/>
      <c r="H1555" s="1140"/>
      <c r="I1555" s="1140"/>
      <c r="J1555" s="1140"/>
      <c r="K1555" s="1140"/>
      <c r="L1555" s="1140"/>
      <c r="M1555" s="1140"/>
      <c r="N1555" s="1140"/>
      <c r="O1555" s="1139"/>
    </row>
    <row r="1556" spans="3:15">
      <c r="C1556" s="1140"/>
      <c r="D1556" s="1140"/>
      <c r="E1556" s="1140"/>
      <c r="F1556" s="1140"/>
      <c r="G1556" s="1140"/>
      <c r="H1556" s="1140"/>
      <c r="I1556" s="1140"/>
      <c r="J1556" s="1140"/>
      <c r="K1556" s="1140"/>
      <c r="L1556" s="1140"/>
      <c r="M1556" s="1140"/>
      <c r="N1556" s="1140"/>
      <c r="O1556" s="1139"/>
    </row>
    <row r="1557" spans="3:15">
      <c r="C1557" s="1140"/>
      <c r="D1557" s="1140"/>
      <c r="E1557" s="1140"/>
      <c r="F1557" s="1140"/>
      <c r="G1557" s="1140"/>
      <c r="H1557" s="1140"/>
      <c r="I1557" s="1140"/>
      <c r="J1557" s="1140"/>
      <c r="K1557" s="1140"/>
      <c r="L1557" s="1140"/>
      <c r="M1557" s="1140"/>
      <c r="N1557" s="1140"/>
      <c r="O1557" s="1139"/>
    </row>
    <row r="1558" spans="3:15">
      <c r="C1558" s="1140"/>
      <c r="D1558" s="1140"/>
      <c r="E1558" s="1140"/>
      <c r="F1558" s="1140"/>
      <c r="G1558" s="1140"/>
      <c r="H1558" s="1140"/>
      <c r="I1558" s="1140"/>
      <c r="J1558" s="1140"/>
      <c r="K1558" s="1140"/>
      <c r="L1558" s="1140"/>
      <c r="M1558" s="1140"/>
      <c r="N1558" s="1140"/>
      <c r="O1558" s="1139"/>
    </row>
    <row r="1559" spans="3:15">
      <c r="C1559" s="1140"/>
      <c r="D1559" s="1140"/>
      <c r="E1559" s="1140"/>
      <c r="F1559" s="1140"/>
      <c r="G1559" s="1140"/>
      <c r="H1559" s="1140"/>
      <c r="I1559" s="1140"/>
      <c r="J1559" s="1140"/>
      <c r="K1559" s="1140"/>
      <c r="L1559" s="1140"/>
      <c r="M1559" s="1140"/>
      <c r="N1559" s="1140"/>
      <c r="O1559" s="1139"/>
    </row>
    <row r="1560" spans="3:15">
      <c r="C1560" s="1140"/>
      <c r="D1560" s="1140"/>
      <c r="E1560" s="1140"/>
      <c r="F1560" s="1140"/>
      <c r="G1560" s="1140"/>
      <c r="H1560" s="1140"/>
      <c r="I1560" s="1140"/>
      <c r="J1560" s="1140"/>
      <c r="K1560" s="1140"/>
      <c r="L1560" s="1140"/>
      <c r="M1560" s="1140"/>
      <c r="N1560" s="1140"/>
      <c r="O1560" s="1139"/>
    </row>
    <row r="1561" spans="3:15">
      <c r="C1561" s="1140"/>
      <c r="D1561" s="1140"/>
      <c r="E1561" s="1140"/>
      <c r="F1561" s="1140"/>
      <c r="G1561" s="1140"/>
      <c r="H1561" s="1140"/>
      <c r="I1561" s="1140"/>
      <c r="J1561" s="1140"/>
      <c r="K1561" s="1140"/>
      <c r="L1561" s="1140"/>
      <c r="M1561" s="1140"/>
      <c r="N1561" s="1140"/>
      <c r="O1561" s="1139"/>
    </row>
    <row r="1562" spans="3:15">
      <c r="C1562" s="1140"/>
      <c r="D1562" s="1140"/>
      <c r="E1562" s="1140"/>
      <c r="F1562" s="1140"/>
      <c r="G1562" s="1140"/>
      <c r="H1562" s="1140"/>
      <c r="I1562" s="1140"/>
      <c r="J1562" s="1140"/>
      <c r="K1562" s="1140"/>
      <c r="L1562" s="1140"/>
      <c r="M1562" s="1140"/>
      <c r="N1562" s="1140"/>
      <c r="O1562" s="1139"/>
    </row>
    <row r="1563" spans="3:15">
      <c r="C1563" s="1140"/>
      <c r="D1563" s="1140"/>
      <c r="E1563" s="1140"/>
      <c r="F1563" s="1140"/>
      <c r="G1563" s="1140"/>
      <c r="H1563" s="1140"/>
      <c r="I1563" s="1140"/>
      <c r="J1563" s="1140"/>
      <c r="K1563" s="1140"/>
      <c r="L1563" s="1140"/>
      <c r="M1563" s="1140"/>
      <c r="N1563" s="1140"/>
      <c r="O1563" s="1139"/>
    </row>
    <row r="1564" spans="3:15">
      <c r="C1564" s="1140"/>
      <c r="D1564" s="1140"/>
      <c r="E1564" s="1140"/>
      <c r="F1564" s="1140"/>
      <c r="G1564" s="1140"/>
      <c r="H1564" s="1140"/>
      <c r="I1564" s="1140"/>
      <c r="J1564" s="1140"/>
      <c r="K1564" s="1140"/>
      <c r="L1564" s="1140"/>
      <c r="M1564" s="1140"/>
      <c r="N1564" s="1140"/>
      <c r="O1564" s="1139"/>
    </row>
    <row r="1565" spans="3:15">
      <c r="C1565" s="1140"/>
      <c r="D1565" s="1140"/>
      <c r="E1565" s="1140"/>
      <c r="F1565" s="1140"/>
      <c r="G1565" s="1140"/>
      <c r="H1565" s="1140"/>
      <c r="I1565" s="1140"/>
      <c r="J1565" s="1140"/>
      <c r="K1565" s="1140"/>
      <c r="L1565" s="1140"/>
      <c r="M1565" s="1140"/>
      <c r="N1565" s="1140"/>
      <c r="O1565" s="1139"/>
    </row>
    <row r="1566" spans="3:15">
      <c r="C1566" s="1140"/>
      <c r="D1566" s="1140"/>
      <c r="E1566" s="1140"/>
      <c r="F1566" s="1140"/>
      <c r="G1566" s="1140"/>
      <c r="H1566" s="1140"/>
      <c r="I1566" s="1140"/>
      <c r="J1566" s="1140"/>
      <c r="K1566" s="1140"/>
      <c r="L1566" s="1140"/>
      <c r="M1566" s="1140"/>
      <c r="N1566" s="1140"/>
      <c r="O1566" s="1139"/>
    </row>
    <row r="1567" spans="3:15">
      <c r="C1567" s="1140"/>
      <c r="D1567" s="1140"/>
      <c r="E1567" s="1140"/>
      <c r="F1567" s="1140"/>
      <c r="G1567" s="1140"/>
      <c r="H1567" s="1140"/>
      <c r="I1567" s="1140"/>
      <c r="J1567" s="1140"/>
      <c r="K1567" s="1140"/>
      <c r="L1567" s="1140"/>
      <c r="M1567" s="1140"/>
      <c r="N1567" s="1140"/>
      <c r="O1567" s="1139"/>
    </row>
    <row r="1568" spans="3:15">
      <c r="C1568" s="1140"/>
      <c r="D1568" s="1140"/>
      <c r="E1568" s="1140"/>
      <c r="F1568" s="1140"/>
      <c r="G1568" s="1140"/>
      <c r="H1568" s="1140"/>
      <c r="I1568" s="1140"/>
      <c r="J1568" s="1140"/>
      <c r="K1568" s="1140"/>
      <c r="L1568" s="1140"/>
      <c r="M1568" s="1140"/>
      <c r="N1568" s="1140"/>
      <c r="O1568" s="1139"/>
    </row>
    <row r="1569" spans="3:15">
      <c r="C1569" s="1140"/>
      <c r="D1569" s="1140"/>
      <c r="E1569" s="1140"/>
      <c r="F1569" s="1140"/>
      <c r="G1569" s="1140"/>
      <c r="H1569" s="1140"/>
      <c r="I1569" s="1140"/>
      <c r="J1569" s="1140"/>
      <c r="K1569" s="1140"/>
      <c r="L1569" s="1140"/>
      <c r="M1569" s="1140"/>
      <c r="N1569" s="1140"/>
      <c r="O1569" s="1139"/>
    </row>
    <row r="1570" spans="3:15">
      <c r="C1570" s="1140"/>
      <c r="D1570" s="1140"/>
      <c r="E1570" s="1140"/>
      <c r="F1570" s="1140"/>
      <c r="G1570" s="1140"/>
      <c r="H1570" s="1140"/>
      <c r="I1570" s="1140"/>
      <c r="J1570" s="1140"/>
      <c r="K1570" s="1140"/>
      <c r="L1570" s="1140"/>
      <c r="M1570" s="1140"/>
      <c r="N1570" s="1140"/>
      <c r="O1570" s="1139"/>
    </row>
    <row r="1571" spans="3:15">
      <c r="C1571" s="1140"/>
      <c r="D1571" s="1140"/>
      <c r="E1571" s="1140"/>
      <c r="F1571" s="1140"/>
      <c r="G1571" s="1140"/>
      <c r="H1571" s="1140"/>
      <c r="I1571" s="1140"/>
      <c r="J1571" s="1140"/>
      <c r="K1571" s="1140"/>
      <c r="L1571" s="1140"/>
      <c r="M1571" s="1140"/>
      <c r="N1571" s="1140"/>
      <c r="O1571" s="1139"/>
    </row>
    <row r="1572" spans="3:15">
      <c r="C1572" s="1140"/>
      <c r="D1572" s="1140"/>
      <c r="E1572" s="1140"/>
      <c r="F1572" s="1140"/>
      <c r="G1572" s="1140"/>
      <c r="H1572" s="1140"/>
      <c r="I1572" s="1140"/>
      <c r="J1572" s="1140"/>
      <c r="K1572" s="1140"/>
      <c r="L1572" s="1140"/>
      <c r="M1572" s="1140"/>
      <c r="N1572" s="1140"/>
      <c r="O1572" s="1139"/>
    </row>
    <row r="1573" spans="3:15">
      <c r="C1573" s="1140"/>
      <c r="D1573" s="1140"/>
      <c r="E1573" s="1140"/>
      <c r="F1573" s="1140"/>
      <c r="G1573" s="1140"/>
      <c r="H1573" s="1140"/>
      <c r="I1573" s="1140"/>
      <c r="J1573" s="1140"/>
      <c r="K1573" s="1140"/>
      <c r="L1573" s="1140"/>
      <c r="M1573" s="1140"/>
      <c r="N1573" s="1140"/>
      <c r="O1573" s="1139"/>
    </row>
    <row r="1574" spans="3:15">
      <c r="C1574" s="1140"/>
      <c r="D1574" s="1140"/>
      <c r="E1574" s="1140"/>
      <c r="F1574" s="1140"/>
      <c r="G1574" s="1140"/>
      <c r="H1574" s="1140"/>
      <c r="I1574" s="1140"/>
      <c r="J1574" s="1140"/>
      <c r="K1574" s="1140"/>
      <c r="L1574" s="1140"/>
      <c r="M1574" s="1140"/>
      <c r="N1574" s="1140"/>
      <c r="O1574" s="1139"/>
    </row>
    <row r="1575" spans="3:15">
      <c r="C1575" s="1140"/>
      <c r="D1575" s="1140"/>
      <c r="E1575" s="1140"/>
      <c r="F1575" s="1140"/>
      <c r="G1575" s="1140"/>
      <c r="H1575" s="1140"/>
      <c r="I1575" s="1140"/>
      <c r="J1575" s="1140"/>
      <c r="K1575" s="1140"/>
      <c r="L1575" s="1140"/>
      <c r="M1575" s="1140"/>
      <c r="N1575" s="1140"/>
      <c r="O1575" s="1139"/>
    </row>
    <row r="1576" spans="3:15">
      <c r="C1576" s="1140"/>
      <c r="D1576" s="1140"/>
      <c r="E1576" s="1140"/>
      <c r="F1576" s="1140"/>
      <c r="G1576" s="1140"/>
      <c r="H1576" s="1140"/>
      <c r="I1576" s="1140"/>
      <c r="J1576" s="1140"/>
      <c r="K1576" s="1140"/>
      <c r="L1576" s="1140"/>
      <c r="M1576" s="1140"/>
      <c r="N1576" s="1140"/>
      <c r="O1576" s="1139"/>
    </row>
    <row r="1577" spans="3:15">
      <c r="C1577" s="1140"/>
      <c r="D1577" s="1140"/>
      <c r="E1577" s="1140"/>
      <c r="F1577" s="1140"/>
      <c r="G1577" s="1140"/>
      <c r="H1577" s="1140"/>
      <c r="I1577" s="1140"/>
      <c r="J1577" s="1140"/>
      <c r="K1577" s="1140"/>
      <c r="L1577" s="1140"/>
      <c r="M1577" s="1140"/>
      <c r="N1577" s="1140"/>
      <c r="O1577" s="1139"/>
    </row>
    <row r="1578" spans="3:15">
      <c r="C1578" s="1140"/>
      <c r="D1578" s="1140"/>
      <c r="E1578" s="1140"/>
      <c r="F1578" s="1140"/>
      <c r="G1578" s="1140"/>
      <c r="H1578" s="1140"/>
      <c r="I1578" s="1140"/>
      <c r="J1578" s="1140"/>
      <c r="K1578" s="1140"/>
      <c r="L1578" s="1140"/>
      <c r="M1578" s="1140"/>
      <c r="N1578" s="1140"/>
      <c r="O1578" s="1139"/>
    </row>
    <row r="1579" spans="3:15">
      <c r="C1579" s="1140"/>
      <c r="D1579" s="1140"/>
      <c r="E1579" s="1140"/>
      <c r="F1579" s="1140"/>
      <c r="G1579" s="1140"/>
      <c r="H1579" s="1140"/>
      <c r="I1579" s="1140"/>
      <c r="J1579" s="1140"/>
      <c r="K1579" s="1140"/>
      <c r="L1579" s="1140"/>
      <c r="M1579" s="1140"/>
      <c r="N1579" s="1140"/>
      <c r="O1579" s="1139"/>
    </row>
    <row r="1580" spans="3:15">
      <c r="C1580" s="1140"/>
      <c r="D1580" s="1140"/>
      <c r="E1580" s="1140"/>
      <c r="F1580" s="1140"/>
      <c r="G1580" s="1140"/>
      <c r="H1580" s="1140"/>
      <c r="I1580" s="1140"/>
      <c r="J1580" s="1140"/>
      <c r="K1580" s="1140"/>
      <c r="L1580" s="1140"/>
      <c r="M1580" s="1140"/>
      <c r="N1580" s="1140"/>
      <c r="O1580" s="1139"/>
    </row>
    <row r="1581" spans="3:15">
      <c r="C1581" s="1140"/>
      <c r="D1581" s="1140"/>
      <c r="E1581" s="1140"/>
      <c r="F1581" s="1140"/>
      <c r="G1581" s="1140"/>
      <c r="H1581" s="1140"/>
      <c r="I1581" s="1140"/>
      <c r="J1581" s="1140"/>
      <c r="K1581" s="1140"/>
      <c r="L1581" s="1140"/>
      <c r="M1581" s="1140"/>
      <c r="N1581" s="1140"/>
      <c r="O1581" s="1139"/>
    </row>
    <row r="1582" spans="3:15">
      <c r="C1582" s="1140"/>
      <c r="D1582" s="1140"/>
      <c r="E1582" s="1140"/>
      <c r="F1582" s="1140"/>
      <c r="G1582" s="1140"/>
      <c r="H1582" s="1140"/>
      <c r="I1582" s="1140"/>
      <c r="J1582" s="1140"/>
      <c r="K1582" s="1140"/>
      <c r="L1582" s="1140"/>
      <c r="M1582" s="1140"/>
      <c r="N1582" s="1140"/>
      <c r="O1582" s="1139"/>
    </row>
    <row r="1583" spans="3:15">
      <c r="C1583" s="1140"/>
      <c r="D1583" s="1140"/>
      <c r="E1583" s="1140"/>
      <c r="F1583" s="1140"/>
      <c r="G1583" s="1140"/>
      <c r="H1583" s="1140"/>
      <c r="I1583" s="1140"/>
      <c r="J1583" s="1140"/>
      <c r="K1583" s="1140"/>
      <c r="L1583" s="1140"/>
      <c r="M1583" s="1140"/>
      <c r="N1583" s="1140"/>
      <c r="O1583" s="1139"/>
    </row>
    <row r="1584" spans="3:15">
      <c r="C1584" s="1140"/>
      <c r="D1584" s="1140"/>
      <c r="E1584" s="1140"/>
      <c r="F1584" s="1140"/>
      <c r="G1584" s="1140"/>
      <c r="H1584" s="1140"/>
      <c r="I1584" s="1140"/>
      <c r="J1584" s="1140"/>
      <c r="K1584" s="1140"/>
      <c r="L1584" s="1140"/>
      <c r="M1584" s="1140"/>
      <c r="N1584" s="1140"/>
      <c r="O1584" s="1139"/>
    </row>
    <row r="1585" spans="3:15">
      <c r="C1585" s="1140"/>
      <c r="D1585" s="1140"/>
      <c r="E1585" s="1140"/>
      <c r="F1585" s="1140"/>
      <c r="G1585" s="1140"/>
      <c r="H1585" s="1140"/>
      <c r="I1585" s="1140"/>
      <c r="J1585" s="1140"/>
      <c r="K1585" s="1140"/>
      <c r="L1585" s="1140"/>
      <c r="M1585" s="1140"/>
      <c r="N1585" s="1140"/>
      <c r="O1585" s="1139"/>
    </row>
    <row r="1586" spans="3:15">
      <c r="C1586" s="1140"/>
      <c r="D1586" s="1140"/>
      <c r="E1586" s="1140"/>
      <c r="F1586" s="1140"/>
      <c r="G1586" s="1140"/>
      <c r="H1586" s="1140"/>
      <c r="I1586" s="1140"/>
      <c r="J1586" s="1140"/>
      <c r="K1586" s="1140"/>
      <c r="L1586" s="1140"/>
      <c r="M1586" s="1140"/>
      <c r="N1586" s="1140"/>
      <c r="O1586" s="1139"/>
    </row>
    <row r="1587" spans="3:15">
      <c r="C1587" s="1140"/>
      <c r="D1587" s="1140"/>
      <c r="E1587" s="1140"/>
      <c r="F1587" s="1140"/>
      <c r="G1587" s="1140"/>
      <c r="H1587" s="1140"/>
      <c r="I1587" s="1140"/>
      <c r="J1587" s="1140"/>
      <c r="K1587" s="1140"/>
      <c r="L1587" s="1140"/>
      <c r="M1587" s="1140"/>
      <c r="N1587" s="1140"/>
      <c r="O1587" s="1139"/>
    </row>
    <row r="1588" spans="3:15">
      <c r="C1588" s="1140"/>
      <c r="D1588" s="1140"/>
      <c r="E1588" s="1140"/>
      <c r="F1588" s="1140"/>
      <c r="G1588" s="1140"/>
      <c r="H1588" s="1140"/>
      <c r="I1588" s="1140"/>
      <c r="J1588" s="1140"/>
      <c r="K1588" s="1140"/>
      <c r="L1588" s="1140"/>
      <c r="M1588" s="1140"/>
      <c r="N1588" s="1140"/>
      <c r="O1588" s="1139"/>
    </row>
    <row r="1589" spans="3:15">
      <c r="C1589" s="1140"/>
      <c r="D1589" s="1140"/>
      <c r="E1589" s="1140"/>
      <c r="F1589" s="1140"/>
      <c r="G1589" s="1140"/>
      <c r="H1589" s="1140"/>
      <c r="I1589" s="1140"/>
      <c r="J1589" s="1140"/>
      <c r="K1589" s="1140"/>
      <c r="L1589" s="1140"/>
      <c r="M1589" s="1140"/>
      <c r="N1589" s="1140"/>
      <c r="O1589" s="1139"/>
    </row>
    <row r="1590" spans="3:15">
      <c r="C1590" s="1140"/>
      <c r="D1590" s="1140"/>
      <c r="E1590" s="1140"/>
      <c r="F1590" s="1140"/>
      <c r="G1590" s="1140"/>
      <c r="H1590" s="1140"/>
      <c r="I1590" s="1140"/>
      <c r="J1590" s="1140"/>
      <c r="K1590" s="1140"/>
      <c r="L1590" s="1140"/>
      <c r="M1590" s="1140"/>
      <c r="N1590" s="1140"/>
      <c r="O1590" s="1139"/>
    </row>
    <row r="1591" spans="3:15">
      <c r="C1591" s="1140"/>
      <c r="D1591" s="1140"/>
      <c r="E1591" s="1140"/>
      <c r="F1591" s="1140"/>
      <c r="G1591" s="1140"/>
      <c r="H1591" s="1140"/>
      <c r="I1591" s="1140"/>
      <c r="J1591" s="1140"/>
      <c r="K1591" s="1140"/>
      <c r="L1591" s="1140"/>
      <c r="M1591" s="1140"/>
      <c r="N1591" s="1140"/>
      <c r="O1591" s="1139"/>
    </row>
    <row r="1592" spans="3:15">
      <c r="C1592" s="1140"/>
      <c r="D1592" s="1140"/>
      <c r="E1592" s="1140"/>
      <c r="F1592" s="1140"/>
      <c r="G1592" s="1140"/>
      <c r="H1592" s="1140"/>
      <c r="I1592" s="1140"/>
      <c r="J1592" s="1140"/>
      <c r="K1592" s="1140"/>
      <c r="L1592" s="1140"/>
      <c r="M1592" s="1140"/>
      <c r="N1592" s="1140"/>
      <c r="O1592" s="1139"/>
    </row>
    <row r="1593" spans="3:15">
      <c r="C1593" s="1140"/>
      <c r="D1593" s="1140"/>
      <c r="E1593" s="1140"/>
      <c r="F1593" s="1140"/>
      <c r="G1593" s="1140"/>
      <c r="H1593" s="1140"/>
      <c r="I1593" s="1140"/>
      <c r="J1593" s="1140"/>
      <c r="K1593" s="1140"/>
      <c r="L1593" s="1140"/>
      <c r="M1593" s="1140"/>
      <c r="N1593" s="1140"/>
      <c r="O1593" s="1139"/>
    </row>
    <row r="1594" spans="3:15">
      <c r="C1594" s="1140"/>
      <c r="D1594" s="1140"/>
      <c r="E1594" s="1140"/>
      <c r="F1594" s="1140"/>
      <c r="G1594" s="1140"/>
      <c r="H1594" s="1140"/>
      <c r="I1594" s="1140"/>
      <c r="J1594" s="1140"/>
      <c r="K1594" s="1140"/>
      <c r="L1594" s="1140"/>
      <c r="M1594" s="1140"/>
      <c r="N1594" s="1140"/>
      <c r="O1594" s="1139"/>
    </row>
    <row r="1595" spans="3:15">
      <c r="C1595" s="1140"/>
      <c r="D1595" s="1140"/>
      <c r="E1595" s="1140"/>
      <c r="F1595" s="1140"/>
      <c r="G1595" s="1140"/>
      <c r="H1595" s="1140"/>
      <c r="I1595" s="1140"/>
      <c r="J1595" s="1140"/>
      <c r="K1595" s="1140"/>
      <c r="L1595" s="1140"/>
      <c r="M1595" s="1140"/>
      <c r="N1595" s="1140"/>
      <c r="O1595" s="1139"/>
    </row>
    <row r="1596" spans="3:15">
      <c r="C1596" s="1140"/>
      <c r="D1596" s="1140"/>
      <c r="E1596" s="1140"/>
      <c r="F1596" s="1140"/>
      <c r="G1596" s="1140"/>
      <c r="H1596" s="1140"/>
      <c r="I1596" s="1140"/>
      <c r="J1596" s="1140"/>
      <c r="K1596" s="1140"/>
      <c r="L1596" s="1140"/>
      <c r="M1596" s="1140"/>
      <c r="N1596" s="1140"/>
      <c r="O1596" s="1139"/>
    </row>
    <row r="1597" spans="3:15">
      <c r="C1597" s="1140"/>
      <c r="D1597" s="1140"/>
      <c r="E1597" s="1140"/>
      <c r="F1597" s="1140"/>
      <c r="G1597" s="1140"/>
      <c r="H1597" s="1140"/>
      <c r="I1597" s="1140"/>
      <c r="J1597" s="1140"/>
      <c r="K1597" s="1140"/>
      <c r="L1597" s="1140"/>
      <c r="M1597" s="1140"/>
      <c r="N1597" s="1140"/>
      <c r="O1597" s="1139"/>
    </row>
    <row r="1598" spans="3:15">
      <c r="C1598" s="1140"/>
      <c r="D1598" s="1140"/>
      <c r="E1598" s="1140"/>
      <c r="F1598" s="1140"/>
      <c r="G1598" s="1140"/>
      <c r="H1598" s="1140"/>
      <c r="I1598" s="1140"/>
      <c r="J1598" s="1140"/>
      <c r="K1598" s="1140"/>
      <c r="L1598" s="1140"/>
      <c r="M1598" s="1140"/>
      <c r="N1598" s="1140"/>
      <c r="O1598" s="1139"/>
    </row>
    <row r="1599" spans="3:15">
      <c r="C1599" s="1140"/>
      <c r="D1599" s="1140"/>
      <c r="E1599" s="1140"/>
      <c r="F1599" s="1140"/>
      <c r="G1599" s="1140"/>
      <c r="H1599" s="1140"/>
      <c r="I1599" s="1140"/>
      <c r="J1599" s="1140"/>
      <c r="K1599" s="1140"/>
      <c r="L1599" s="1140"/>
      <c r="M1599" s="1140"/>
      <c r="N1599" s="1140"/>
      <c r="O1599" s="1139"/>
    </row>
    <row r="1600" spans="3:15">
      <c r="C1600" s="1140"/>
      <c r="D1600" s="1140"/>
      <c r="E1600" s="1140"/>
      <c r="F1600" s="1140"/>
      <c r="G1600" s="1140"/>
      <c r="H1600" s="1140"/>
      <c r="I1600" s="1140"/>
      <c r="J1600" s="1140"/>
      <c r="K1600" s="1140"/>
      <c r="L1600" s="1140"/>
      <c r="M1600" s="1140"/>
      <c r="N1600" s="1140"/>
      <c r="O1600" s="1139"/>
    </row>
    <row r="1601" spans="3:15">
      <c r="C1601" s="1140"/>
      <c r="D1601" s="1140"/>
      <c r="E1601" s="1140"/>
      <c r="F1601" s="1140"/>
      <c r="G1601" s="1140"/>
      <c r="H1601" s="1140"/>
      <c r="I1601" s="1140"/>
      <c r="J1601" s="1140"/>
      <c r="K1601" s="1140"/>
      <c r="L1601" s="1140"/>
      <c r="M1601" s="1140"/>
      <c r="N1601" s="1140"/>
      <c r="O1601" s="1139"/>
    </row>
    <row r="1602" spans="3:15">
      <c r="C1602" s="1140"/>
      <c r="D1602" s="1140"/>
      <c r="E1602" s="1140"/>
      <c r="F1602" s="1140"/>
      <c r="G1602" s="1140"/>
      <c r="H1602" s="1140"/>
      <c r="I1602" s="1140"/>
      <c r="J1602" s="1140"/>
      <c r="K1602" s="1140"/>
      <c r="L1602" s="1140"/>
      <c r="M1602" s="1140"/>
      <c r="N1602" s="1140"/>
      <c r="O1602" s="1139"/>
    </row>
    <row r="1603" spans="3:15">
      <c r="C1603" s="1140"/>
      <c r="D1603" s="1140"/>
      <c r="E1603" s="1140"/>
      <c r="F1603" s="1140"/>
      <c r="G1603" s="1140"/>
      <c r="H1603" s="1140"/>
      <c r="I1603" s="1140"/>
      <c r="J1603" s="1140"/>
      <c r="K1603" s="1140"/>
      <c r="L1603" s="1140"/>
      <c r="M1603" s="1140"/>
      <c r="N1603" s="1140"/>
      <c r="O1603" s="1139"/>
    </row>
    <row r="1604" spans="3:15">
      <c r="C1604" s="1140"/>
      <c r="D1604" s="1140"/>
      <c r="E1604" s="1140"/>
      <c r="F1604" s="1140"/>
      <c r="G1604" s="1140"/>
      <c r="H1604" s="1140"/>
      <c r="I1604" s="1140"/>
      <c r="J1604" s="1140"/>
      <c r="K1604" s="1140"/>
      <c r="L1604" s="1140"/>
      <c r="M1604" s="1140"/>
      <c r="N1604" s="1140"/>
      <c r="O1604" s="1139"/>
    </row>
    <row r="1605" spans="3:15">
      <c r="C1605" s="1140"/>
      <c r="D1605" s="1140"/>
      <c r="E1605" s="1140"/>
      <c r="F1605" s="1140"/>
      <c r="G1605" s="1140"/>
      <c r="H1605" s="1140"/>
      <c r="I1605" s="1140"/>
      <c r="J1605" s="1140"/>
      <c r="K1605" s="1140"/>
      <c r="L1605" s="1140"/>
      <c r="M1605" s="1140"/>
      <c r="N1605" s="1140"/>
      <c r="O1605" s="1139"/>
    </row>
    <row r="1606" spans="3:15">
      <c r="C1606" s="1140"/>
      <c r="D1606" s="1140"/>
      <c r="E1606" s="1140"/>
      <c r="F1606" s="1140"/>
      <c r="G1606" s="1140"/>
      <c r="H1606" s="1140"/>
      <c r="I1606" s="1140"/>
      <c r="J1606" s="1140"/>
      <c r="K1606" s="1140"/>
      <c r="L1606" s="1140"/>
      <c r="M1606" s="1140"/>
      <c r="N1606" s="1140"/>
      <c r="O1606" s="1139"/>
    </row>
    <row r="1607" spans="3:15">
      <c r="C1607" s="1140"/>
      <c r="D1607" s="1140"/>
      <c r="E1607" s="1140"/>
      <c r="F1607" s="1140"/>
      <c r="G1607" s="1140"/>
      <c r="H1607" s="1140"/>
      <c r="I1607" s="1140"/>
      <c r="J1607" s="1140"/>
      <c r="K1607" s="1140"/>
      <c r="L1607" s="1140"/>
      <c r="M1607" s="1140"/>
      <c r="N1607" s="1140"/>
      <c r="O1607" s="1139"/>
    </row>
    <row r="1608" spans="3:15">
      <c r="C1608" s="1140"/>
      <c r="D1608" s="1140"/>
      <c r="E1608" s="1140"/>
      <c r="F1608" s="1140"/>
      <c r="G1608" s="1140"/>
      <c r="H1608" s="1140"/>
      <c r="I1608" s="1140"/>
      <c r="J1608" s="1140"/>
      <c r="K1608" s="1140"/>
      <c r="L1608" s="1140"/>
      <c r="M1608" s="1140"/>
      <c r="N1608" s="1140"/>
      <c r="O1608" s="1139"/>
    </row>
    <row r="1609" spans="3:15">
      <c r="C1609" s="1140"/>
      <c r="D1609" s="1140"/>
      <c r="E1609" s="1140"/>
      <c r="F1609" s="1140"/>
      <c r="G1609" s="1140"/>
      <c r="H1609" s="1140"/>
      <c r="I1609" s="1140"/>
      <c r="J1609" s="1140"/>
      <c r="K1609" s="1140"/>
      <c r="L1609" s="1140"/>
      <c r="M1609" s="1140"/>
      <c r="N1609" s="1140"/>
      <c r="O1609" s="1139"/>
    </row>
    <row r="1610" spans="3:15">
      <c r="C1610" s="1140"/>
      <c r="D1610" s="1140"/>
      <c r="E1610" s="1140"/>
      <c r="F1610" s="1140"/>
      <c r="G1610" s="1140"/>
      <c r="H1610" s="1140"/>
      <c r="I1610" s="1140"/>
      <c r="J1610" s="1140"/>
      <c r="K1610" s="1140"/>
      <c r="L1610" s="1140"/>
      <c r="M1610" s="1140"/>
      <c r="N1610" s="1140"/>
      <c r="O1610" s="1139"/>
    </row>
    <row r="1611" spans="3:15">
      <c r="C1611" s="1140"/>
      <c r="D1611" s="1140"/>
      <c r="E1611" s="1140"/>
      <c r="F1611" s="1140"/>
      <c r="G1611" s="1140"/>
      <c r="H1611" s="1140"/>
      <c r="I1611" s="1140"/>
      <c r="J1611" s="1140"/>
      <c r="K1611" s="1140"/>
      <c r="L1611" s="1140"/>
      <c r="M1611" s="1140"/>
      <c r="N1611" s="1140"/>
      <c r="O1611" s="1139"/>
    </row>
    <row r="1612" spans="3:15">
      <c r="C1612" s="1140"/>
      <c r="D1612" s="1140"/>
      <c r="E1612" s="1140"/>
      <c r="F1612" s="1140"/>
      <c r="G1612" s="1140"/>
      <c r="H1612" s="1140"/>
      <c r="I1612" s="1140"/>
      <c r="J1612" s="1140"/>
      <c r="K1612" s="1140"/>
      <c r="L1612" s="1140"/>
      <c r="M1612" s="1140"/>
      <c r="N1612" s="1140"/>
      <c r="O1612" s="1139"/>
    </row>
    <row r="1613" spans="3:15">
      <c r="C1613" s="1140"/>
      <c r="D1613" s="1140"/>
      <c r="E1613" s="1140"/>
      <c r="F1613" s="1140"/>
      <c r="G1613" s="1140"/>
      <c r="H1613" s="1140"/>
      <c r="I1613" s="1140"/>
      <c r="J1613" s="1140"/>
      <c r="K1613" s="1140"/>
      <c r="L1613" s="1140"/>
      <c r="M1613" s="1140"/>
      <c r="N1613" s="1140"/>
      <c r="O1613" s="1139"/>
    </row>
    <row r="1614" spans="3:15">
      <c r="C1614" s="1140"/>
      <c r="D1614" s="1140"/>
      <c r="E1614" s="1140"/>
      <c r="F1614" s="1140"/>
      <c r="G1614" s="1140"/>
      <c r="H1614" s="1140"/>
      <c r="I1614" s="1140"/>
      <c r="J1614" s="1140"/>
      <c r="K1614" s="1140"/>
      <c r="L1614" s="1140"/>
      <c r="M1614" s="1140"/>
      <c r="N1614" s="1140"/>
      <c r="O1614" s="1139"/>
    </row>
    <row r="1615" spans="3:15">
      <c r="C1615" s="1140"/>
      <c r="D1615" s="1140"/>
      <c r="E1615" s="1140"/>
      <c r="F1615" s="1140"/>
      <c r="G1615" s="1140"/>
      <c r="H1615" s="1140"/>
      <c r="I1615" s="1140"/>
      <c r="J1615" s="1140"/>
      <c r="K1615" s="1140"/>
      <c r="L1615" s="1140"/>
      <c r="M1615" s="1140"/>
      <c r="N1615" s="1140"/>
      <c r="O1615" s="1139"/>
    </row>
    <row r="1616" spans="3:15">
      <c r="C1616" s="1140"/>
      <c r="D1616" s="1140"/>
      <c r="E1616" s="1140"/>
      <c r="F1616" s="1140"/>
      <c r="G1616" s="1140"/>
      <c r="H1616" s="1140"/>
      <c r="I1616" s="1140"/>
      <c r="J1616" s="1140"/>
      <c r="K1616" s="1140"/>
      <c r="L1616" s="1140"/>
      <c r="M1616" s="1140"/>
      <c r="N1616" s="1140"/>
      <c r="O1616" s="1139"/>
    </row>
    <row r="1617" spans="3:15">
      <c r="C1617" s="1140"/>
      <c r="D1617" s="1140"/>
      <c r="E1617" s="1140"/>
      <c r="F1617" s="1140"/>
      <c r="G1617" s="1140"/>
      <c r="H1617" s="1140"/>
      <c r="I1617" s="1140"/>
      <c r="J1617" s="1140"/>
      <c r="K1617" s="1140"/>
      <c r="L1617" s="1140"/>
      <c r="M1617" s="1140"/>
      <c r="N1617" s="1140"/>
      <c r="O1617" s="1139"/>
    </row>
    <row r="1618" spans="3:15">
      <c r="C1618" s="1140"/>
      <c r="D1618" s="1140"/>
      <c r="E1618" s="1140"/>
      <c r="F1618" s="1140"/>
      <c r="G1618" s="1140"/>
      <c r="H1618" s="1140"/>
      <c r="I1618" s="1140"/>
      <c r="J1618" s="1140"/>
      <c r="K1618" s="1140"/>
      <c r="L1618" s="1140"/>
      <c r="M1618" s="1140"/>
      <c r="N1618" s="1140"/>
      <c r="O1618" s="1139"/>
    </row>
    <row r="1619" spans="3:15">
      <c r="C1619" s="1140"/>
      <c r="D1619" s="1140"/>
      <c r="E1619" s="1140"/>
      <c r="F1619" s="1140"/>
      <c r="G1619" s="1140"/>
      <c r="H1619" s="1140"/>
      <c r="I1619" s="1140"/>
      <c r="J1619" s="1140"/>
      <c r="K1619" s="1140"/>
      <c r="L1619" s="1140"/>
      <c r="M1619" s="1140"/>
      <c r="N1619" s="1140"/>
      <c r="O1619" s="1139"/>
    </row>
    <row r="1620" spans="3:15">
      <c r="C1620" s="1140"/>
      <c r="D1620" s="1140"/>
      <c r="E1620" s="1140"/>
      <c r="F1620" s="1140"/>
      <c r="G1620" s="1140"/>
      <c r="H1620" s="1140"/>
      <c r="I1620" s="1140"/>
      <c r="J1620" s="1140"/>
      <c r="K1620" s="1140"/>
      <c r="L1620" s="1140"/>
      <c r="M1620" s="1140"/>
      <c r="N1620" s="1140"/>
      <c r="O1620" s="1139"/>
    </row>
    <row r="1621" spans="3:15">
      <c r="C1621" s="1140"/>
      <c r="D1621" s="1140"/>
      <c r="E1621" s="1140"/>
      <c r="F1621" s="1140"/>
      <c r="G1621" s="1140"/>
      <c r="H1621" s="1140"/>
      <c r="I1621" s="1140"/>
      <c r="J1621" s="1140"/>
      <c r="K1621" s="1140"/>
      <c r="L1621" s="1140"/>
      <c r="M1621" s="1140"/>
      <c r="N1621" s="1140"/>
      <c r="O1621" s="1139"/>
    </row>
    <row r="1622" spans="3:15">
      <c r="C1622" s="1140"/>
      <c r="D1622" s="1140"/>
      <c r="E1622" s="1140"/>
      <c r="F1622" s="1140"/>
      <c r="G1622" s="1140"/>
      <c r="H1622" s="1140"/>
      <c r="I1622" s="1140"/>
      <c r="J1622" s="1140"/>
      <c r="K1622" s="1140"/>
      <c r="L1622" s="1140"/>
      <c r="M1622" s="1140"/>
      <c r="N1622" s="1140"/>
      <c r="O1622" s="1139"/>
    </row>
    <row r="1623" spans="3:15">
      <c r="C1623" s="1140"/>
      <c r="D1623" s="1140"/>
      <c r="E1623" s="1140"/>
      <c r="F1623" s="1140"/>
      <c r="G1623" s="1140"/>
      <c r="H1623" s="1140"/>
      <c r="I1623" s="1140"/>
      <c r="J1623" s="1140"/>
      <c r="K1623" s="1140"/>
      <c r="L1623" s="1140"/>
      <c r="M1623" s="1140"/>
      <c r="N1623" s="1140"/>
      <c r="O1623" s="1139"/>
    </row>
    <row r="1624" spans="3:15">
      <c r="C1624" s="1140"/>
      <c r="D1624" s="1140"/>
      <c r="E1624" s="1140"/>
      <c r="F1624" s="1140"/>
      <c r="G1624" s="1140"/>
      <c r="H1624" s="1140"/>
      <c r="I1624" s="1140"/>
      <c r="J1624" s="1140"/>
      <c r="K1624" s="1140"/>
      <c r="L1624" s="1140"/>
      <c r="M1624" s="1140"/>
      <c r="N1624" s="1140"/>
      <c r="O1624" s="1139"/>
    </row>
    <row r="1625" spans="3:15">
      <c r="C1625" s="1140"/>
      <c r="D1625" s="1140"/>
      <c r="E1625" s="1140"/>
      <c r="F1625" s="1140"/>
      <c r="G1625" s="1140"/>
      <c r="H1625" s="1140"/>
      <c r="I1625" s="1140"/>
      <c r="J1625" s="1140"/>
      <c r="K1625" s="1140"/>
      <c r="L1625" s="1140"/>
      <c r="M1625" s="1140"/>
      <c r="N1625" s="1140"/>
      <c r="O1625" s="1139"/>
    </row>
    <row r="1626" spans="3:15">
      <c r="C1626" s="1140"/>
      <c r="D1626" s="1140"/>
      <c r="E1626" s="1140"/>
      <c r="F1626" s="1140"/>
      <c r="G1626" s="1140"/>
      <c r="H1626" s="1140"/>
      <c r="I1626" s="1140"/>
      <c r="J1626" s="1140"/>
      <c r="K1626" s="1140"/>
      <c r="L1626" s="1140"/>
      <c r="M1626" s="1140"/>
      <c r="N1626" s="1140"/>
      <c r="O1626" s="1139"/>
    </row>
    <row r="1627" spans="3:15">
      <c r="C1627" s="1140"/>
      <c r="D1627" s="1140"/>
      <c r="E1627" s="1140"/>
      <c r="F1627" s="1140"/>
      <c r="G1627" s="1140"/>
      <c r="H1627" s="1140"/>
      <c r="I1627" s="1140"/>
      <c r="J1627" s="1140"/>
      <c r="K1627" s="1140"/>
      <c r="L1627" s="1140"/>
      <c r="M1627" s="1140"/>
      <c r="N1627" s="1140"/>
      <c r="O1627" s="1139"/>
    </row>
    <row r="1628" spans="3:15">
      <c r="C1628" s="1140"/>
      <c r="D1628" s="1140"/>
      <c r="E1628" s="1140"/>
      <c r="F1628" s="1140"/>
      <c r="G1628" s="1140"/>
      <c r="H1628" s="1140"/>
      <c r="I1628" s="1140"/>
      <c r="J1628" s="1140"/>
      <c r="K1628" s="1140"/>
      <c r="L1628" s="1140"/>
      <c r="M1628" s="1140"/>
      <c r="N1628" s="1140"/>
      <c r="O1628" s="1139"/>
    </row>
    <row r="1629" spans="3:15">
      <c r="C1629" s="1140"/>
      <c r="D1629" s="1140"/>
      <c r="E1629" s="1140"/>
      <c r="F1629" s="1140"/>
      <c r="G1629" s="1140"/>
      <c r="H1629" s="1140"/>
      <c r="I1629" s="1140"/>
      <c r="J1629" s="1140"/>
      <c r="K1629" s="1140"/>
      <c r="L1629" s="1140"/>
      <c r="M1629" s="1140"/>
      <c r="N1629" s="1140"/>
      <c r="O1629" s="1139"/>
    </row>
    <row r="1630" spans="3:15">
      <c r="C1630" s="1140"/>
      <c r="D1630" s="1140"/>
      <c r="E1630" s="1140"/>
      <c r="F1630" s="1140"/>
      <c r="G1630" s="1140"/>
      <c r="H1630" s="1140"/>
      <c r="I1630" s="1140"/>
      <c r="J1630" s="1140"/>
      <c r="K1630" s="1140"/>
      <c r="L1630" s="1140"/>
      <c r="M1630" s="1140"/>
      <c r="N1630" s="1140"/>
      <c r="O1630" s="1139"/>
    </row>
    <row r="1631" spans="3:15">
      <c r="C1631" s="1140"/>
      <c r="D1631" s="1140"/>
      <c r="E1631" s="1140"/>
      <c r="F1631" s="1140"/>
      <c r="G1631" s="1140"/>
      <c r="H1631" s="1140"/>
      <c r="I1631" s="1140"/>
      <c r="J1631" s="1140"/>
      <c r="K1631" s="1140"/>
      <c r="L1631" s="1140"/>
      <c r="M1631" s="1140"/>
      <c r="N1631" s="1140"/>
      <c r="O1631" s="1139"/>
    </row>
    <row r="1632" spans="3:15">
      <c r="C1632" s="1140"/>
      <c r="D1632" s="1140"/>
      <c r="E1632" s="1140"/>
      <c r="F1632" s="1140"/>
      <c r="G1632" s="1140"/>
      <c r="H1632" s="1140"/>
      <c r="I1632" s="1140"/>
      <c r="J1632" s="1140"/>
      <c r="K1632" s="1140"/>
      <c r="L1632" s="1140"/>
      <c r="M1632" s="1140"/>
      <c r="N1632" s="1140"/>
      <c r="O1632" s="1139"/>
    </row>
    <row r="1633" spans="3:15">
      <c r="C1633" s="1140"/>
      <c r="D1633" s="1140"/>
      <c r="E1633" s="1140"/>
      <c r="F1633" s="1140"/>
      <c r="G1633" s="1140"/>
      <c r="H1633" s="1140"/>
      <c r="I1633" s="1140"/>
      <c r="J1633" s="1140"/>
      <c r="K1633" s="1140"/>
      <c r="L1633" s="1140"/>
      <c r="M1633" s="1140"/>
      <c r="N1633" s="1140"/>
      <c r="O1633" s="1139"/>
    </row>
    <row r="1634" spans="3:15">
      <c r="C1634" s="1140"/>
      <c r="D1634" s="1140"/>
      <c r="E1634" s="1140"/>
      <c r="F1634" s="1140"/>
      <c r="G1634" s="1140"/>
      <c r="H1634" s="1140"/>
      <c r="I1634" s="1140"/>
      <c r="J1634" s="1140"/>
      <c r="K1634" s="1140"/>
      <c r="L1634" s="1140"/>
      <c r="M1634" s="1140"/>
      <c r="N1634" s="1140"/>
      <c r="O1634" s="1139"/>
    </row>
    <row r="1635" spans="3:15">
      <c r="C1635" s="1140"/>
      <c r="D1635" s="1140"/>
      <c r="E1635" s="1140"/>
      <c r="F1635" s="1140"/>
      <c r="G1635" s="1140"/>
      <c r="H1635" s="1140"/>
      <c r="I1635" s="1140"/>
      <c r="J1635" s="1140"/>
      <c r="K1635" s="1140"/>
      <c r="L1635" s="1140"/>
      <c r="M1635" s="1140"/>
      <c r="N1635" s="1140"/>
      <c r="O1635" s="1139"/>
    </row>
    <row r="1636" spans="3:15">
      <c r="C1636" s="1140"/>
      <c r="D1636" s="1140"/>
      <c r="E1636" s="1140"/>
      <c r="F1636" s="1140"/>
      <c r="G1636" s="1140"/>
      <c r="H1636" s="1140"/>
      <c r="I1636" s="1140"/>
      <c r="J1636" s="1140"/>
      <c r="K1636" s="1140"/>
      <c r="L1636" s="1140"/>
      <c r="M1636" s="1140"/>
      <c r="N1636" s="1140"/>
      <c r="O1636" s="1139"/>
    </row>
    <row r="1637" spans="3:15">
      <c r="C1637" s="1140"/>
      <c r="D1637" s="1140"/>
      <c r="E1637" s="1140"/>
      <c r="F1637" s="1140"/>
      <c r="G1637" s="1140"/>
      <c r="H1637" s="1140"/>
      <c r="I1637" s="1140"/>
      <c r="J1637" s="1140"/>
      <c r="K1637" s="1140"/>
      <c r="L1637" s="1140"/>
      <c r="M1637" s="1140"/>
      <c r="N1637" s="1140"/>
      <c r="O1637" s="1139"/>
    </row>
    <row r="1638" spans="3:15">
      <c r="C1638" s="1140"/>
      <c r="D1638" s="1140"/>
      <c r="E1638" s="1140"/>
      <c r="F1638" s="1140"/>
      <c r="G1638" s="1140"/>
      <c r="H1638" s="1140"/>
      <c r="I1638" s="1140"/>
      <c r="J1638" s="1140"/>
      <c r="K1638" s="1140"/>
      <c r="L1638" s="1140"/>
      <c r="M1638" s="1140"/>
      <c r="N1638" s="1140"/>
      <c r="O1638" s="1139"/>
    </row>
    <row r="1639" spans="3:15">
      <c r="C1639" s="1140"/>
      <c r="D1639" s="1140"/>
      <c r="E1639" s="1140"/>
      <c r="F1639" s="1140"/>
      <c r="G1639" s="1140"/>
      <c r="H1639" s="1140"/>
      <c r="I1639" s="1140"/>
      <c r="J1639" s="1140"/>
      <c r="K1639" s="1140"/>
      <c r="L1639" s="1140"/>
      <c r="M1639" s="1140"/>
      <c r="N1639" s="1140"/>
      <c r="O1639" s="1139"/>
    </row>
    <row r="1640" spans="3:15">
      <c r="C1640" s="1140"/>
      <c r="D1640" s="1140"/>
      <c r="E1640" s="1140"/>
      <c r="F1640" s="1140"/>
      <c r="G1640" s="1140"/>
      <c r="H1640" s="1140"/>
      <c r="I1640" s="1140"/>
      <c r="J1640" s="1140"/>
      <c r="K1640" s="1140"/>
      <c r="L1640" s="1140"/>
      <c r="M1640" s="1140"/>
      <c r="N1640" s="1140"/>
      <c r="O1640" s="1139"/>
    </row>
    <row r="1641" spans="3:15">
      <c r="C1641" s="1140"/>
      <c r="D1641" s="1140"/>
      <c r="E1641" s="1140"/>
      <c r="F1641" s="1140"/>
      <c r="G1641" s="1140"/>
      <c r="H1641" s="1140"/>
      <c r="I1641" s="1140"/>
      <c r="J1641" s="1140"/>
      <c r="K1641" s="1140"/>
      <c r="L1641" s="1140"/>
      <c r="M1641" s="1140"/>
      <c r="N1641" s="1140"/>
      <c r="O1641" s="1139"/>
    </row>
    <row r="1642" spans="3:15">
      <c r="C1642" s="1140"/>
      <c r="D1642" s="1140"/>
      <c r="E1642" s="1140"/>
      <c r="F1642" s="1140"/>
      <c r="G1642" s="1140"/>
      <c r="H1642" s="1140"/>
      <c r="I1642" s="1140"/>
      <c r="J1642" s="1140"/>
      <c r="K1642" s="1140"/>
      <c r="L1642" s="1140"/>
      <c r="M1642" s="1140"/>
      <c r="N1642" s="1140"/>
      <c r="O1642" s="1139"/>
    </row>
    <row r="1643" spans="3:15">
      <c r="C1643" s="1140"/>
      <c r="D1643" s="1140"/>
      <c r="E1643" s="1140"/>
      <c r="F1643" s="1140"/>
      <c r="G1643" s="1140"/>
      <c r="H1643" s="1140"/>
      <c r="I1643" s="1140"/>
      <c r="J1643" s="1140"/>
      <c r="K1643" s="1140"/>
      <c r="L1643" s="1140"/>
      <c r="M1643" s="1140"/>
      <c r="N1643" s="1140"/>
      <c r="O1643" s="1139"/>
    </row>
    <row r="1644" spans="3:15">
      <c r="C1644" s="1140"/>
      <c r="D1644" s="1140"/>
      <c r="E1644" s="1140"/>
      <c r="F1644" s="1140"/>
      <c r="G1644" s="1140"/>
      <c r="H1644" s="1140"/>
      <c r="I1644" s="1140"/>
      <c r="J1644" s="1140"/>
      <c r="K1644" s="1140"/>
      <c r="L1644" s="1140"/>
      <c r="M1644" s="1140"/>
      <c r="N1644" s="1140"/>
      <c r="O1644" s="1139"/>
    </row>
    <row r="1645" spans="3:15">
      <c r="C1645" s="1140"/>
      <c r="D1645" s="1140"/>
      <c r="E1645" s="1140"/>
      <c r="F1645" s="1140"/>
      <c r="G1645" s="1140"/>
      <c r="H1645" s="1140"/>
      <c r="I1645" s="1140"/>
      <c r="J1645" s="1140"/>
      <c r="K1645" s="1140"/>
      <c r="L1645" s="1140"/>
      <c r="M1645" s="1140"/>
      <c r="N1645" s="1140"/>
      <c r="O1645" s="1139"/>
    </row>
    <row r="1646" spans="3:15">
      <c r="C1646" s="1140"/>
      <c r="D1646" s="1140"/>
      <c r="E1646" s="1140"/>
      <c r="F1646" s="1140"/>
      <c r="G1646" s="1140"/>
      <c r="H1646" s="1140"/>
      <c r="I1646" s="1140"/>
      <c r="J1646" s="1140"/>
      <c r="K1646" s="1140"/>
      <c r="L1646" s="1140"/>
      <c r="M1646" s="1140"/>
      <c r="N1646" s="1140"/>
      <c r="O1646" s="1139"/>
    </row>
    <row r="1647" spans="3:15">
      <c r="C1647" s="1140"/>
      <c r="D1647" s="1140"/>
      <c r="E1647" s="1140"/>
      <c r="F1647" s="1140"/>
      <c r="G1647" s="1140"/>
      <c r="H1647" s="1140"/>
      <c r="I1647" s="1140"/>
      <c r="J1647" s="1140"/>
      <c r="K1647" s="1140"/>
      <c r="L1647" s="1140"/>
      <c r="M1647" s="1140"/>
      <c r="N1647" s="1140"/>
      <c r="O1647" s="1139"/>
    </row>
    <row r="1648" spans="3:15">
      <c r="C1648" s="1140"/>
      <c r="D1648" s="1140"/>
      <c r="E1648" s="1140"/>
      <c r="F1648" s="1140"/>
      <c r="G1648" s="1140"/>
      <c r="H1648" s="1140"/>
      <c r="I1648" s="1140"/>
      <c r="J1648" s="1140"/>
      <c r="K1648" s="1140"/>
      <c r="L1648" s="1140"/>
      <c r="M1648" s="1140"/>
      <c r="N1648" s="1140"/>
      <c r="O1648" s="1139"/>
    </row>
    <row r="1649" spans="3:15">
      <c r="C1649" s="1140"/>
      <c r="D1649" s="1140"/>
      <c r="E1649" s="1140"/>
      <c r="F1649" s="1140"/>
      <c r="G1649" s="1140"/>
      <c r="H1649" s="1140"/>
      <c r="I1649" s="1140"/>
      <c r="J1649" s="1140"/>
      <c r="K1649" s="1140"/>
      <c r="L1649" s="1140"/>
      <c r="M1649" s="1140"/>
      <c r="N1649" s="1140"/>
      <c r="O1649" s="1139"/>
    </row>
    <row r="1650" spans="3:15">
      <c r="C1650" s="1140"/>
      <c r="D1650" s="1140"/>
      <c r="E1650" s="1140"/>
      <c r="F1650" s="1140"/>
      <c r="G1650" s="1140"/>
      <c r="H1650" s="1140"/>
      <c r="I1650" s="1140"/>
      <c r="J1650" s="1140"/>
      <c r="K1650" s="1140"/>
      <c r="L1650" s="1140"/>
      <c r="M1650" s="1140"/>
      <c r="N1650" s="1140"/>
      <c r="O1650" s="1139"/>
    </row>
    <row r="1651" spans="3:15">
      <c r="C1651" s="1140"/>
      <c r="D1651" s="1140"/>
      <c r="E1651" s="1140"/>
      <c r="F1651" s="1140"/>
      <c r="G1651" s="1140"/>
      <c r="H1651" s="1140"/>
      <c r="I1651" s="1140"/>
      <c r="J1651" s="1140"/>
      <c r="K1651" s="1140"/>
      <c r="L1651" s="1140"/>
      <c r="M1651" s="1140"/>
      <c r="N1651" s="1140"/>
      <c r="O1651" s="1139"/>
    </row>
    <row r="1652" spans="3:15">
      <c r="C1652" s="1140"/>
      <c r="D1652" s="1140"/>
      <c r="E1652" s="1140"/>
      <c r="F1652" s="1140"/>
      <c r="G1652" s="1140"/>
      <c r="H1652" s="1140"/>
      <c r="I1652" s="1140"/>
      <c r="J1652" s="1140"/>
      <c r="K1652" s="1140"/>
      <c r="L1652" s="1140"/>
      <c r="M1652" s="1140"/>
      <c r="N1652" s="1140"/>
      <c r="O1652" s="1139"/>
    </row>
    <row r="1653" spans="3:15">
      <c r="C1653" s="1140"/>
      <c r="D1653" s="1140"/>
      <c r="E1653" s="1140"/>
      <c r="F1653" s="1140"/>
      <c r="G1653" s="1140"/>
      <c r="H1653" s="1140"/>
      <c r="I1653" s="1140"/>
      <c r="J1653" s="1140"/>
      <c r="K1653" s="1140"/>
      <c r="L1653" s="1140"/>
      <c r="M1653" s="1140"/>
      <c r="N1653" s="1140"/>
      <c r="O1653" s="1139"/>
    </row>
    <row r="1654" spans="3:15">
      <c r="C1654" s="1140"/>
      <c r="D1654" s="1140"/>
      <c r="E1654" s="1140"/>
      <c r="F1654" s="1140"/>
      <c r="G1654" s="1140"/>
      <c r="H1654" s="1140"/>
      <c r="I1654" s="1140"/>
      <c r="J1654" s="1140"/>
      <c r="K1654" s="1140"/>
      <c r="L1654" s="1140"/>
      <c r="M1654" s="1140"/>
      <c r="N1654" s="1140"/>
      <c r="O1654" s="1139"/>
    </row>
    <row r="1655" spans="3:15">
      <c r="C1655" s="1140"/>
      <c r="D1655" s="1140"/>
      <c r="E1655" s="1140"/>
      <c r="F1655" s="1140"/>
      <c r="G1655" s="1140"/>
      <c r="H1655" s="1140"/>
      <c r="I1655" s="1140"/>
      <c r="J1655" s="1140"/>
      <c r="K1655" s="1140"/>
      <c r="L1655" s="1140"/>
      <c r="M1655" s="1140"/>
      <c r="N1655" s="1140"/>
      <c r="O1655" s="1139"/>
    </row>
    <row r="1656" spans="3:15">
      <c r="C1656" s="1140"/>
      <c r="D1656" s="1140"/>
      <c r="E1656" s="1140"/>
      <c r="F1656" s="1140"/>
      <c r="G1656" s="1140"/>
      <c r="H1656" s="1140"/>
      <c r="I1656" s="1140"/>
      <c r="J1656" s="1140"/>
      <c r="K1656" s="1140"/>
      <c r="L1656" s="1140"/>
      <c r="M1656" s="1140"/>
      <c r="N1656" s="1140"/>
      <c r="O1656" s="1139"/>
    </row>
    <row r="1657" spans="3:15">
      <c r="C1657" s="1140"/>
      <c r="D1657" s="1140"/>
      <c r="E1657" s="1140"/>
      <c r="F1657" s="1140"/>
      <c r="G1657" s="1140"/>
      <c r="H1657" s="1140"/>
      <c r="I1657" s="1140"/>
      <c r="J1657" s="1140"/>
      <c r="K1657" s="1140"/>
      <c r="L1657" s="1140"/>
      <c r="M1657" s="1140"/>
      <c r="N1657" s="1140"/>
      <c r="O1657" s="1139"/>
    </row>
    <row r="1658" spans="3:15">
      <c r="C1658" s="1140"/>
      <c r="D1658" s="1140"/>
      <c r="E1658" s="1140"/>
      <c r="F1658" s="1140"/>
      <c r="G1658" s="1140"/>
      <c r="H1658" s="1140"/>
      <c r="I1658" s="1140"/>
      <c r="J1658" s="1140"/>
      <c r="K1658" s="1140"/>
      <c r="L1658" s="1140"/>
      <c r="M1658" s="1140"/>
      <c r="N1658" s="1140"/>
      <c r="O1658" s="1139"/>
    </row>
    <row r="1659" spans="3:15">
      <c r="C1659" s="1140"/>
      <c r="D1659" s="1140"/>
      <c r="E1659" s="1140"/>
      <c r="F1659" s="1140"/>
      <c r="G1659" s="1140"/>
      <c r="H1659" s="1140"/>
      <c r="I1659" s="1140"/>
      <c r="J1659" s="1140"/>
      <c r="K1659" s="1140"/>
      <c r="L1659" s="1140"/>
      <c r="M1659" s="1140"/>
      <c r="N1659" s="1140"/>
      <c r="O1659" s="1139"/>
    </row>
    <row r="1660" spans="3:15">
      <c r="C1660" s="1140"/>
      <c r="D1660" s="1140"/>
      <c r="E1660" s="1140"/>
      <c r="F1660" s="1140"/>
      <c r="G1660" s="1140"/>
      <c r="H1660" s="1140"/>
      <c r="I1660" s="1140"/>
      <c r="J1660" s="1140"/>
      <c r="K1660" s="1140"/>
      <c r="L1660" s="1140"/>
      <c r="M1660" s="1140"/>
      <c r="N1660" s="1140"/>
      <c r="O1660" s="1139"/>
    </row>
    <row r="1661" spans="3:15">
      <c r="C1661" s="1140"/>
      <c r="D1661" s="1140"/>
      <c r="E1661" s="1140"/>
      <c r="F1661" s="1140"/>
      <c r="G1661" s="1140"/>
      <c r="H1661" s="1140"/>
      <c r="I1661" s="1140"/>
      <c r="J1661" s="1140"/>
      <c r="K1661" s="1140"/>
      <c r="L1661" s="1140"/>
      <c r="M1661" s="1140"/>
      <c r="N1661" s="1140"/>
      <c r="O1661" s="1139"/>
    </row>
    <row r="1662" spans="3:15">
      <c r="C1662" s="1140"/>
      <c r="D1662" s="1140"/>
      <c r="E1662" s="1140"/>
      <c r="F1662" s="1140"/>
      <c r="G1662" s="1140"/>
      <c r="H1662" s="1140"/>
      <c r="I1662" s="1140"/>
      <c r="J1662" s="1140"/>
      <c r="K1662" s="1140"/>
      <c r="L1662" s="1140"/>
      <c r="M1662" s="1140"/>
      <c r="N1662" s="1140"/>
      <c r="O1662" s="1139"/>
    </row>
    <row r="1663" spans="3:15">
      <c r="C1663" s="1140"/>
      <c r="D1663" s="1140"/>
      <c r="E1663" s="1140"/>
      <c r="F1663" s="1140"/>
      <c r="G1663" s="1140"/>
      <c r="H1663" s="1140"/>
      <c r="I1663" s="1140"/>
      <c r="J1663" s="1140"/>
      <c r="K1663" s="1140"/>
      <c r="L1663" s="1140"/>
      <c r="M1663" s="1140"/>
      <c r="N1663" s="1140"/>
      <c r="O1663" s="1139"/>
    </row>
    <row r="1664" spans="3:15">
      <c r="C1664" s="1140"/>
      <c r="D1664" s="1140"/>
      <c r="E1664" s="1140"/>
      <c r="F1664" s="1140"/>
      <c r="G1664" s="1140"/>
      <c r="H1664" s="1140"/>
      <c r="I1664" s="1140"/>
      <c r="J1664" s="1140"/>
      <c r="K1664" s="1140"/>
      <c r="L1664" s="1140"/>
      <c r="M1664" s="1140"/>
      <c r="N1664" s="1140"/>
      <c r="O1664" s="1139"/>
    </row>
    <row r="1665" spans="3:15">
      <c r="C1665" s="1140"/>
      <c r="D1665" s="1140"/>
      <c r="E1665" s="1140"/>
      <c r="F1665" s="1140"/>
      <c r="G1665" s="1140"/>
      <c r="H1665" s="1140"/>
      <c r="I1665" s="1140"/>
      <c r="J1665" s="1140"/>
      <c r="K1665" s="1140"/>
      <c r="L1665" s="1140"/>
      <c r="M1665" s="1140"/>
      <c r="N1665" s="1140"/>
      <c r="O1665" s="1139"/>
    </row>
    <row r="1666" spans="3:15">
      <c r="C1666" s="1140"/>
      <c r="D1666" s="1140"/>
      <c r="E1666" s="1140"/>
      <c r="F1666" s="1140"/>
      <c r="G1666" s="1140"/>
      <c r="H1666" s="1140"/>
      <c r="I1666" s="1140"/>
      <c r="J1666" s="1140"/>
      <c r="K1666" s="1140"/>
      <c r="L1666" s="1140"/>
      <c r="M1666" s="1140"/>
      <c r="N1666" s="1140"/>
      <c r="O1666" s="1139"/>
    </row>
    <row r="1667" spans="3:15">
      <c r="C1667" s="1140"/>
      <c r="D1667" s="1140"/>
      <c r="E1667" s="1140"/>
      <c r="F1667" s="1140"/>
      <c r="G1667" s="1140"/>
      <c r="H1667" s="1140"/>
      <c r="I1667" s="1140"/>
      <c r="J1667" s="1140"/>
      <c r="K1667" s="1140"/>
      <c r="L1667" s="1140"/>
      <c r="M1667" s="1140"/>
      <c r="N1667" s="1140"/>
      <c r="O1667" s="1139"/>
    </row>
    <row r="1668" spans="3:15">
      <c r="C1668" s="1140"/>
      <c r="D1668" s="1140"/>
      <c r="E1668" s="1140"/>
      <c r="F1668" s="1140"/>
      <c r="G1668" s="1140"/>
      <c r="H1668" s="1140"/>
      <c r="I1668" s="1140"/>
      <c r="J1668" s="1140"/>
      <c r="K1668" s="1140"/>
      <c r="L1668" s="1140"/>
      <c r="M1668" s="1140"/>
      <c r="N1668" s="1140"/>
      <c r="O1668" s="1139"/>
    </row>
    <row r="1669" spans="3:15">
      <c r="C1669" s="1140"/>
      <c r="D1669" s="1140"/>
      <c r="E1669" s="1140"/>
      <c r="F1669" s="1140"/>
      <c r="G1669" s="1140"/>
      <c r="H1669" s="1140"/>
      <c r="I1669" s="1140"/>
      <c r="J1669" s="1140"/>
      <c r="K1669" s="1140"/>
      <c r="L1669" s="1140"/>
      <c r="M1669" s="1140"/>
      <c r="N1669" s="1140"/>
      <c r="O1669" s="1139"/>
    </row>
    <row r="1670" spans="3:15">
      <c r="C1670" s="1140"/>
      <c r="D1670" s="1140"/>
      <c r="E1670" s="1140"/>
      <c r="F1670" s="1140"/>
      <c r="G1670" s="1140"/>
      <c r="H1670" s="1140"/>
      <c r="I1670" s="1140"/>
      <c r="J1670" s="1140"/>
      <c r="K1670" s="1140"/>
      <c r="L1670" s="1140"/>
      <c r="M1670" s="1140"/>
      <c r="N1670" s="1140"/>
      <c r="O1670" s="1139"/>
    </row>
    <row r="1671" spans="3:15">
      <c r="C1671" s="1140"/>
      <c r="D1671" s="1140"/>
      <c r="E1671" s="1140"/>
      <c r="F1671" s="1140"/>
      <c r="G1671" s="1140"/>
      <c r="H1671" s="1140"/>
      <c r="I1671" s="1140"/>
      <c r="J1671" s="1140"/>
      <c r="K1671" s="1140"/>
      <c r="L1671" s="1140"/>
      <c r="M1671" s="1140"/>
      <c r="N1671" s="1140"/>
      <c r="O1671" s="1139"/>
    </row>
    <row r="1672" spans="3:15">
      <c r="C1672" s="1140"/>
      <c r="D1672" s="1140"/>
      <c r="E1672" s="1140"/>
      <c r="F1672" s="1140"/>
      <c r="G1672" s="1140"/>
      <c r="H1672" s="1140"/>
      <c r="I1672" s="1140"/>
      <c r="J1672" s="1140"/>
      <c r="K1672" s="1140"/>
      <c r="L1672" s="1140"/>
      <c r="M1672" s="1140"/>
      <c r="N1672" s="1140"/>
      <c r="O1672" s="1139"/>
    </row>
    <row r="1673" spans="3:15">
      <c r="C1673" s="1140"/>
      <c r="D1673" s="1140"/>
      <c r="E1673" s="1140"/>
      <c r="F1673" s="1140"/>
      <c r="G1673" s="1140"/>
      <c r="H1673" s="1140"/>
      <c r="I1673" s="1140"/>
      <c r="J1673" s="1140"/>
      <c r="K1673" s="1140"/>
      <c r="L1673" s="1140"/>
      <c r="M1673" s="1140"/>
      <c r="N1673" s="1140"/>
      <c r="O1673" s="1139"/>
    </row>
    <row r="1674" spans="3:15">
      <c r="C1674" s="1140"/>
      <c r="D1674" s="1140"/>
      <c r="E1674" s="1140"/>
      <c r="F1674" s="1140"/>
      <c r="G1674" s="1140"/>
      <c r="H1674" s="1140"/>
      <c r="I1674" s="1140"/>
      <c r="J1674" s="1140"/>
      <c r="K1674" s="1140"/>
      <c r="L1674" s="1140"/>
      <c r="M1674" s="1140"/>
      <c r="N1674" s="1140"/>
      <c r="O1674" s="1139"/>
    </row>
    <row r="1675" spans="3:15">
      <c r="C1675" s="1140"/>
      <c r="D1675" s="1140"/>
      <c r="E1675" s="1140"/>
      <c r="F1675" s="1140"/>
      <c r="G1675" s="1140"/>
      <c r="H1675" s="1140"/>
      <c r="I1675" s="1140"/>
      <c r="J1675" s="1140"/>
      <c r="K1675" s="1140"/>
      <c r="L1675" s="1140"/>
      <c r="M1675" s="1140"/>
      <c r="N1675" s="1140"/>
      <c r="O1675" s="1139"/>
    </row>
    <row r="1676" spans="3:15">
      <c r="C1676" s="1140"/>
      <c r="D1676" s="1140"/>
      <c r="E1676" s="1140"/>
      <c r="F1676" s="1140"/>
      <c r="G1676" s="1140"/>
      <c r="H1676" s="1140"/>
      <c r="I1676" s="1140"/>
      <c r="J1676" s="1140"/>
      <c r="K1676" s="1140"/>
      <c r="L1676" s="1140"/>
      <c r="M1676" s="1140"/>
      <c r="N1676" s="1140"/>
      <c r="O1676" s="1139"/>
    </row>
    <row r="1677" spans="3:15">
      <c r="C1677" s="1140"/>
      <c r="D1677" s="1140"/>
      <c r="E1677" s="1140"/>
      <c r="F1677" s="1140"/>
      <c r="G1677" s="1140"/>
      <c r="H1677" s="1140"/>
      <c r="I1677" s="1140"/>
      <c r="J1677" s="1140"/>
      <c r="K1677" s="1140"/>
      <c r="L1677" s="1140"/>
      <c r="M1677" s="1140"/>
      <c r="N1677" s="1140"/>
      <c r="O1677" s="1139"/>
    </row>
    <row r="1678" spans="3:15">
      <c r="C1678" s="1140"/>
      <c r="D1678" s="1140"/>
      <c r="E1678" s="1140"/>
      <c r="F1678" s="1140"/>
      <c r="G1678" s="1140"/>
      <c r="H1678" s="1140"/>
      <c r="I1678" s="1140"/>
      <c r="J1678" s="1140"/>
      <c r="K1678" s="1140"/>
      <c r="L1678" s="1140"/>
      <c r="M1678" s="1140"/>
      <c r="N1678" s="1140"/>
      <c r="O1678" s="1139"/>
    </row>
    <row r="1679" spans="3:15">
      <c r="C1679" s="1140"/>
      <c r="D1679" s="1140"/>
      <c r="E1679" s="1140"/>
      <c r="F1679" s="1140"/>
      <c r="G1679" s="1140"/>
      <c r="H1679" s="1140"/>
      <c r="I1679" s="1140"/>
      <c r="J1679" s="1140"/>
      <c r="K1679" s="1140"/>
      <c r="L1679" s="1140"/>
      <c r="M1679" s="1140"/>
      <c r="N1679" s="1140"/>
      <c r="O1679" s="1139"/>
    </row>
    <row r="1680" spans="3:15">
      <c r="C1680" s="1140"/>
      <c r="D1680" s="1140"/>
      <c r="E1680" s="1140"/>
      <c r="F1680" s="1140"/>
      <c r="G1680" s="1140"/>
      <c r="H1680" s="1140"/>
      <c r="I1680" s="1140"/>
      <c r="J1680" s="1140"/>
      <c r="K1680" s="1140"/>
      <c r="L1680" s="1140"/>
      <c r="M1680" s="1140"/>
      <c r="N1680" s="1140"/>
      <c r="O1680" s="1139"/>
    </row>
    <row r="1681" spans="3:15">
      <c r="C1681" s="1140"/>
      <c r="D1681" s="1140"/>
      <c r="E1681" s="1140"/>
      <c r="F1681" s="1140"/>
      <c r="G1681" s="1140"/>
      <c r="H1681" s="1140"/>
      <c r="I1681" s="1140"/>
      <c r="J1681" s="1140"/>
      <c r="K1681" s="1140"/>
      <c r="L1681" s="1140"/>
      <c r="M1681" s="1140"/>
      <c r="N1681" s="1140"/>
      <c r="O1681" s="1139"/>
    </row>
    <row r="1682" spans="3:15">
      <c r="C1682" s="1140"/>
      <c r="D1682" s="1140"/>
      <c r="E1682" s="1140"/>
      <c r="F1682" s="1140"/>
      <c r="G1682" s="1140"/>
      <c r="H1682" s="1140"/>
      <c r="I1682" s="1140"/>
      <c r="J1682" s="1140"/>
      <c r="K1682" s="1140"/>
      <c r="L1682" s="1140"/>
      <c r="M1682" s="1140"/>
      <c r="N1682" s="1140"/>
      <c r="O1682" s="1139"/>
    </row>
    <row r="1683" spans="3:15">
      <c r="C1683" s="1140"/>
      <c r="D1683" s="1140"/>
      <c r="E1683" s="1140"/>
      <c r="F1683" s="1140"/>
      <c r="G1683" s="1140"/>
      <c r="H1683" s="1140"/>
      <c r="I1683" s="1140"/>
      <c r="J1683" s="1140"/>
      <c r="K1683" s="1140"/>
      <c r="L1683" s="1140"/>
      <c r="M1683" s="1140"/>
      <c r="N1683" s="1140"/>
      <c r="O1683" s="1139"/>
    </row>
    <row r="1684" spans="3:15">
      <c r="C1684" s="1140"/>
      <c r="D1684" s="1140"/>
      <c r="E1684" s="1140"/>
      <c r="F1684" s="1140"/>
      <c r="G1684" s="1140"/>
      <c r="H1684" s="1140"/>
      <c r="I1684" s="1140"/>
      <c r="J1684" s="1140"/>
      <c r="K1684" s="1140"/>
      <c r="L1684" s="1140"/>
      <c r="M1684" s="1140"/>
      <c r="N1684" s="1140"/>
      <c r="O1684" s="1139"/>
    </row>
    <row r="1685" spans="3:15">
      <c r="C1685" s="1140"/>
      <c r="D1685" s="1140"/>
      <c r="E1685" s="1140"/>
      <c r="F1685" s="1140"/>
      <c r="G1685" s="1140"/>
      <c r="H1685" s="1140"/>
      <c r="I1685" s="1140"/>
      <c r="J1685" s="1140"/>
      <c r="K1685" s="1140"/>
      <c r="L1685" s="1140"/>
      <c r="M1685" s="1140"/>
      <c r="N1685" s="1140"/>
      <c r="O1685" s="1139"/>
    </row>
    <row r="1686" spans="3:15">
      <c r="C1686" s="1140"/>
      <c r="D1686" s="1140"/>
      <c r="E1686" s="1140"/>
      <c r="F1686" s="1140"/>
      <c r="G1686" s="1140"/>
      <c r="H1686" s="1140"/>
      <c r="I1686" s="1140"/>
      <c r="J1686" s="1140"/>
      <c r="K1686" s="1140"/>
      <c r="L1686" s="1140"/>
      <c r="M1686" s="1140"/>
      <c r="N1686" s="1140"/>
      <c r="O1686" s="1139"/>
    </row>
    <row r="1687" spans="3:15">
      <c r="C1687" s="1140"/>
      <c r="D1687" s="1140"/>
      <c r="E1687" s="1140"/>
      <c r="F1687" s="1140"/>
      <c r="G1687" s="1140"/>
      <c r="H1687" s="1140"/>
      <c r="I1687" s="1140"/>
      <c r="J1687" s="1140"/>
      <c r="K1687" s="1140"/>
      <c r="L1687" s="1140"/>
      <c r="M1687" s="1140"/>
      <c r="N1687" s="1140"/>
      <c r="O1687" s="1139"/>
    </row>
    <row r="1688" spans="3:15">
      <c r="C1688" s="1140"/>
      <c r="D1688" s="1140"/>
      <c r="E1688" s="1140"/>
      <c r="F1688" s="1140"/>
      <c r="G1688" s="1140"/>
      <c r="H1688" s="1140"/>
      <c r="I1688" s="1140"/>
      <c r="J1688" s="1140"/>
      <c r="K1688" s="1140"/>
      <c r="L1688" s="1140"/>
      <c r="M1688" s="1140"/>
      <c r="N1688" s="1140"/>
      <c r="O1688" s="1139"/>
    </row>
    <row r="1689" spans="3:15">
      <c r="C1689" s="1140"/>
      <c r="D1689" s="1140"/>
      <c r="E1689" s="1140"/>
      <c r="F1689" s="1140"/>
      <c r="G1689" s="1140"/>
      <c r="H1689" s="1140"/>
      <c r="I1689" s="1140"/>
      <c r="J1689" s="1140"/>
      <c r="K1689" s="1140"/>
      <c r="L1689" s="1140"/>
      <c r="M1689" s="1140"/>
      <c r="N1689" s="1140"/>
      <c r="O1689" s="1139"/>
    </row>
    <row r="1690" spans="3:15">
      <c r="C1690" s="1140"/>
      <c r="D1690" s="1140"/>
      <c r="E1690" s="1140"/>
      <c r="F1690" s="1140"/>
      <c r="G1690" s="1140"/>
      <c r="H1690" s="1140"/>
      <c r="I1690" s="1140"/>
      <c r="J1690" s="1140"/>
      <c r="K1690" s="1140"/>
      <c r="L1690" s="1140"/>
      <c r="M1690" s="1140"/>
      <c r="N1690" s="1140"/>
      <c r="O1690" s="1139"/>
    </row>
    <row r="1691" spans="3:15">
      <c r="C1691" s="1140"/>
      <c r="D1691" s="1140"/>
      <c r="E1691" s="1140"/>
      <c r="F1691" s="1140"/>
      <c r="G1691" s="1140"/>
      <c r="H1691" s="1140"/>
      <c r="I1691" s="1140"/>
      <c r="J1691" s="1140"/>
      <c r="K1691" s="1140"/>
      <c r="L1691" s="1140"/>
      <c r="M1691" s="1140"/>
      <c r="N1691" s="1140"/>
      <c r="O1691" s="1139"/>
    </row>
    <row r="1692" spans="3:15">
      <c r="C1692" s="1140"/>
      <c r="D1692" s="1140"/>
      <c r="E1692" s="1140"/>
      <c r="F1692" s="1140"/>
      <c r="G1692" s="1140"/>
      <c r="H1692" s="1140"/>
      <c r="I1692" s="1140"/>
      <c r="J1692" s="1140"/>
      <c r="K1692" s="1140"/>
      <c r="L1692" s="1140"/>
      <c r="M1692" s="1140"/>
      <c r="N1692" s="1140"/>
      <c r="O1692" s="1139"/>
    </row>
    <row r="1693" spans="3:15">
      <c r="C1693" s="1140"/>
      <c r="D1693" s="1140"/>
      <c r="E1693" s="1140"/>
      <c r="F1693" s="1140"/>
      <c r="G1693" s="1140"/>
      <c r="H1693" s="1140"/>
      <c r="I1693" s="1140"/>
      <c r="J1693" s="1140"/>
      <c r="K1693" s="1140"/>
      <c r="L1693" s="1140"/>
      <c r="M1693" s="1140"/>
      <c r="N1693" s="1140"/>
      <c r="O1693" s="1139"/>
    </row>
    <row r="1694" spans="3:15">
      <c r="C1694" s="1140"/>
      <c r="D1694" s="1140"/>
      <c r="E1694" s="1140"/>
      <c r="F1694" s="1140"/>
      <c r="G1694" s="1140"/>
      <c r="H1694" s="1140"/>
      <c r="I1694" s="1140"/>
      <c r="J1694" s="1140"/>
      <c r="K1694" s="1140"/>
      <c r="L1694" s="1140"/>
      <c r="M1694" s="1140"/>
      <c r="N1694" s="1140"/>
      <c r="O1694" s="1139"/>
    </row>
    <row r="1695" spans="3:15">
      <c r="C1695" s="1140"/>
      <c r="D1695" s="1140"/>
      <c r="E1695" s="1140"/>
      <c r="F1695" s="1140"/>
      <c r="G1695" s="1140"/>
      <c r="H1695" s="1140"/>
      <c r="I1695" s="1140"/>
      <c r="J1695" s="1140"/>
      <c r="K1695" s="1140"/>
      <c r="L1695" s="1140"/>
      <c r="M1695" s="1140"/>
      <c r="N1695" s="1140"/>
      <c r="O1695" s="1139"/>
    </row>
    <row r="1696" spans="3:15">
      <c r="C1696" s="1140"/>
      <c r="D1696" s="1140"/>
      <c r="E1696" s="1140"/>
      <c r="F1696" s="1140"/>
      <c r="G1696" s="1140"/>
      <c r="H1696" s="1140"/>
      <c r="I1696" s="1140"/>
      <c r="J1696" s="1140"/>
      <c r="K1696" s="1140"/>
      <c r="L1696" s="1140"/>
      <c r="M1696" s="1140"/>
      <c r="N1696" s="1140"/>
      <c r="O1696" s="1139"/>
    </row>
    <row r="1697" spans="3:15">
      <c r="C1697" s="1140"/>
      <c r="D1697" s="1140"/>
      <c r="E1697" s="1140"/>
      <c r="F1697" s="1140"/>
      <c r="G1697" s="1140"/>
      <c r="H1697" s="1140"/>
      <c r="I1697" s="1140"/>
      <c r="J1697" s="1140"/>
      <c r="K1697" s="1140"/>
      <c r="L1697" s="1140"/>
      <c r="M1697" s="1140"/>
      <c r="N1697" s="1140"/>
      <c r="O1697" s="1139"/>
    </row>
    <row r="1698" spans="3:15">
      <c r="C1698" s="1140"/>
      <c r="D1698" s="1140"/>
      <c r="E1698" s="1140"/>
      <c r="F1698" s="1140"/>
      <c r="G1698" s="1140"/>
      <c r="H1698" s="1140"/>
      <c r="I1698" s="1140"/>
      <c r="J1698" s="1140"/>
      <c r="K1698" s="1140"/>
      <c r="L1698" s="1140"/>
      <c r="M1698" s="1140"/>
      <c r="N1698" s="1140"/>
      <c r="O1698" s="1139"/>
    </row>
    <row r="1699" spans="3:15">
      <c r="C1699" s="1140"/>
      <c r="D1699" s="1140"/>
      <c r="E1699" s="1140"/>
      <c r="F1699" s="1140"/>
      <c r="G1699" s="1140"/>
      <c r="H1699" s="1140"/>
      <c r="I1699" s="1140"/>
      <c r="J1699" s="1140"/>
      <c r="K1699" s="1140"/>
      <c r="L1699" s="1140"/>
      <c r="M1699" s="1140"/>
      <c r="N1699" s="1140"/>
      <c r="O1699" s="1139"/>
    </row>
    <row r="1700" spans="3:15">
      <c r="C1700" s="1140"/>
      <c r="D1700" s="1140"/>
      <c r="E1700" s="1140"/>
      <c r="F1700" s="1140"/>
      <c r="G1700" s="1140"/>
      <c r="H1700" s="1140"/>
      <c r="I1700" s="1140"/>
      <c r="J1700" s="1140"/>
      <c r="K1700" s="1140"/>
      <c r="L1700" s="1140"/>
      <c r="M1700" s="1140"/>
      <c r="N1700" s="1140"/>
      <c r="O1700" s="1139"/>
    </row>
    <row r="1701" spans="3:15">
      <c r="C1701" s="1140"/>
      <c r="D1701" s="1140"/>
      <c r="E1701" s="1140"/>
      <c r="F1701" s="1140"/>
      <c r="G1701" s="1140"/>
      <c r="H1701" s="1140"/>
      <c r="I1701" s="1140"/>
      <c r="J1701" s="1140"/>
      <c r="K1701" s="1140"/>
      <c r="L1701" s="1140"/>
      <c r="M1701" s="1140"/>
      <c r="N1701" s="1140"/>
      <c r="O1701" s="1139"/>
    </row>
    <row r="1702" spans="3:15">
      <c r="C1702" s="1140"/>
      <c r="D1702" s="1140"/>
      <c r="E1702" s="1140"/>
      <c r="F1702" s="1140"/>
      <c r="G1702" s="1140"/>
      <c r="H1702" s="1140"/>
      <c r="I1702" s="1140"/>
      <c r="J1702" s="1140"/>
      <c r="K1702" s="1140"/>
      <c r="L1702" s="1140"/>
      <c r="M1702" s="1140"/>
      <c r="N1702" s="1140"/>
      <c r="O1702" s="1139"/>
    </row>
    <row r="1703" spans="3:15">
      <c r="C1703" s="1140"/>
      <c r="D1703" s="1140"/>
      <c r="E1703" s="1140"/>
      <c r="F1703" s="1140"/>
      <c r="G1703" s="1140"/>
      <c r="H1703" s="1140"/>
      <c r="I1703" s="1140"/>
      <c r="J1703" s="1140"/>
      <c r="K1703" s="1140"/>
      <c r="L1703" s="1140"/>
      <c r="M1703" s="1140"/>
      <c r="N1703" s="1140"/>
      <c r="O1703" s="1139"/>
    </row>
    <row r="1704" spans="3:15">
      <c r="C1704" s="1140"/>
      <c r="D1704" s="1140"/>
      <c r="E1704" s="1140"/>
      <c r="F1704" s="1140"/>
      <c r="G1704" s="1140"/>
      <c r="H1704" s="1140"/>
      <c r="I1704" s="1140"/>
      <c r="J1704" s="1140"/>
      <c r="K1704" s="1140"/>
      <c r="L1704" s="1140"/>
      <c r="M1704" s="1140"/>
      <c r="N1704" s="1140"/>
      <c r="O1704" s="1139"/>
    </row>
    <row r="1705" spans="3:15">
      <c r="C1705" s="1140"/>
      <c r="D1705" s="1140"/>
      <c r="E1705" s="1140"/>
      <c r="F1705" s="1140"/>
      <c r="G1705" s="1140"/>
      <c r="H1705" s="1140"/>
      <c r="I1705" s="1140"/>
      <c r="J1705" s="1140"/>
      <c r="K1705" s="1140"/>
      <c r="L1705" s="1140"/>
      <c r="M1705" s="1140"/>
      <c r="N1705" s="1140"/>
      <c r="O1705" s="1139"/>
    </row>
    <row r="1706" spans="3:15">
      <c r="C1706" s="1140"/>
      <c r="D1706" s="1140"/>
      <c r="E1706" s="1140"/>
      <c r="F1706" s="1140"/>
      <c r="G1706" s="1140"/>
      <c r="H1706" s="1140"/>
      <c r="I1706" s="1140"/>
      <c r="J1706" s="1140"/>
      <c r="K1706" s="1140"/>
      <c r="L1706" s="1140"/>
      <c r="M1706" s="1140"/>
      <c r="N1706" s="1140"/>
      <c r="O1706" s="1139"/>
    </row>
    <row r="1707" spans="3:15">
      <c r="C1707" s="1140"/>
      <c r="D1707" s="1140"/>
      <c r="E1707" s="1140"/>
      <c r="F1707" s="1140"/>
      <c r="G1707" s="1140"/>
      <c r="H1707" s="1140"/>
      <c r="I1707" s="1140"/>
      <c r="J1707" s="1140"/>
      <c r="K1707" s="1140"/>
      <c r="L1707" s="1140"/>
      <c r="M1707" s="1140"/>
      <c r="N1707" s="1140"/>
      <c r="O1707" s="1139"/>
    </row>
    <row r="1708" spans="3:15">
      <c r="C1708" s="1140"/>
      <c r="D1708" s="1140"/>
      <c r="E1708" s="1140"/>
      <c r="F1708" s="1140"/>
      <c r="G1708" s="1140"/>
      <c r="H1708" s="1140"/>
      <c r="I1708" s="1140"/>
      <c r="J1708" s="1140"/>
      <c r="K1708" s="1140"/>
      <c r="L1708" s="1140"/>
      <c r="M1708" s="1140"/>
      <c r="N1708" s="1140"/>
      <c r="O1708" s="1139"/>
    </row>
    <row r="1709" spans="3:15">
      <c r="C1709" s="1140"/>
      <c r="D1709" s="1140"/>
      <c r="E1709" s="1140"/>
      <c r="F1709" s="1140"/>
      <c r="G1709" s="1140"/>
      <c r="H1709" s="1140"/>
      <c r="I1709" s="1140"/>
      <c r="J1709" s="1140"/>
      <c r="K1709" s="1140"/>
      <c r="L1709" s="1140"/>
      <c r="M1709" s="1140"/>
      <c r="N1709" s="1140"/>
      <c r="O1709" s="1139"/>
    </row>
    <row r="1710" spans="3:15">
      <c r="C1710" s="1140"/>
      <c r="D1710" s="1140"/>
      <c r="E1710" s="1140"/>
      <c r="F1710" s="1140"/>
      <c r="G1710" s="1140"/>
      <c r="H1710" s="1140"/>
      <c r="I1710" s="1140"/>
      <c r="J1710" s="1140"/>
      <c r="K1710" s="1140"/>
      <c r="L1710" s="1140"/>
      <c r="M1710" s="1140"/>
      <c r="N1710" s="1140"/>
      <c r="O1710" s="1139"/>
    </row>
    <row r="1711" spans="3:15">
      <c r="C1711" s="1140"/>
      <c r="D1711" s="1140"/>
      <c r="E1711" s="1140"/>
      <c r="F1711" s="1140"/>
      <c r="G1711" s="1140"/>
      <c r="H1711" s="1140"/>
      <c r="I1711" s="1140"/>
      <c r="J1711" s="1140"/>
      <c r="K1711" s="1140"/>
      <c r="L1711" s="1140"/>
      <c r="M1711" s="1140"/>
      <c r="N1711" s="1140"/>
      <c r="O1711" s="1139"/>
    </row>
    <row r="1712" spans="3:15">
      <c r="C1712" s="1140"/>
      <c r="D1712" s="1140"/>
      <c r="E1712" s="1140"/>
      <c r="F1712" s="1140"/>
      <c r="G1712" s="1140"/>
      <c r="H1712" s="1140"/>
      <c r="I1712" s="1140"/>
      <c r="J1712" s="1140"/>
      <c r="K1712" s="1140"/>
      <c r="L1712" s="1140"/>
      <c r="M1712" s="1140"/>
      <c r="N1712" s="1140"/>
      <c r="O1712" s="1139"/>
    </row>
    <row r="1713" spans="3:15">
      <c r="C1713" s="1140"/>
      <c r="D1713" s="1140"/>
      <c r="E1713" s="1140"/>
      <c r="F1713" s="1140"/>
      <c r="G1713" s="1140"/>
      <c r="H1713" s="1140"/>
      <c r="I1713" s="1140"/>
      <c r="J1713" s="1140"/>
      <c r="K1713" s="1140"/>
      <c r="L1713" s="1140"/>
      <c r="M1713" s="1140"/>
      <c r="N1713" s="1140"/>
      <c r="O1713" s="1139"/>
    </row>
    <row r="1714" spans="3:15">
      <c r="C1714" s="1140"/>
      <c r="D1714" s="1140"/>
      <c r="E1714" s="1140"/>
      <c r="F1714" s="1140"/>
      <c r="G1714" s="1140"/>
      <c r="H1714" s="1140"/>
      <c r="I1714" s="1140"/>
      <c r="J1714" s="1140"/>
      <c r="K1714" s="1140"/>
      <c r="L1714" s="1140"/>
      <c r="M1714" s="1140"/>
      <c r="N1714" s="1140"/>
      <c r="O1714" s="1139"/>
    </row>
    <row r="1715" spans="3:15">
      <c r="C1715" s="1140"/>
      <c r="D1715" s="1140"/>
      <c r="E1715" s="1140"/>
      <c r="F1715" s="1140"/>
      <c r="G1715" s="1140"/>
      <c r="H1715" s="1140"/>
      <c r="I1715" s="1140"/>
      <c r="J1715" s="1140"/>
      <c r="K1715" s="1140"/>
      <c r="L1715" s="1140"/>
      <c r="M1715" s="1140"/>
      <c r="N1715" s="1140"/>
      <c r="O1715" s="1139"/>
    </row>
    <row r="1716" spans="3:15">
      <c r="C1716" s="1140"/>
      <c r="D1716" s="1140"/>
      <c r="E1716" s="1140"/>
      <c r="F1716" s="1140"/>
      <c r="G1716" s="1140"/>
      <c r="H1716" s="1140"/>
      <c r="I1716" s="1140"/>
      <c r="J1716" s="1140"/>
      <c r="K1716" s="1140"/>
      <c r="L1716" s="1140"/>
      <c r="M1716" s="1140"/>
      <c r="N1716" s="1140"/>
      <c r="O1716" s="1139"/>
    </row>
    <row r="1717" spans="3:15">
      <c r="C1717" s="1140"/>
      <c r="D1717" s="1140"/>
      <c r="E1717" s="1140"/>
      <c r="F1717" s="1140"/>
      <c r="G1717" s="1140"/>
      <c r="H1717" s="1140"/>
      <c r="I1717" s="1140"/>
      <c r="J1717" s="1140"/>
      <c r="K1717" s="1140"/>
      <c r="L1717" s="1140"/>
      <c r="M1717" s="1140"/>
      <c r="N1717" s="1140"/>
      <c r="O1717" s="1139"/>
    </row>
    <row r="1718" spans="3:15">
      <c r="C1718" s="1140"/>
      <c r="D1718" s="1140"/>
      <c r="E1718" s="1140"/>
      <c r="F1718" s="1140"/>
      <c r="G1718" s="1140"/>
      <c r="H1718" s="1140"/>
      <c r="I1718" s="1140"/>
      <c r="J1718" s="1140"/>
      <c r="K1718" s="1140"/>
      <c r="L1718" s="1140"/>
      <c r="M1718" s="1140"/>
      <c r="N1718" s="1140"/>
      <c r="O1718" s="1139"/>
    </row>
    <row r="1719" spans="3:15">
      <c r="C1719" s="1140"/>
      <c r="D1719" s="1140"/>
      <c r="E1719" s="1140"/>
      <c r="F1719" s="1140"/>
      <c r="G1719" s="1140"/>
      <c r="H1719" s="1140"/>
      <c r="I1719" s="1140"/>
      <c r="J1719" s="1140"/>
      <c r="K1719" s="1140"/>
      <c r="L1719" s="1140"/>
      <c r="M1719" s="1140"/>
      <c r="N1719" s="1140"/>
      <c r="O1719" s="1139"/>
    </row>
    <row r="1720" spans="3:15">
      <c r="C1720" s="1140"/>
      <c r="D1720" s="1140"/>
      <c r="E1720" s="1140"/>
      <c r="F1720" s="1140"/>
      <c r="G1720" s="1140"/>
      <c r="H1720" s="1140"/>
      <c r="I1720" s="1140"/>
      <c r="J1720" s="1140"/>
      <c r="K1720" s="1140"/>
      <c r="L1720" s="1140"/>
      <c r="M1720" s="1140"/>
      <c r="N1720" s="1140"/>
      <c r="O1720" s="1139"/>
    </row>
    <row r="1721" spans="3:15">
      <c r="C1721" s="1140"/>
      <c r="D1721" s="1140"/>
      <c r="E1721" s="1140"/>
      <c r="F1721" s="1140"/>
      <c r="G1721" s="1140"/>
      <c r="H1721" s="1140"/>
      <c r="I1721" s="1140"/>
      <c r="J1721" s="1140"/>
      <c r="K1721" s="1140"/>
      <c r="L1721" s="1140"/>
      <c r="M1721" s="1140"/>
      <c r="N1721" s="1140"/>
      <c r="O1721" s="1139"/>
    </row>
    <row r="1722" spans="3:15">
      <c r="C1722" s="1140"/>
      <c r="D1722" s="1140"/>
      <c r="E1722" s="1140"/>
      <c r="F1722" s="1140"/>
      <c r="G1722" s="1140"/>
      <c r="H1722" s="1140"/>
      <c r="I1722" s="1140"/>
      <c r="J1722" s="1140"/>
      <c r="K1722" s="1140"/>
      <c r="L1722" s="1140"/>
      <c r="M1722" s="1140"/>
      <c r="N1722" s="1140"/>
      <c r="O1722" s="1139"/>
    </row>
    <row r="1723" spans="3:15">
      <c r="C1723" s="1140"/>
      <c r="D1723" s="1140"/>
      <c r="E1723" s="1140"/>
      <c r="F1723" s="1140"/>
      <c r="G1723" s="1140"/>
      <c r="H1723" s="1140"/>
      <c r="I1723" s="1140"/>
      <c r="J1723" s="1140"/>
      <c r="K1723" s="1140"/>
      <c r="L1723" s="1140"/>
      <c r="M1723" s="1140"/>
      <c r="N1723" s="1140"/>
      <c r="O1723" s="1139"/>
    </row>
    <row r="1724" spans="3:15">
      <c r="C1724" s="1140"/>
      <c r="D1724" s="1140"/>
      <c r="E1724" s="1140"/>
      <c r="F1724" s="1140"/>
      <c r="G1724" s="1140"/>
      <c r="H1724" s="1140"/>
      <c r="I1724" s="1140"/>
      <c r="J1724" s="1140"/>
      <c r="K1724" s="1140"/>
      <c r="L1724" s="1140"/>
      <c r="M1724" s="1140"/>
      <c r="N1724" s="1140"/>
      <c r="O1724" s="1139"/>
    </row>
    <row r="1725" spans="3:15">
      <c r="C1725" s="1140"/>
      <c r="D1725" s="1140"/>
      <c r="E1725" s="1140"/>
      <c r="F1725" s="1140"/>
      <c r="G1725" s="1140"/>
      <c r="H1725" s="1140"/>
      <c r="I1725" s="1140"/>
      <c r="J1725" s="1140"/>
      <c r="K1725" s="1140"/>
      <c r="L1725" s="1140"/>
      <c r="M1725" s="1140"/>
      <c r="N1725" s="1140"/>
      <c r="O1725" s="1139"/>
    </row>
    <row r="1726" spans="3:15">
      <c r="C1726" s="1140"/>
      <c r="D1726" s="1140"/>
      <c r="E1726" s="1140"/>
      <c r="F1726" s="1140"/>
      <c r="G1726" s="1140"/>
      <c r="H1726" s="1140"/>
      <c r="I1726" s="1140"/>
      <c r="J1726" s="1140"/>
      <c r="K1726" s="1140"/>
      <c r="L1726" s="1140"/>
      <c r="M1726" s="1140"/>
      <c r="N1726" s="1140"/>
      <c r="O1726" s="1139"/>
    </row>
    <row r="1727" spans="3:15">
      <c r="C1727" s="1140"/>
      <c r="D1727" s="1140"/>
      <c r="E1727" s="1140"/>
      <c r="F1727" s="1140"/>
      <c r="G1727" s="1140"/>
      <c r="H1727" s="1140"/>
      <c r="I1727" s="1140"/>
      <c r="J1727" s="1140"/>
      <c r="K1727" s="1140"/>
      <c r="L1727" s="1140"/>
      <c r="M1727" s="1140"/>
      <c r="N1727" s="1140"/>
      <c r="O1727" s="1139"/>
    </row>
    <row r="1728" spans="3:15">
      <c r="C1728" s="1140"/>
      <c r="D1728" s="1140"/>
      <c r="E1728" s="1140"/>
      <c r="F1728" s="1140"/>
      <c r="G1728" s="1140"/>
      <c r="H1728" s="1140"/>
      <c r="I1728" s="1140"/>
      <c r="J1728" s="1140"/>
      <c r="K1728" s="1140"/>
      <c r="L1728" s="1140"/>
      <c r="M1728" s="1140"/>
      <c r="N1728" s="1140"/>
      <c r="O1728" s="1139"/>
    </row>
    <row r="1729" spans="3:15">
      <c r="C1729" s="1140"/>
      <c r="D1729" s="1140"/>
      <c r="E1729" s="1140"/>
      <c r="F1729" s="1140"/>
      <c r="G1729" s="1140"/>
      <c r="H1729" s="1140"/>
      <c r="I1729" s="1140"/>
      <c r="J1729" s="1140"/>
      <c r="K1729" s="1140"/>
      <c r="L1729" s="1140"/>
      <c r="M1729" s="1140"/>
      <c r="N1729" s="1140"/>
      <c r="O1729" s="1139"/>
    </row>
    <row r="1730" spans="3:15">
      <c r="C1730" s="1140"/>
      <c r="D1730" s="1140"/>
      <c r="E1730" s="1140"/>
      <c r="F1730" s="1140"/>
      <c r="G1730" s="1140"/>
      <c r="H1730" s="1140"/>
      <c r="I1730" s="1140"/>
      <c r="J1730" s="1140"/>
      <c r="K1730" s="1140"/>
      <c r="L1730" s="1140"/>
      <c r="M1730" s="1140"/>
      <c r="N1730" s="1140"/>
      <c r="O1730" s="1139"/>
    </row>
    <row r="1731" spans="3:15">
      <c r="C1731" s="1140"/>
      <c r="D1731" s="1140"/>
      <c r="E1731" s="1140"/>
      <c r="F1731" s="1140"/>
      <c r="G1731" s="1140"/>
      <c r="H1731" s="1140"/>
      <c r="I1731" s="1140"/>
      <c r="J1731" s="1140"/>
      <c r="K1731" s="1140"/>
      <c r="L1731" s="1140"/>
      <c r="M1731" s="1140"/>
      <c r="N1731" s="1140"/>
      <c r="O1731" s="1139"/>
    </row>
    <row r="1732" spans="3:15">
      <c r="C1732" s="1140"/>
      <c r="D1732" s="1140"/>
      <c r="E1732" s="1140"/>
      <c r="F1732" s="1140"/>
      <c r="G1732" s="1140"/>
      <c r="H1732" s="1140"/>
      <c r="I1732" s="1140"/>
      <c r="J1732" s="1140"/>
      <c r="K1732" s="1140"/>
      <c r="L1732" s="1140"/>
      <c r="M1732" s="1140"/>
      <c r="N1732" s="1140"/>
      <c r="O1732" s="1139"/>
    </row>
    <row r="1733" spans="3:15">
      <c r="C1733" s="1140"/>
      <c r="D1733" s="1140"/>
      <c r="E1733" s="1140"/>
      <c r="F1733" s="1140"/>
      <c r="G1733" s="1140"/>
      <c r="H1733" s="1140"/>
      <c r="I1733" s="1140"/>
      <c r="J1733" s="1140"/>
      <c r="K1733" s="1140"/>
      <c r="L1733" s="1140"/>
      <c r="M1733" s="1140"/>
      <c r="N1733" s="1140"/>
      <c r="O1733" s="1139"/>
    </row>
    <row r="1734" spans="3:15">
      <c r="C1734" s="1140"/>
      <c r="D1734" s="1140"/>
      <c r="E1734" s="1140"/>
      <c r="F1734" s="1140"/>
      <c r="G1734" s="1140"/>
      <c r="H1734" s="1140"/>
      <c r="I1734" s="1140"/>
      <c r="J1734" s="1140"/>
      <c r="K1734" s="1140"/>
      <c r="L1734" s="1140"/>
      <c r="M1734" s="1140"/>
      <c r="N1734" s="1140"/>
      <c r="O1734" s="1139"/>
    </row>
    <row r="1735" spans="3:15">
      <c r="C1735" s="1140"/>
      <c r="D1735" s="1140"/>
      <c r="E1735" s="1140"/>
      <c r="F1735" s="1140"/>
      <c r="G1735" s="1140"/>
      <c r="H1735" s="1140"/>
      <c r="I1735" s="1140"/>
      <c r="J1735" s="1140"/>
      <c r="K1735" s="1140"/>
      <c r="L1735" s="1140"/>
      <c r="M1735" s="1140"/>
      <c r="N1735" s="1140"/>
      <c r="O1735" s="1139"/>
    </row>
    <row r="1736" spans="3:15">
      <c r="C1736" s="1140"/>
      <c r="D1736" s="1140"/>
      <c r="E1736" s="1140"/>
      <c r="F1736" s="1140"/>
      <c r="G1736" s="1140"/>
      <c r="H1736" s="1140"/>
      <c r="I1736" s="1140"/>
      <c r="J1736" s="1140"/>
      <c r="K1736" s="1140"/>
      <c r="L1736" s="1140"/>
      <c r="M1736" s="1140"/>
      <c r="N1736" s="1140"/>
      <c r="O1736" s="1139"/>
    </row>
    <row r="1737" spans="3:15">
      <c r="C1737" s="1140"/>
      <c r="D1737" s="1140"/>
      <c r="E1737" s="1140"/>
      <c r="F1737" s="1140"/>
      <c r="G1737" s="1140"/>
      <c r="H1737" s="1140"/>
      <c r="I1737" s="1140"/>
      <c r="J1737" s="1140"/>
      <c r="K1737" s="1140"/>
      <c r="L1737" s="1140"/>
      <c r="M1737" s="1140"/>
      <c r="N1737" s="1140"/>
      <c r="O1737" s="1139"/>
    </row>
    <row r="1738" spans="3:15">
      <c r="C1738" s="1140"/>
      <c r="D1738" s="1140"/>
      <c r="E1738" s="1140"/>
      <c r="F1738" s="1140"/>
      <c r="G1738" s="1140"/>
      <c r="H1738" s="1140"/>
      <c r="I1738" s="1140"/>
      <c r="J1738" s="1140"/>
      <c r="K1738" s="1140"/>
      <c r="L1738" s="1140"/>
      <c r="M1738" s="1140"/>
      <c r="N1738" s="1140"/>
      <c r="O1738" s="1139"/>
    </row>
    <row r="1739" spans="3:15">
      <c r="C1739" s="1140"/>
      <c r="D1739" s="1140"/>
      <c r="E1739" s="1140"/>
      <c r="F1739" s="1140"/>
      <c r="G1739" s="1140"/>
      <c r="H1739" s="1140"/>
      <c r="I1739" s="1140"/>
      <c r="J1739" s="1140"/>
      <c r="K1739" s="1140"/>
      <c r="L1739" s="1140"/>
      <c r="M1739" s="1140"/>
      <c r="N1739" s="1140"/>
      <c r="O1739" s="1139"/>
    </row>
    <row r="1740" spans="3:15">
      <c r="C1740" s="1140"/>
      <c r="D1740" s="1140"/>
      <c r="E1740" s="1140"/>
      <c r="F1740" s="1140"/>
      <c r="G1740" s="1140"/>
      <c r="H1740" s="1140"/>
      <c r="I1740" s="1140"/>
      <c r="J1740" s="1140"/>
      <c r="K1740" s="1140"/>
      <c r="L1740" s="1140"/>
      <c r="M1740" s="1140"/>
      <c r="N1740" s="1140"/>
      <c r="O1740" s="1139"/>
    </row>
    <row r="1741" spans="3:15">
      <c r="C1741" s="1140"/>
      <c r="D1741" s="1140"/>
      <c r="E1741" s="1140"/>
      <c r="F1741" s="1140"/>
      <c r="G1741" s="1140"/>
      <c r="H1741" s="1140"/>
      <c r="I1741" s="1140"/>
      <c r="J1741" s="1140"/>
      <c r="K1741" s="1140"/>
      <c r="L1741" s="1140"/>
      <c r="M1741" s="1140"/>
      <c r="N1741" s="1140"/>
      <c r="O1741" s="1139"/>
    </row>
    <row r="1742" spans="3:15">
      <c r="C1742" s="1140"/>
      <c r="D1742" s="1140"/>
      <c r="E1742" s="1140"/>
      <c r="F1742" s="1140"/>
      <c r="G1742" s="1140"/>
      <c r="H1742" s="1140"/>
      <c r="I1742" s="1140"/>
      <c r="J1742" s="1140"/>
      <c r="K1742" s="1140"/>
      <c r="L1742" s="1140"/>
      <c r="M1742" s="1140"/>
      <c r="N1742" s="1140"/>
      <c r="O1742" s="1139"/>
    </row>
    <row r="1743" spans="3:15">
      <c r="C1743" s="1140"/>
      <c r="D1743" s="1140"/>
      <c r="E1743" s="1140"/>
      <c r="F1743" s="1140"/>
      <c r="G1743" s="1140"/>
      <c r="H1743" s="1140"/>
      <c r="I1743" s="1140"/>
      <c r="J1743" s="1140"/>
      <c r="K1743" s="1140"/>
      <c r="L1743" s="1140"/>
      <c r="M1743" s="1140"/>
      <c r="N1743" s="1140"/>
      <c r="O1743" s="1139"/>
    </row>
    <row r="1744" spans="3:15">
      <c r="C1744" s="1140"/>
      <c r="D1744" s="1140"/>
      <c r="E1744" s="1140"/>
      <c r="F1744" s="1140"/>
      <c r="G1744" s="1140"/>
      <c r="H1744" s="1140"/>
      <c r="I1744" s="1140"/>
      <c r="J1744" s="1140"/>
      <c r="K1744" s="1140"/>
      <c r="L1744" s="1140"/>
      <c r="M1744" s="1140"/>
      <c r="N1744" s="1140"/>
      <c r="O1744" s="1139"/>
    </row>
    <row r="1745" spans="3:15">
      <c r="C1745" s="1140"/>
      <c r="D1745" s="1140"/>
      <c r="E1745" s="1140"/>
      <c r="F1745" s="1140"/>
      <c r="G1745" s="1140"/>
      <c r="H1745" s="1140"/>
      <c r="I1745" s="1140"/>
      <c r="J1745" s="1140"/>
      <c r="K1745" s="1140"/>
      <c r="L1745" s="1140"/>
      <c r="M1745" s="1140"/>
      <c r="N1745" s="1140"/>
      <c r="O1745" s="1139"/>
    </row>
    <row r="1746" spans="3:15">
      <c r="C1746" s="1140"/>
      <c r="D1746" s="1140"/>
      <c r="E1746" s="1140"/>
      <c r="F1746" s="1140"/>
      <c r="G1746" s="1140"/>
      <c r="H1746" s="1140"/>
      <c r="I1746" s="1140"/>
      <c r="J1746" s="1140"/>
      <c r="K1746" s="1140"/>
      <c r="L1746" s="1140"/>
      <c r="M1746" s="1140"/>
      <c r="N1746" s="1140"/>
      <c r="O1746" s="1139"/>
    </row>
    <row r="1747" spans="3:15">
      <c r="C1747" s="1140"/>
      <c r="D1747" s="1140"/>
      <c r="E1747" s="1140"/>
      <c r="F1747" s="1140"/>
      <c r="G1747" s="1140"/>
      <c r="H1747" s="1140"/>
      <c r="I1747" s="1140"/>
      <c r="J1747" s="1140"/>
      <c r="K1747" s="1140"/>
      <c r="L1747" s="1140"/>
      <c r="M1747" s="1140"/>
      <c r="N1747" s="1140"/>
      <c r="O1747" s="1139"/>
    </row>
    <row r="1748" spans="3:15">
      <c r="C1748" s="1140"/>
      <c r="D1748" s="1140"/>
      <c r="E1748" s="1140"/>
      <c r="F1748" s="1140"/>
      <c r="G1748" s="1140"/>
      <c r="H1748" s="1140"/>
      <c r="I1748" s="1140"/>
      <c r="J1748" s="1140"/>
      <c r="K1748" s="1140"/>
      <c r="L1748" s="1140"/>
      <c r="M1748" s="1140"/>
      <c r="N1748" s="1140"/>
      <c r="O1748" s="1139"/>
    </row>
    <row r="1749" spans="3:15">
      <c r="C1749" s="1140"/>
      <c r="D1749" s="1140"/>
      <c r="E1749" s="1140"/>
      <c r="F1749" s="1140"/>
      <c r="G1749" s="1140"/>
      <c r="H1749" s="1140"/>
      <c r="I1749" s="1140"/>
      <c r="J1749" s="1140"/>
      <c r="K1749" s="1140"/>
      <c r="L1749" s="1140"/>
      <c r="M1749" s="1140"/>
      <c r="N1749" s="1140"/>
      <c r="O1749" s="1139"/>
    </row>
    <row r="1750" spans="3:15">
      <c r="C1750" s="1140"/>
      <c r="D1750" s="1140"/>
      <c r="E1750" s="1140"/>
      <c r="F1750" s="1140"/>
      <c r="G1750" s="1140"/>
      <c r="H1750" s="1140"/>
      <c r="I1750" s="1140"/>
      <c r="J1750" s="1140"/>
      <c r="K1750" s="1140"/>
      <c r="L1750" s="1140"/>
      <c r="M1750" s="1140"/>
      <c r="N1750" s="1140"/>
      <c r="O1750" s="1139"/>
    </row>
    <row r="1751" spans="3:15">
      <c r="C1751" s="1140"/>
      <c r="D1751" s="1140"/>
      <c r="E1751" s="1140"/>
      <c r="F1751" s="1140"/>
      <c r="G1751" s="1140"/>
      <c r="H1751" s="1140"/>
      <c r="I1751" s="1140"/>
      <c r="J1751" s="1140"/>
      <c r="K1751" s="1140"/>
      <c r="L1751" s="1140"/>
      <c r="M1751" s="1140"/>
      <c r="N1751" s="1140"/>
      <c r="O1751" s="1139"/>
    </row>
    <row r="1752" spans="3:15">
      <c r="C1752" s="1140"/>
      <c r="D1752" s="1140"/>
      <c r="E1752" s="1140"/>
      <c r="F1752" s="1140"/>
      <c r="G1752" s="1140"/>
      <c r="H1752" s="1140"/>
      <c r="I1752" s="1140"/>
      <c r="J1752" s="1140"/>
      <c r="K1752" s="1140"/>
      <c r="L1752" s="1140"/>
      <c r="M1752" s="1140"/>
      <c r="N1752" s="1140"/>
      <c r="O1752" s="1139"/>
    </row>
    <row r="1753" spans="3:15">
      <c r="C1753" s="1140"/>
      <c r="D1753" s="1140"/>
      <c r="E1753" s="1140"/>
      <c r="F1753" s="1140"/>
      <c r="G1753" s="1140"/>
      <c r="H1753" s="1140"/>
      <c r="I1753" s="1140"/>
      <c r="J1753" s="1140"/>
      <c r="K1753" s="1140"/>
      <c r="L1753" s="1140"/>
      <c r="M1753" s="1140"/>
      <c r="N1753" s="1140"/>
      <c r="O1753" s="1139"/>
    </row>
    <row r="1754" spans="3:15">
      <c r="C1754" s="1140"/>
      <c r="D1754" s="1140"/>
      <c r="E1754" s="1140"/>
      <c r="F1754" s="1140"/>
      <c r="G1754" s="1140"/>
      <c r="H1754" s="1140"/>
      <c r="I1754" s="1140"/>
      <c r="J1754" s="1140"/>
      <c r="K1754" s="1140"/>
      <c r="L1754" s="1140"/>
      <c r="M1754" s="1140"/>
      <c r="N1754" s="1140"/>
      <c r="O1754" s="1139"/>
    </row>
    <row r="1755" spans="3:15">
      <c r="C1755" s="1140"/>
      <c r="D1755" s="1140"/>
      <c r="E1755" s="1140"/>
      <c r="F1755" s="1140"/>
      <c r="G1755" s="1140"/>
      <c r="H1755" s="1140"/>
      <c r="I1755" s="1140"/>
      <c r="J1755" s="1140"/>
      <c r="K1755" s="1140"/>
      <c r="L1755" s="1140"/>
      <c r="M1755" s="1140"/>
      <c r="N1755" s="1140"/>
      <c r="O1755" s="1139"/>
    </row>
    <row r="1756" spans="3:15">
      <c r="C1756" s="1140"/>
      <c r="D1756" s="1140"/>
      <c r="E1756" s="1140"/>
      <c r="F1756" s="1140"/>
      <c r="G1756" s="1140"/>
      <c r="H1756" s="1140"/>
      <c r="I1756" s="1140"/>
      <c r="J1756" s="1140"/>
      <c r="K1756" s="1140"/>
      <c r="L1756" s="1140"/>
      <c r="M1756" s="1140"/>
      <c r="N1756" s="1140"/>
      <c r="O1756" s="1139"/>
    </row>
    <row r="1757" spans="3:15">
      <c r="C1757" s="1140"/>
      <c r="D1757" s="1140"/>
      <c r="E1757" s="1140"/>
      <c r="F1757" s="1140"/>
      <c r="G1757" s="1140"/>
      <c r="H1757" s="1140"/>
      <c r="I1757" s="1140"/>
      <c r="J1757" s="1140"/>
      <c r="K1757" s="1140"/>
      <c r="L1757" s="1140"/>
      <c r="M1757" s="1140"/>
      <c r="N1757" s="1140"/>
      <c r="O1757" s="1139"/>
    </row>
    <row r="1758" spans="3:15">
      <c r="C1758" s="1140"/>
      <c r="D1758" s="1140"/>
      <c r="E1758" s="1140"/>
      <c r="F1758" s="1140"/>
      <c r="G1758" s="1140"/>
      <c r="H1758" s="1140"/>
      <c r="I1758" s="1140"/>
      <c r="J1758" s="1140"/>
      <c r="K1758" s="1140"/>
      <c r="L1758" s="1140"/>
      <c r="M1758" s="1140"/>
      <c r="N1758" s="1140"/>
      <c r="O1758" s="1139"/>
    </row>
    <row r="1759" spans="3:15">
      <c r="C1759" s="1140"/>
      <c r="D1759" s="1140"/>
      <c r="E1759" s="1140"/>
      <c r="F1759" s="1140"/>
      <c r="G1759" s="1140"/>
      <c r="H1759" s="1140"/>
      <c r="I1759" s="1140"/>
      <c r="J1759" s="1140"/>
      <c r="K1759" s="1140"/>
      <c r="L1759" s="1140"/>
      <c r="M1759" s="1140"/>
      <c r="N1759" s="1140"/>
      <c r="O1759" s="1139"/>
    </row>
    <row r="1760" spans="3:15">
      <c r="C1760" s="1140"/>
      <c r="D1760" s="1140"/>
      <c r="E1760" s="1140"/>
      <c r="F1760" s="1140"/>
      <c r="G1760" s="1140"/>
      <c r="H1760" s="1140"/>
      <c r="I1760" s="1140"/>
      <c r="J1760" s="1140"/>
      <c r="K1760" s="1140"/>
      <c r="L1760" s="1140"/>
      <c r="M1760" s="1140"/>
      <c r="N1760" s="1140"/>
      <c r="O1760" s="1139"/>
    </row>
    <row r="1761" spans="3:15">
      <c r="C1761" s="1140"/>
      <c r="D1761" s="1140"/>
      <c r="E1761" s="1140"/>
      <c r="F1761" s="1140"/>
      <c r="G1761" s="1140"/>
      <c r="H1761" s="1140"/>
      <c r="I1761" s="1140"/>
      <c r="J1761" s="1140"/>
      <c r="K1761" s="1140"/>
      <c r="L1761" s="1140"/>
      <c r="M1761" s="1140"/>
      <c r="N1761" s="1140"/>
      <c r="O1761" s="1139"/>
    </row>
    <row r="1762" spans="3:15">
      <c r="C1762" s="1140"/>
      <c r="D1762" s="1140"/>
      <c r="E1762" s="1140"/>
      <c r="F1762" s="1140"/>
      <c r="G1762" s="1140"/>
      <c r="H1762" s="1140"/>
      <c r="I1762" s="1140"/>
      <c r="J1762" s="1140"/>
      <c r="K1762" s="1140"/>
      <c r="L1762" s="1140"/>
      <c r="M1762" s="1140"/>
      <c r="N1762" s="1140"/>
      <c r="O1762" s="1139"/>
    </row>
    <row r="1763" spans="3:15">
      <c r="C1763" s="1140"/>
      <c r="D1763" s="1140"/>
      <c r="E1763" s="1140"/>
      <c r="F1763" s="1140"/>
      <c r="G1763" s="1140"/>
      <c r="H1763" s="1140"/>
      <c r="I1763" s="1140"/>
      <c r="J1763" s="1140"/>
      <c r="K1763" s="1140"/>
      <c r="L1763" s="1140"/>
      <c r="M1763" s="1140"/>
      <c r="N1763" s="1140"/>
      <c r="O1763" s="1139"/>
    </row>
    <row r="1764" spans="3:15">
      <c r="C1764" s="1140"/>
      <c r="D1764" s="1140"/>
      <c r="E1764" s="1140"/>
      <c r="F1764" s="1140"/>
      <c r="G1764" s="1140"/>
      <c r="H1764" s="1140"/>
      <c r="I1764" s="1140"/>
      <c r="J1764" s="1140"/>
      <c r="K1764" s="1140"/>
      <c r="L1764" s="1140"/>
      <c r="M1764" s="1140"/>
      <c r="N1764" s="1140"/>
      <c r="O1764" s="1139"/>
    </row>
    <row r="1765" spans="3:15">
      <c r="C1765" s="1140"/>
      <c r="D1765" s="1140"/>
      <c r="E1765" s="1140"/>
      <c r="F1765" s="1140"/>
      <c r="G1765" s="1140"/>
      <c r="H1765" s="1140"/>
      <c r="I1765" s="1140"/>
      <c r="J1765" s="1140"/>
      <c r="K1765" s="1140"/>
      <c r="L1765" s="1140"/>
      <c r="M1765" s="1140"/>
      <c r="N1765" s="1140"/>
      <c r="O1765" s="1139"/>
    </row>
    <row r="1766" spans="3:15">
      <c r="C1766" s="1140"/>
      <c r="D1766" s="1140"/>
      <c r="E1766" s="1140"/>
      <c r="F1766" s="1140"/>
      <c r="G1766" s="1140"/>
      <c r="H1766" s="1140"/>
      <c r="I1766" s="1140"/>
      <c r="J1766" s="1140"/>
      <c r="K1766" s="1140"/>
      <c r="L1766" s="1140"/>
      <c r="M1766" s="1140"/>
      <c r="N1766" s="1140"/>
      <c r="O1766" s="1139"/>
    </row>
    <row r="1767" spans="3:15">
      <c r="C1767" s="1140"/>
      <c r="D1767" s="1140"/>
      <c r="E1767" s="1140"/>
      <c r="F1767" s="1140"/>
      <c r="G1767" s="1140"/>
      <c r="H1767" s="1140"/>
      <c r="I1767" s="1140"/>
      <c r="J1767" s="1140"/>
      <c r="K1767" s="1140"/>
      <c r="L1767" s="1140"/>
      <c r="M1767" s="1140"/>
      <c r="N1767" s="1140"/>
      <c r="O1767" s="1139"/>
    </row>
    <row r="1768" spans="3:15">
      <c r="C1768" s="1140"/>
      <c r="D1768" s="1140"/>
      <c r="E1768" s="1140"/>
      <c r="F1768" s="1140"/>
      <c r="G1768" s="1140"/>
      <c r="H1768" s="1140"/>
      <c r="I1768" s="1140"/>
      <c r="J1768" s="1140"/>
      <c r="K1768" s="1140"/>
      <c r="L1768" s="1140"/>
      <c r="M1768" s="1140"/>
      <c r="N1768" s="1140"/>
      <c r="O1768" s="1139"/>
    </row>
    <row r="1769" spans="3:15">
      <c r="C1769" s="1140"/>
      <c r="D1769" s="1140"/>
      <c r="E1769" s="1140"/>
      <c r="F1769" s="1140"/>
      <c r="G1769" s="1140"/>
      <c r="H1769" s="1140"/>
      <c r="I1769" s="1140"/>
      <c r="J1769" s="1140"/>
      <c r="K1769" s="1140"/>
      <c r="L1769" s="1140"/>
      <c r="M1769" s="1140"/>
      <c r="N1769" s="1140"/>
      <c r="O1769" s="1139"/>
    </row>
    <row r="1770" spans="3:15">
      <c r="C1770" s="1140"/>
      <c r="D1770" s="1140"/>
      <c r="E1770" s="1140"/>
      <c r="F1770" s="1140"/>
      <c r="G1770" s="1140"/>
      <c r="H1770" s="1140"/>
      <c r="I1770" s="1140"/>
      <c r="J1770" s="1140"/>
      <c r="K1770" s="1140"/>
      <c r="L1770" s="1140"/>
      <c r="M1770" s="1140"/>
      <c r="N1770" s="1140"/>
      <c r="O1770" s="1139"/>
    </row>
    <row r="1771" spans="3:15">
      <c r="C1771" s="1140"/>
      <c r="D1771" s="1140"/>
      <c r="E1771" s="1140"/>
      <c r="F1771" s="1140"/>
      <c r="G1771" s="1140"/>
      <c r="H1771" s="1140"/>
      <c r="I1771" s="1140"/>
      <c r="J1771" s="1140"/>
      <c r="K1771" s="1140"/>
      <c r="L1771" s="1140"/>
      <c r="M1771" s="1140"/>
      <c r="N1771" s="1140"/>
      <c r="O1771" s="1139"/>
    </row>
    <row r="1772" spans="3:15">
      <c r="C1772" s="1140"/>
      <c r="D1772" s="1140"/>
      <c r="E1772" s="1140"/>
      <c r="F1772" s="1140"/>
      <c r="G1772" s="1140"/>
      <c r="H1772" s="1140"/>
      <c r="I1772" s="1140"/>
      <c r="J1772" s="1140"/>
      <c r="K1772" s="1140"/>
      <c r="L1772" s="1140"/>
      <c r="M1772" s="1140"/>
      <c r="N1772" s="1140"/>
      <c r="O1772" s="1139"/>
    </row>
    <row r="1773" spans="3:15">
      <c r="C1773" s="1140"/>
      <c r="D1773" s="1140"/>
      <c r="E1773" s="1140"/>
      <c r="F1773" s="1140"/>
      <c r="G1773" s="1140"/>
      <c r="H1773" s="1140"/>
      <c r="I1773" s="1140"/>
      <c r="J1773" s="1140"/>
      <c r="K1773" s="1140"/>
      <c r="L1773" s="1140"/>
      <c r="M1773" s="1140"/>
      <c r="N1773" s="1140"/>
      <c r="O1773" s="1139"/>
    </row>
    <row r="1774" spans="3:15">
      <c r="C1774" s="1140"/>
      <c r="D1774" s="1140"/>
      <c r="E1774" s="1140"/>
      <c r="F1774" s="1140"/>
      <c r="G1774" s="1140"/>
      <c r="H1774" s="1140"/>
      <c r="I1774" s="1140"/>
      <c r="J1774" s="1140"/>
      <c r="K1774" s="1140"/>
      <c r="L1774" s="1140"/>
      <c r="M1774" s="1140"/>
      <c r="N1774" s="1140"/>
      <c r="O1774" s="1139"/>
    </row>
    <row r="1775" spans="3:15">
      <c r="C1775" s="1140"/>
      <c r="D1775" s="1140"/>
      <c r="E1775" s="1140"/>
      <c r="F1775" s="1140"/>
      <c r="G1775" s="1140"/>
      <c r="H1775" s="1140"/>
      <c r="I1775" s="1140"/>
      <c r="J1775" s="1140"/>
      <c r="K1775" s="1140"/>
      <c r="L1775" s="1140"/>
      <c r="M1775" s="1140"/>
      <c r="N1775" s="1140"/>
      <c r="O1775" s="1139"/>
    </row>
    <row r="1776" spans="3:15">
      <c r="C1776" s="1140"/>
      <c r="D1776" s="1140"/>
      <c r="E1776" s="1140"/>
      <c r="F1776" s="1140"/>
      <c r="G1776" s="1140"/>
      <c r="H1776" s="1140"/>
      <c r="I1776" s="1140"/>
      <c r="J1776" s="1140"/>
      <c r="K1776" s="1140"/>
      <c r="L1776" s="1140"/>
      <c r="M1776" s="1140"/>
      <c r="N1776" s="1140"/>
      <c r="O1776" s="1139"/>
    </row>
    <row r="1777" spans="3:15">
      <c r="C1777" s="1140"/>
      <c r="D1777" s="1140"/>
      <c r="E1777" s="1140"/>
      <c r="F1777" s="1140"/>
      <c r="G1777" s="1140"/>
      <c r="H1777" s="1140"/>
      <c r="I1777" s="1140"/>
      <c r="J1777" s="1140"/>
      <c r="K1777" s="1140"/>
      <c r="L1777" s="1140"/>
      <c r="M1777" s="1140"/>
      <c r="N1777" s="1140"/>
      <c r="O1777" s="1139"/>
    </row>
    <row r="1778" spans="3:15">
      <c r="C1778" s="1140"/>
      <c r="D1778" s="1140"/>
      <c r="E1778" s="1140"/>
      <c r="F1778" s="1140"/>
      <c r="G1778" s="1140"/>
      <c r="H1778" s="1140"/>
      <c r="I1778" s="1140"/>
      <c r="J1778" s="1140"/>
      <c r="K1778" s="1140"/>
      <c r="L1778" s="1140"/>
      <c r="M1778" s="1140"/>
      <c r="N1778" s="1140"/>
      <c r="O1778" s="1139"/>
    </row>
    <row r="1779" spans="3:15">
      <c r="C1779" s="1140"/>
      <c r="D1779" s="1140"/>
      <c r="E1779" s="1140"/>
      <c r="F1779" s="1140"/>
      <c r="G1779" s="1140"/>
      <c r="H1779" s="1140"/>
      <c r="I1779" s="1140"/>
      <c r="J1779" s="1140"/>
      <c r="K1779" s="1140"/>
      <c r="L1779" s="1140"/>
      <c r="M1779" s="1140"/>
      <c r="N1779" s="1140"/>
      <c r="O1779" s="1139"/>
    </row>
    <row r="1780" spans="3:15">
      <c r="C1780" s="1140"/>
      <c r="D1780" s="1140"/>
      <c r="E1780" s="1140"/>
      <c r="F1780" s="1140"/>
      <c r="G1780" s="1140"/>
      <c r="H1780" s="1140"/>
      <c r="I1780" s="1140"/>
      <c r="J1780" s="1140"/>
      <c r="K1780" s="1140"/>
      <c r="L1780" s="1140"/>
      <c r="M1780" s="1140"/>
      <c r="N1780" s="1140"/>
      <c r="O1780" s="1139"/>
    </row>
    <row r="1781" spans="3:15">
      <c r="C1781" s="1140"/>
      <c r="D1781" s="1140"/>
      <c r="E1781" s="1140"/>
      <c r="F1781" s="1140"/>
      <c r="G1781" s="1140"/>
      <c r="H1781" s="1140"/>
      <c r="I1781" s="1140"/>
      <c r="J1781" s="1140"/>
      <c r="K1781" s="1140"/>
      <c r="L1781" s="1140"/>
      <c r="M1781" s="1140"/>
      <c r="N1781" s="1140"/>
      <c r="O1781" s="1139"/>
    </row>
    <row r="1782" spans="3:15">
      <c r="C1782" s="1140"/>
      <c r="D1782" s="1140"/>
      <c r="E1782" s="1140"/>
      <c r="F1782" s="1140"/>
      <c r="G1782" s="1140"/>
      <c r="H1782" s="1140"/>
      <c r="I1782" s="1140"/>
      <c r="J1782" s="1140"/>
      <c r="K1782" s="1140"/>
      <c r="L1782" s="1140"/>
      <c r="M1782" s="1140"/>
      <c r="N1782" s="1140"/>
      <c r="O1782" s="1139"/>
    </row>
    <row r="1783" spans="3:15">
      <c r="C1783" s="1140"/>
      <c r="D1783" s="1140"/>
      <c r="E1783" s="1140"/>
      <c r="F1783" s="1140"/>
      <c r="G1783" s="1140"/>
      <c r="H1783" s="1140"/>
      <c r="I1783" s="1140"/>
      <c r="J1783" s="1140"/>
      <c r="K1783" s="1140"/>
      <c r="L1783" s="1140"/>
      <c r="M1783" s="1140"/>
      <c r="N1783" s="1140"/>
      <c r="O1783" s="1139"/>
    </row>
    <row r="1784" spans="3:15">
      <c r="C1784" s="1140"/>
      <c r="D1784" s="1140"/>
      <c r="E1784" s="1140"/>
      <c r="F1784" s="1140"/>
      <c r="G1784" s="1140"/>
      <c r="H1784" s="1140"/>
      <c r="I1784" s="1140"/>
      <c r="J1784" s="1140"/>
      <c r="K1784" s="1140"/>
      <c r="L1784" s="1140"/>
      <c r="M1784" s="1140"/>
      <c r="N1784" s="1140"/>
      <c r="O1784" s="1139"/>
    </row>
    <row r="1785" spans="3:15">
      <c r="C1785" s="1140"/>
      <c r="D1785" s="1140"/>
      <c r="E1785" s="1140"/>
      <c r="F1785" s="1140"/>
      <c r="G1785" s="1140"/>
      <c r="H1785" s="1140"/>
      <c r="I1785" s="1140"/>
      <c r="J1785" s="1140"/>
      <c r="K1785" s="1140"/>
      <c r="L1785" s="1140"/>
      <c r="M1785" s="1140"/>
      <c r="N1785" s="1140"/>
      <c r="O1785" s="1139"/>
    </row>
    <row r="1786" spans="3:15">
      <c r="C1786" s="1140"/>
      <c r="D1786" s="1140"/>
      <c r="E1786" s="1140"/>
      <c r="F1786" s="1140"/>
      <c r="G1786" s="1140"/>
      <c r="H1786" s="1140"/>
      <c r="I1786" s="1140"/>
      <c r="J1786" s="1140"/>
      <c r="K1786" s="1140"/>
      <c r="L1786" s="1140"/>
      <c r="M1786" s="1140"/>
      <c r="N1786" s="1140"/>
      <c r="O1786" s="1139"/>
    </row>
    <row r="1787" spans="3:15">
      <c r="C1787" s="1140"/>
      <c r="D1787" s="1140"/>
      <c r="E1787" s="1140"/>
      <c r="F1787" s="1140"/>
      <c r="G1787" s="1140"/>
      <c r="H1787" s="1140"/>
      <c r="I1787" s="1140"/>
      <c r="J1787" s="1140"/>
      <c r="K1787" s="1140"/>
      <c r="L1787" s="1140"/>
      <c r="M1787" s="1140"/>
      <c r="N1787" s="1140"/>
      <c r="O1787" s="1139"/>
    </row>
    <row r="1788" spans="3:15">
      <c r="C1788" s="1140"/>
      <c r="D1788" s="1140"/>
      <c r="E1788" s="1140"/>
      <c r="F1788" s="1140"/>
      <c r="G1788" s="1140"/>
      <c r="H1788" s="1140"/>
      <c r="I1788" s="1140"/>
      <c r="J1788" s="1140"/>
      <c r="K1788" s="1140"/>
      <c r="L1788" s="1140"/>
      <c r="M1788" s="1140"/>
      <c r="N1788" s="1140"/>
      <c r="O1788" s="1139"/>
    </row>
    <row r="1789" spans="3:15">
      <c r="C1789" s="1140"/>
      <c r="D1789" s="1140"/>
      <c r="E1789" s="1140"/>
      <c r="F1789" s="1140"/>
      <c r="G1789" s="1140"/>
      <c r="H1789" s="1140"/>
      <c r="I1789" s="1140"/>
      <c r="J1789" s="1140"/>
      <c r="K1789" s="1140"/>
      <c r="L1789" s="1140"/>
      <c r="M1789" s="1140"/>
      <c r="N1789" s="1140"/>
      <c r="O1789" s="1139"/>
    </row>
    <row r="1790" spans="3:15">
      <c r="C1790" s="1140"/>
      <c r="D1790" s="1140"/>
      <c r="E1790" s="1140"/>
      <c r="F1790" s="1140"/>
      <c r="G1790" s="1140"/>
      <c r="H1790" s="1140"/>
      <c r="I1790" s="1140"/>
      <c r="J1790" s="1140"/>
      <c r="K1790" s="1140"/>
      <c r="L1790" s="1140"/>
      <c r="M1790" s="1140"/>
      <c r="N1790" s="1140"/>
      <c r="O1790" s="1139"/>
    </row>
    <row r="1791" spans="3:15">
      <c r="C1791" s="1140"/>
      <c r="D1791" s="1140"/>
      <c r="E1791" s="1140"/>
      <c r="F1791" s="1140"/>
      <c r="G1791" s="1140"/>
      <c r="H1791" s="1140"/>
      <c r="I1791" s="1140"/>
      <c r="J1791" s="1140"/>
      <c r="K1791" s="1140"/>
      <c r="L1791" s="1140"/>
      <c r="M1791" s="1140"/>
      <c r="N1791" s="1140"/>
      <c r="O1791" s="1139"/>
    </row>
    <row r="1792" spans="3:15">
      <c r="C1792" s="1140"/>
      <c r="D1792" s="1140"/>
      <c r="E1792" s="1140"/>
      <c r="F1792" s="1140"/>
      <c r="G1792" s="1140"/>
      <c r="H1792" s="1140"/>
      <c r="I1792" s="1140"/>
      <c r="J1792" s="1140"/>
      <c r="K1792" s="1140"/>
      <c r="L1792" s="1140"/>
      <c r="M1792" s="1140"/>
      <c r="N1792" s="1140"/>
      <c r="O1792" s="1139"/>
    </row>
    <row r="1793" spans="3:15">
      <c r="C1793" s="1140"/>
      <c r="D1793" s="1140"/>
      <c r="E1793" s="1140"/>
      <c r="F1793" s="1140"/>
      <c r="G1793" s="1140"/>
      <c r="H1793" s="1140"/>
      <c r="I1793" s="1140"/>
      <c r="J1793" s="1140"/>
      <c r="K1793" s="1140"/>
      <c r="L1793" s="1140"/>
      <c r="M1793" s="1140"/>
      <c r="N1793" s="1140"/>
      <c r="O1793" s="1139"/>
    </row>
    <row r="1794" spans="3:15">
      <c r="C1794" s="1140"/>
      <c r="D1794" s="1140"/>
      <c r="E1794" s="1140"/>
      <c r="F1794" s="1140"/>
      <c r="G1794" s="1140"/>
      <c r="H1794" s="1140"/>
      <c r="I1794" s="1140"/>
      <c r="J1794" s="1140"/>
      <c r="K1794" s="1140"/>
      <c r="L1794" s="1140"/>
      <c r="M1794" s="1140"/>
      <c r="N1794" s="1140"/>
      <c r="O1794" s="1139"/>
    </row>
    <row r="1795" spans="3:15">
      <c r="C1795" s="1140"/>
      <c r="D1795" s="1140"/>
      <c r="E1795" s="1140"/>
      <c r="F1795" s="1140"/>
      <c r="G1795" s="1140"/>
      <c r="H1795" s="1140"/>
      <c r="I1795" s="1140"/>
      <c r="J1795" s="1140"/>
      <c r="K1795" s="1140"/>
      <c r="L1795" s="1140"/>
      <c r="M1795" s="1140"/>
      <c r="N1795" s="1140"/>
      <c r="O1795" s="1139"/>
    </row>
    <row r="1796" spans="3:15">
      <c r="C1796" s="1140"/>
      <c r="D1796" s="1140"/>
      <c r="E1796" s="1140"/>
      <c r="F1796" s="1140"/>
      <c r="G1796" s="1140"/>
      <c r="H1796" s="1140"/>
      <c r="I1796" s="1140"/>
      <c r="J1796" s="1140"/>
      <c r="K1796" s="1140"/>
      <c r="L1796" s="1140"/>
      <c r="M1796" s="1140"/>
      <c r="N1796" s="1140"/>
      <c r="O1796" s="1139"/>
    </row>
    <row r="1797" spans="3:15">
      <c r="C1797" s="1140"/>
      <c r="D1797" s="1140"/>
      <c r="E1797" s="1140"/>
      <c r="F1797" s="1140"/>
      <c r="G1797" s="1140"/>
      <c r="H1797" s="1140"/>
      <c r="I1797" s="1140"/>
      <c r="J1797" s="1140"/>
      <c r="K1797" s="1140"/>
      <c r="L1797" s="1140"/>
      <c r="M1797" s="1140"/>
      <c r="N1797" s="1140"/>
      <c r="O1797" s="1139"/>
    </row>
    <row r="1798" spans="3:15">
      <c r="C1798" s="1140"/>
      <c r="D1798" s="1140"/>
      <c r="E1798" s="1140"/>
      <c r="F1798" s="1140"/>
      <c r="G1798" s="1140"/>
      <c r="H1798" s="1140"/>
      <c r="I1798" s="1140"/>
      <c r="J1798" s="1140"/>
      <c r="K1798" s="1140"/>
      <c r="L1798" s="1140"/>
      <c r="M1798" s="1140"/>
      <c r="N1798" s="1140"/>
      <c r="O1798" s="1139"/>
    </row>
    <row r="1799" spans="3:15">
      <c r="C1799" s="1140"/>
      <c r="D1799" s="1140"/>
      <c r="E1799" s="1140"/>
      <c r="F1799" s="1140"/>
      <c r="G1799" s="1140"/>
      <c r="H1799" s="1140"/>
      <c r="I1799" s="1140"/>
      <c r="J1799" s="1140"/>
      <c r="K1799" s="1140"/>
      <c r="L1799" s="1140"/>
      <c r="M1799" s="1140"/>
      <c r="N1799" s="1140"/>
      <c r="O1799" s="1139"/>
    </row>
    <row r="1800" spans="3:15">
      <c r="C1800" s="1140"/>
      <c r="D1800" s="1140"/>
      <c r="E1800" s="1140"/>
      <c r="F1800" s="1140"/>
      <c r="G1800" s="1140"/>
      <c r="H1800" s="1140"/>
      <c r="I1800" s="1140"/>
      <c r="J1800" s="1140"/>
      <c r="K1800" s="1140"/>
      <c r="L1800" s="1140"/>
      <c r="M1800" s="1140"/>
      <c r="N1800" s="1140"/>
      <c r="O1800" s="1139"/>
    </row>
    <row r="1801" spans="3:15">
      <c r="C1801" s="1140"/>
      <c r="D1801" s="1140"/>
      <c r="E1801" s="1140"/>
      <c r="F1801" s="1140"/>
      <c r="G1801" s="1140"/>
      <c r="H1801" s="1140"/>
      <c r="I1801" s="1140"/>
      <c r="J1801" s="1140"/>
      <c r="K1801" s="1140"/>
      <c r="L1801" s="1140"/>
      <c r="M1801" s="1140"/>
      <c r="N1801" s="1140"/>
      <c r="O1801" s="1139"/>
    </row>
    <row r="1802" spans="3:15">
      <c r="C1802" s="1140"/>
      <c r="D1802" s="1140"/>
      <c r="E1802" s="1140"/>
      <c r="F1802" s="1140"/>
      <c r="G1802" s="1140"/>
      <c r="H1802" s="1140"/>
      <c r="I1802" s="1140"/>
      <c r="J1802" s="1140"/>
      <c r="K1802" s="1140"/>
      <c r="L1802" s="1140"/>
      <c r="M1802" s="1140"/>
      <c r="N1802" s="1140"/>
      <c r="O1802" s="1139"/>
    </row>
    <row r="1803" spans="3:15">
      <c r="C1803" s="1140"/>
      <c r="D1803" s="1140"/>
      <c r="E1803" s="1140"/>
      <c r="F1803" s="1140"/>
      <c r="G1803" s="1140"/>
      <c r="H1803" s="1140"/>
      <c r="I1803" s="1140"/>
      <c r="J1803" s="1140"/>
      <c r="K1803" s="1140"/>
      <c r="L1803" s="1140"/>
      <c r="M1803" s="1140"/>
      <c r="N1803" s="1140"/>
      <c r="O1803" s="1139"/>
    </row>
    <row r="1804" spans="3:15">
      <c r="C1804" s="1140"/>
      <c r="D1804" s="1140"/>
      <c r="E1804" s="1140"/>
      <c r="F1804" s="1140"/>
      <c r="G1804" s="1140"/>
      <c r="H1804" s="1140"/>
      <c r="I1804" s="1140"/>
      <c r="J1804" s="1140"/>
      <c r="K1804" s="1140"/>
      <c r="L1804" s="1140"/>
      <c r="M1804" s="1140"/>
      <c r="N1804" s="1140"/>
      <c r="O1804" s="1139"/>
    </row>
    <row r="1805" spans="3:15">
      <c r="C1805" s="1140"/>
      <c r="D1805" s="1140"/>
      <c r="E1805" s="1140"/>
      <c r="F1805" s="1140"/>
      <c r="G1805" s="1140"/>
      <c r="H1805" s="1140"/>
      <c r="I1805" s="1140"/>
      <c r="J1805" s="1140"/>
      <c r="K1805" s="1140"/>
      <c r="L1805" s="1140"/>
      <c r="M1805" s="1140"/>
      <c r="N1805" s="1140"/>
      <c r="O1805" s="1139"/>
    </row>
    <row r="1806" spans="3:15">
      <c r="C1806" s="1140"/>
      <c r="D1806" s="1140"/>
      <c r="E1806" s="1140"/>
      <c r="F1806" s="1140"/>
      <c r="G1806" s="1140"/>
      <c r="H1806" s="1140"/>
      <c r="I1806" s="1140"/>
      <c r="J1806" s="1140"/>
      <c r="K1806" s="1140"/>
      <c r="L1806" s="1140"/>
      <c r="M1806" s="1140"/>
      <c r="N1806" s="1140"/>
      <c r="O1806" s="1139"/>
    </row>
    <row r="1807" spans="3:15">
      <c r="C1807" s="1140"/>
      <c r="D1807" s="1140"/>
      <c r="E1807" s="1140"/>
      <c r="F1807" s="1140"/>
      <c r="G1807" s="1140"/>
      <c r="H1807" s="1140"/>
      <c r="I1807" s="1140"/>
      <c r="J1807" s="1140"/>
      <c r="K1807" s="1140"/>
      <c r="L1807" s="1140"/>
      <c r="M1807" s="1140"/>
      <c r="N1807" s="1140"/>
      <c r="O1807" s="1139"/>
    </row>
    <row r="1808" spans="3:15">
      <c r="C1808" s="1140"/>
      <c r="D1808" s="1140"/>
      <c r="E1808" s="1140"/>
      <c r="F1808" s="1140"/>
      <c r="G1808" s="1140"/>
      <c r="H1808" s="1140"/>
      <c r="I1808" s="1140"/>
      <c r="J1808" s="1140"/>
      <c r="K1808" s="1140"/>
      <c r="L1808" s="1140"/>
      <c r="M1808" s="1140"/>
      <c r="N1808" s="1140"/>
      <c r="O1808" s="1139"/>
    </row>
    <row r="1809" spans="3:15">
      <c r="C1809" s="1140"/>
      <c r="D1809" s="1140"/>
      <c r="E1809" s="1140"/>
      <c r="F1809" s="1140"/>
      <c r="G1809" s="1140"/>
      <c r="H1809" s="1140"/>
      <c r="I1809" s="1140"/>
      <c r="J1809" s="1140"/>
      <c r="K1809" s="1140"/>
      <c r="L1809" s="1140"/>
      <c r="M1809" s="1140"/>
      <c r="N1809" s="1140"/>
      <c r="O1809" s="1139"/>
    </row>
    <row r="1810" spans="3:15">
      <c r="C1810" s="1140"/>
      <c r="D1810" s="1140"/>
      <c r="E1810" s="1140"/>
      <c r="F1810" s="1140"/>
      <c r="G1810" s="1140"/>
      <c r="H1810" s="1140"/>
      <c r="I1810" s="1140"/>
      <c r="J1810" s="1140"/>
      <c r="K1810" s="1140"/>
      <c r="L1810" s="1140"/>
      <c r="M1810" s="1140"/>
      <c r="N1810" s="1140"/>
      <c r="O1810" s="1139"/>
    </row>
    <row r="1811" spans="3:15">
      <c r="C1811" s="1140"/>
      <c r="D1811" s="1140"/>
      <c r="E1811" s="1140"/>
      <c r="F1811" s="1140"/>
      <c r="G1811" s="1140"/>
      <c r="H1811" s="1140"/>
      <c r="I1811" s="1140"/>
      <c r="J1811" s="1140"/>
      <c r="K1811" s="1140"/>
      <c r="L1811" s="1140"/>
      <c r="M1811" s="1140"/>
      <c r="N1811" s="1140"/>
      <c r="O1811" s="1139"/>
    </row>
    <row r="1812" spans="3:15">
      <c r="C1812" s="1140"/>
      <c r="D1812" s="1140"/>
      <c r="E1812" s="1140"/>
      <c r="F1812" s="1140"/>
      <c r="G1812" s="1140"/>
      <c r="H1812" s="1140"/>
      <c r="I1812" s="1140"/>
      <c r="J1812" s="1140"/>
      <c r="K1812" s="1140"/>
      <c r="L1812" s="1140"/>
      <c r="M1812" s="1140"/>
      <c r="N1812" s="1140"/>
      <c r="O1812" s="1139"/>
    </row>
    <row r="1813" spans="3:15">
      <c r="C1813" s="1140"/>
      <c r="D1813" s="1140"/>
      <c r="E1813" s="1140"/>
      <c r="F1813" s="1140"/>
      <c r="G1813" s="1140"/>
      <c r="H1813" s="1140"/>
      <c r="I1813" s="1140"/>
      <c r="J1813" s="1140"/>
      <c r="K1813" s="1140"/>
      <c r="L1813" s="1140"/>
      <c r="M1813" s="1140"/>
      <c r="N1813" s="1140"/>
      <c r="O1813" s="1139"/>
    </row>
    <row r="1814" spans="3:15">
      <c r="C1814" s="1140"/>
      <c r="D1814" s="1140"/>
      <c r="E1814" s="1140"/>
      <c r="F1814" s="1140"/>
      <c r="G1814" s="1140"/>
      <c r="H1814" s="1140"/>
      <c r="I1814" s="1140"/>
      <c r="J1814" s="1140"/>
      <c r="K1814" s="1140"/>
      <c r="L1814" s="1140"/>
      <c r="M1814" s="1140"/>
      <c r="N1814" s="1140"/>
      <c r="O1814" s="1139"/>
    </row>
    <row r="1815" spans="3:15">
      <c r="C1815" s="1140"/>
      <c r="D1815" s="1140"/>
      <c r="E1815" s="1140"/>
      <c r="F1815" s="1140"/>
      <c r="G1815" s="1140"/>
      <c r="H1815" s="1140"/>
      <c r="I1815" s="1140"/>
      <c r="J1815" s="1140"/>
      <c r="K1815" s="1140"/>
      <c r="L1815" s="1140"/>
      <c r="M1815" s="1140"/>
      <c r="N1815" s="1140"/>
      <c r="O1815" s="1139"/>
    </row>
    <row r="1816" spans="3:15">
      <c r="C1816" s="1140"/>
      <c r="D1816" s="1140"/>
      <c r="E1816" s="1140"/>
      <c r="F1816" s="1140"/>
      <c r="G1816" s="1140"/>
      <c r="H1816" s="1140"/>
      <c r="I1816" s="1140"/>
      <c r="J1816" s="1140"/>
      <c r="K1816" s="1140"/>
      <c r="L1816" s="1140"/>
      <c r="M1816" s="1140"/>
      <c r="N1816" s="1140"/>
      <c r="O1816" s="1139"/>
    </row>
    <row r="1817" spans="3:15">
      <c r="C1817" s="1140"/>
      <c r="D1817" s="1140"/>
      <c r="E1817" s="1140"/>
      <c r="F1817" s="1140"/>
      <c r="G1817" s="1140"/>
      <c r="H1817" s="1140"/>
      <c r="I1817" s="1140"/>
      <c r="J1817" s="1140"/>
      <c r="K1817" s="1140"/>
      <c r="L1817" s="1140"/>
      <c r="M1817" s="1140"/>
      <c r="N1817" s="1140"/>
      <c r="O1817" s="1139"/>
    </row>
    <row r="1818" spans="3:15">
      <c r="C1818" s="1140"/>
      <c r="D1818" s="1140"/>
      <c r="E1818" s="1140"/>
      <c r="F1818" s="1140"/>
      <c r="G1818" s="1140"/>
      <c r="H1818" s="1140"/>
      <c r="I1818" s="1140"/>
      <c r="J1818" s="1140"/>
      <c r="K1818" s="1140"/>
      <c r="L1818" s="1140"/>
      <c r="M1818" s="1140"/>
      <c r="N1818" s="1140"/>
      <c r="O1818" s="1139"/>
    </row>
    <row r="1819" spans="3:15">
      <c r="C1819" s="1140"/>
      <c r="D1819" s="1140"/>
      <c r="E1819" s="1140"/>
      <c r="F1819" s="1140"/>
      <c r="G1819" s="1140"/>
      <c r="H1819" s="1140"/>
      <c r="I1819" s="1140"/>
      <c r="J1819" s="1140"/>
      <c r="K1819" s="1140"/>
      <c r="L1819" s="1140"/>
      <c r="M1819" s="1140"/>
      <c r="N1819" s="1140"/>
      <c r="O1819" s="1139"/>
    </row>
    <row r="1820" spans="3:15">
      <c r="C1820" s="1140"/>
      <c r="D1820" s="1140"/>
      <c r="E1820" s="1140"/>
      <c r="F1820" s="1140"/>
      <c r="G1820" s="1140"/>
      <c r="H1820" s="1140"/>
      <c r="I1820" s="1140"/>
      <c r="J1820" s="1140"/>
      <c r="K1820" s="1140"/>
      <c r="L1820" s="1140"/>
      <c r="M1820" s="1140"/>
      <c r="N1820" s="1140"/>
      <c r="O1820" s="1139"/>
    </row>
    <row r="1821" spans="3:15">
      <c r="C1821" s="1140"/>
      <c r="D1821" s="1140"/>
      <c r="E1821" s="1140"/>
      <c r="F1821" s="1140"/>
      <c r="G1821" s="1140"/>
      <c r="H1821" s="1140"/>
      <c r="I1821" s="1140"/>
      <c r="J1821" s="1140"/>
      <c r="K1821" s="1140"/>
      <c r="L1821" s="1140"/>
      <c r="M1821" s="1140"/>
      <c r="N1821" s="1140"/>
      <c r="O1821" s="1139"/>
    </row>
    <row r="1822" spans="3:15">
      <c r="C1822" s="1140"/>
      <c r="D1822" s="1140"/>
      <c r="E1822" s="1140"/>
      <c r="F1822" s="1140"/>
      <c r="G1822" s="1140"/>
      <c r="H1822" s="1140"/>
      <c r="I1822" s="1140"/>
      <c r="J1822" s="1140"/>
      <c r="K1822" s="1140"/>
      <c r="L1822" s="1140"/>
      <c r="M1822" s="1140"/>
      <c r="N1822" s="1140"/>
      <c r="O1822" s="1139"/>
    </row>
    <row r="1823" spans="3:15">
      <c r="C1823" s="1140"/>
      <c r="D1823" s="1140"/>
      <c r="E1823" s="1140"/>
      <c r="F1823" s="1140"/>
      <c r="G1823" s="1140"/>
      <c r="H1823" s="1140"/>
      <c r="I1823" s="1140"/>
      <c r="J1823" s="1140"/>
      <c r="K1823" s="1140"/>
      <c r="L1823" s="1140"/>
      <c r="M1823" s="1140"/>
      <c r="N1823" s="1140"/>
      <c r="O1823" s="1139"/>
    </row>
    <row r="1824" spans="3:15">
      <c r="C1824" s="1140"/>
      <c r="D1824" s="1140"/>
      <c r="E1824" s="1140"/>
      <c r="F1824" s="1140"/>
      <c r="G1824" s="1140"/>
      <c r="H1824" s="1140"/>
      <c r="I1824" s="1140"/>
      <c r="J1824" s="1140"/>
      <c r="K1824" s="1140"/>
      <c r="L1824" s="1140"/>
      <c r="M1824" s="1140"/>
      <c r="N1824" s="1140"/>
      <c r="O1824" s="1139"/>
    </row>
    <row r="1825" spans="3:15">
      <c r="C1825" s="1140"/>
      <c r="D1825" s="1140"/>
      <c r="E1825" s="1140"/>
      <c r="F1825" s="1140"/>
      <c r="G1825" s="1140"/>
      <c r="H1825" s="1140"/>
      <c r="I1825" s="1140"/>
      <c r="J1825" s="1140"/>
      <c r="K1825" s="1140"/>
      <c r="L1825" s="1140"/>
      <c r="M1825" s="1140"/>
      <c r="N1825" s="1140"/>
      <c r="O1825" s="1139"/>
    </row>
    <row r="1826" spans="3:15">
      <c r="C1826" s="1140"/>
      <c r="D1826" s="1140"/>
      <c r="E1826" s="1140"/>
      <c r="F1826" s="1140"/>
      <c r="G1826" s="1140"/>
      <c r="H1826" s="1140"/>
      <c r="I1826" s="1140"/>
      <c r="J1826" s="1140"/>
      <c r="K1826" s="1140"/>
      <c r="L1826" s="1140"/>
      <c r="M1826" s="1140"/>
      <c r="N1826" s="1140"/>
      <c r="O1826" s="1139"/>
    </row>
    <row r="1827" spans="3:15">
      <c r="C1827" s="1140"/>
      <c r="D1827" s="1140"/>
      <c r="E1827" s="1140"/>
      <c r="F1827" s="1140"/>
      <c r="G1827" s="1140"/>
      <c r="H1827" s="1140"/>
      <c r="I1827" s="1140"/>
      <c r="J1827" s="1140"/>
      <c r="K1827" s="1140"/>
      <c r="L1827" s="1140"/>
      <c r="M1827" s="1140"/>
      <c r="N1827" s="1140"/>
      <c r="O1827" s="1139"/>
    </row>
    <row r="1828" spans="3:15">
      <c r="C1828" s="1140"/>
      <c r="D1828" s="1140"/>
      <c r="E1828" s="1140"/>
      <c r="F1828" s="1140"/>
      <c r="G1828" s="1140"/>
      <c r="H1828" s="1140"/>
      <c r="I1828" s="1140"/>
      <c r="J1828" s="1140"/>
      <c r="K1828" s="1140"/>
      <c r="L1828" s="1140"/>
      <c r="M1828" s="1140"/>
      <c r="N1828" s="1140"/>
      <c r="O1828" s="1139"/>
    </row>
    <row r="1829" spans="3:15">
      <c r="C1829" s="1140"/>
      <c r="D1829" s="1140"/>
      <c r="E1829" s="1140"/>
      <c r="F1829" s="1140"/>
      <c r="G1829" s="1140"/>
      <c r="H1829" s="1140"/>
      <c r="I1829" s="1140"/>
      <c r="J1829" s="1140"/>
      <c r="K1829" s="1140"/>
      <c r="L1829" s="1140"/>
      <c r="M1829" s="1140"/>
      <c r="N1829" s="1140"/>
      <c r="O1829" s="1139"/>
    </row>
    <row r="1830" spans="3:15">
      <c r="C1830" s="1140"/>
      <c r="D1830" s="1140"/>
      <c r="E1830" s="1140"/>
      <c r="F1830" s="1140"/>
      <c r="G1830" s="1140"/>
      <c r="H1830" s="1140"/>
      <c r="I1830" s="1140"/>
      <c r="J1830" s="1140"/>
      <c r="K1830" s="1140"/>
      <c r="L1830" s="1140"/>
      <c r="M1830" s="1140"/>
      <c r="N1830" s="1140"/>
      <c r="O1830" s="1139"/>
    </row>
    <row r="1831" spans="3:15">
      <c r="C1831" s="1140"/>
      <c r="D1831" s="1140"/>
      <c r="E1831" s="1140"/>
      <c r="F1831" s="1140"/>
      <c r="G1831" s="1140"/>
      <c r="H1831" s="1140"/>
      <c r="I1831" s="1140"/>
      <c r="J1831" s="1140"/>
      <c r="K1831" s="1140"/>
      <c r="L1831" s="1140"/>
      <c r="M1831" s="1140"/>
      <c r="N1831" s="1140"/>
      <c r="O1831" s="1139"/>
    </row>
    <row r="1832" spans="3:15">
      <c r="C1832" s="1140"/>
      <c r="D1832" s="1140"/>
      <c r="E1832" s="1140"/>
      <c r="F1832" s="1140"/>
      <c r="G1832" s="1140"/>
      <c r="H1832" s="1140"/>
      <c r="I1832" s="1140"/>
      <c r="J1832" s="1140"/>
      <c r="K1832" s="1140"/>
      <c r="L1832" s="1140"/>
      <c r="M1832" s="1140"/>
      <c r="N1832" s="1140"/>
      <c r="O1832" s="1139"/>
    </row>
    <row r="1833" spans="3:15">
      <c r="C1833" s="1140"/>
      <c r="D1833" s="1140"/>
      <c r="E1833" s="1140"/>
      <c r="F1833" s="1140"/>
      <c r="G1833" s="1140"/>
      <c r="H1833" s="1140"/>
      <c r="I1833" s="1140"/>
      <c r="J1833" s="1140"/>
      <c r="K1833" s="1140"/>
      <c r="L1833" s="1140"/>
      <c r="M1833" s="1140"/>
      <c r="N1833" s="1140"/>
      <c r="O1833" s="1139"/>
    </row>
    <row r="1834" spans="3:15">
      <c r="C1834" s="1140"/>
      <c r="D1834" s="1140"/>
      <c r="E1834" s="1140"/>
      <c r="F1834" s="1140"/>
      <c r="G1834" s="1140"/>
      <c r="H1834" s="1140"/>
      <c r="I1834" s="1140"/>
      <c r="J1834" s="1140"/>
      <c r="K1834" s="1140"/>
      <c r="L1834" s="1140"/>
      <c r="M1834" s="1140"/>
      <c r="N1834" s="1140"/>
      <c r="O1834" s="1139"/>
    </row>
    <row r="1835" spans="3:15">
      <c r="C1835" s="1140"/>
      <c r="D1835" s="1140"/>
      <c r="E1835" s="1140"/>
      <c r="F1835" s="1140"/>
      <c r="G1835" s="1140"/>
      <c r="H1835" s="1140"/>
      <c r="I1835" s="1140"/>
      <c r="J1835" s="1140"/>
      <c r="K1835" s="1140"/>
      <c r="L1835" s="1140"/>
      <c r="M1835" s="1140"/>
      <c r="N1835" s="1140"/>
      <c r="O1835" s="1139"/>
    </row>
    <row r="1836" spans="3:15">
      <c r="C1836" s="1140"/>
      <c r="D1836" s="1140"/>
      <c r="E1836" s="1140"/>
      <c r="F1836" s="1140"/>
      <c r="G1836" s="1140"/>
      <c r="H1836" s="1140"/>
      <c r="I1836" s="1140"/>
      <c r="J1836" s="1140"/>
      <c r="K1836" s="1140"/>
      <c r="L1836" s="1140"/>
      <c r="M1836" s="1140"/>
      <c r="N1836" s="1140"/>
      <c r="O1836" s="1139"/>
    </row>
    <row r="1837" spans="3:15">
      <c r="C1837" s="1140"/>
      <c r="D1837" s="1140"/>
      <c r="E1837" s="1140"/>
      <c r="F1837" s="1140"/>
      <c r="G1837" s="1140"/>
      <c r="H1837" s="1140"/>
      <c r="I1837" s="1140"/>
      <c r="J1837" s="1140"/>
      <c r="K1837" s="1140"/>
      <c r="L1837" s="1140"/>
      <c r="M1837" s="1140"/>
      <c r="N1837" s="1140"/>
      <c r="O1837" s="1139"/>
    </row>
    <row r="1838" spans="3:15">
      <c r="C1838" s="1140"/>
      <c r="D1838" s="1140"/>
      <c r="E1838" s="1140"/>
      <c r="F1838" s="1140"/>
      <c r="G1838" s="1140"/>
      <c r="H1838" s="1140"/>
      <c r="I1838" s="1140"/>
      <c r="J1838" s="1140"/>
      <c r="K1838" s="1140"/>
      <c r="L1838" s="1140"/>
      <c r="M1838" s="1140"/>
      <c r="N1838" s="1140"/>
      <c r="O1838" s="1139"/>
    </row>
    <row r="1839" spans="3:15">
      <c r="C1839" s="1140"/>
      <c r="D1839" s="1140"/>
      <c r="E1839" s="1140"/>
      <c r="F1839" s="1140"/>
      <c r="G1839" s="1140"/>
      <c r="H1839" s="1140"/>
      <c r="I1839" s="1140"/>
      <c r="J1839" s="1140"/>
      <c r="K1839" s="1140"/>
      <c r="L1839" s="1140"/>
      <c r="M1839" s="1140"/>
      <c r="N1839" s="1140"/>
      <c r="O1839" s="1139"/>
    </row>
    <row r="1840" spans="3:15">
      <c r="C1840" s="1140"/>
      <c r="D1840" s="1140"/>
      <c r="E1840" s="1140"/>
      <c r="F1840" s="1140"/>
      <c r="G1840" s="1140"/>
      <c r="H1840" s="1140"/>
      <c r="I1840" s="1140"/>
      <c r="J1840" s="1140"/>
      <c r="K1840" s="1140"/>
      <c r="L1840" s="1140"/>
      <c r="M1840" s="1140"/>
      <c r="N1840" s="1140"/>
      <c r="O1840" s="1139"/>
    </row>
    <row r="1841" spans="3:15">
      <c r="C1841" s="1140"/>
      <c r="D1841" s="1140"/>
      <c r="E1841" s="1140"/>
      <c r="F1841" s="1140"/>
      <c r="G1841" s="1140"/>
      <c r="H1841" s="1140"/>
      <c r="I1841" s="1140"/>
      <c r="J1841" s="1140"/>
      <c r="K1841" s="1140"/>
      <c r="L1841" s="1140"/>
      <c r="M1841" s="1140"/>
      <c r="N1841" s="1140"/>
      <c r="O1841" s="1139"/>
    </row>
    <row r="1842" spans="3:15">
      <c r="C1842" s="1140"/>
      <c r="D1842" s="1140"/>
      <c r="E1842" s="1140"/>
      <c r="F1842" s="1140"/>
      <c r="G1842" s="1140"/>
      <c r="H1842" s="1140"/>
      <c r="I1842" s="1140"/>
      <c r="J1842" s="1140"/>
      <c r="K1842" s="1140"/>
      <c r="L1842" s="1140"/>
      <c r="M1842" s="1140"/>
      <c r="N1842" s="1140"/>
      <c r="O1842" s="1139"/>
    </row>
    <row r="1843" spans="3:15">
      <c r="C1843" s="1140"/>
      <c r="D1843" s="1140"/>
      <c r="E1843" s="1140"/>
      <c r="F1843" s="1140"/>
      <c r="G1843" s="1140"/>
      <c r="H1843" s="1140"/>
      <c r="I1843" s="1140"/>
      <c r="J1843" s="1140"/>
      <c r="K1843" s="1140"/>
      <c r="L1843" s="1140"/>
      <c r="M1843" s="1140"/>
      <c r="N1843" s="1140"/>
      <c r="O1843" s="1139"/>
    </row>
    <row r="1844" spans="3:15">
      <c r="C1844" s="1140"/>
      <c r="D1844" s="1140"/>
      <c r="E1844" s="1140"/>
      <c r="F1844" s="1140"/>
      <c r="G1844" s="1140"/>
      <c r="H1844" s="1140"/>
      <c r="I1844" s="1140"/>
      <c r="J1844" s="1140"/>
      <c r="K1844" s="1140"/>
      <c r="L1844" s="1140"/>
      <c r="M1844" s="1140"/>
      <c r="N1844" s="1140"/>
      <c r="O1844" s="1139"/>
    </row>
    <row r="1845" spans="3:15">
      <c r="C1845" s="1140"/>
      <c r="D1845" s="1140"/>
      <c r="E1845" s="1140"/>
      <c r="F1845" s="1140"/>
      <c r="G1845" s="1140"/>
      <c r="H1845" s="1140"/>
      <c r="I1845" s="1140"/>
      <c r="J1845" s="1140"/>
      <c r="K1845" s="1140"/>
      <c r="L1845" s="1140"/>
      <c r="M1845" s="1140"/>
      <c r="N1845" s="1140"/>
      <c r="O1845" s="1139"/>
    </row>
    <row r="1846" spans="3:15">
      <c r="C1846" s="1140"/>
      <c r="D1846" s="1140"/>
      <c r="E1846" s="1140"/>
      <c r="F1846" s="1140"/>
      <c r="G1846" s="1140"/>
      <c r="H1846" s="1140"/>
      <c r="I1846" s="1140"/>
      <c r="J1846" s="1140"/>
      <c r="K1846" s="1140"/>
      <c r="L1846" s="1140"/>
      <c r="M1846" s="1140"/>
      <c r="N1846" s="1140"/>
      <c r="O1846" s="1139"/>
    </row>
    <row r="1847" spans="3:15">
      <c r="C1847" s="1140"/>
      <c r="D1847" s="1140"/>
      <c r="E1847" s="1140"/>
      <c r="F1847" s="1140"/>
      <c r="G1847" s="1140"/>
      <c r="H1847" s="1140"/>
      <c r="I1847" s="1140"/>
      <c r="J1847" s="1140"/>
      <c r="K1847" s="1140"/>
      <c r="L1847" s="1140"/>
      <c r="M1847" s="1140"/>
      <c r="N1847" s="1140"/>
      <c r="O1847" s="1139"/>
    </row>
    <row r="1848" spans="3:15">
      <c r="C1848" s="1140"/>
      <c r="D1848" s="1140"/>
      <c r="E1848" s="1140"/>
      <c r="F1848" s="1140"/>
      <c r="G1848" s="1140"/>
      <c r="H1848" s="1140"/>
      <c r="I1848" s="1140"/>
      <c r="J1848" s="1140"/>
      <c r="K1848" s="1140"/>
      <c r="L1848" s="1140"/>
      <c r="M1848" s="1140"/>
      <c r="N1848" s="1140"/>
      <c r="O1848" s="1139"/>
    </row>
    <row r="1849" spans="3:15">
      <c r="C1849" s="1140"/>
      <c r="D1849" s="1140"/>
      <c r="E1849" s="1140"/>
      <c r="F1849" s="1140"/>
      <c r="G1849" s="1140"/>
      <c r="H1849" s="1140"/>
      <c r="I1849" s="1140"/>
      <c r="J1849" s="1140"/>
      <c r="K1849" s="1140"/>
      <c r="L1849" s="1140"/>
      <c r="M1849" s="1140"/>
      <c r="N1849" s="1140"/>
      <c r="O1849" s="1139"/>
    </row>
    <row r="1850" spans="3:15">
      <c r="C1850" s="1140"/>
      <c r="D1850" s="1140"/>
      <c r="E1850" s="1140"/>
      <c r="F1850" s="1140"/>
      <c r="G1850" s="1140"/>
      <c r="H1850" s="1140"/>
      <c r="I1850" s="1140"/>
      <c r="J1850" s="1140"/>
      <c r="K1850" s="1140"/>
      <c r="L1850" s="1140"/>
      <c r="M1850" s="1140"/>
      <c r="N1850" s="1140"/>
      <c r="O1850" s="1139"/>
    </row>
    <row r="1851" spans="3:15">
      <c r="C1851" s="1140"/>
      <c r="D1851" s="1140"/>
      <c r="E1851" s="1140"/>
      <c r="F1851" s="1140"/>
      <c r="G1851" s="1140"/>
      <c r="H1851" s="1140"/>
      <c r="I1851" s="1140"/>
      <c r="J1851" s="1140"/>
      <c r="K1851" s="1140"/>
      <c r="L1851" s="1140"/>
      <c r="M1851" s="1140"/>
      <c r="N1851" s="1140"/>
      <c r="O1851" s="1139"/>
    </row>
    <row r="1852" spans="3:15">
      <c r="C1852" s="1140"/>
      <c r="D1852" s="1140"/>
      <c r="E1852" s="1140"/>
      <c r="F1852" s="1140"/>
      <c r="G1852" s="1140"/>
      <c r="H1852" s="1140"/>
      <c r="I1852" s="1140"/>
      <c r="J1852" s="1140"/>
      <c r="K1852" s="1140"/>
      <c r="L1852" s="1140"/>
      <c r="M1852" s="1140"/>
      <c r="N1852" s="1140"/>
      <c r="O1852" s="1139"/>
    </row>
    <row r="1853" spans="3:15">
      <c r="C1853" s="1140"/>
      <c r="D1853" s="1140"/>
      <c r="E1853" s="1140"/>
      <c r="F1853" s="1140"/>
      <c r="G1853" s="1140"/>
      <c r="H1853" s="1140"/>
      <c r="I1853" s="1140"/>
      <c r="J1853" s="1140"/>
      <c r="K1853" s="1140"/>
      <c r="L1853" s="1140"/>
      <c r="M1853" s="1140"/>
      <c r="N1853" s="1140"/>
      <c r="O1853" s="1139"/>
    </row>
    <row r="1854" spans="3:15">
      <c r="C1854" s="1140"/>
      <c r="D1854" s="1140"/>
      <c r="E1854" s="1140"/>
      <c r="F1854" s="1140"/>
      <c r="G1854" s="1140"/>
      <c r="H1854" s="1140"/>
      <c r="I1854" s="1140"/>
      <c r="J1854" s="1140"/>
      <c r="K1854" s="1140"/>
      <c r="L1854" s="1140"/>
      <c r="M1854" s="1140"/>
      <c r="N1854" s="1140"/>
      <c r="O1854" s="1139"/>
    </row>
    <row r="1855" spans="3:15">
      <c r="C1855" s="1140"/>
      <c r="D1855" s="1140"/>
      <c r="E1855" s="1140"/>
      <c r="F1855" s="1140"/>
      <c r="G1855" s="1140"/>
      <c r="H1855" s="1140"/>
      <c r="I1855" s="1140"/>
      <c r="J1855" s="1140"/>
      <c r="K1855" s="1140"/>
      <c r="L1855" s="1140"/>
      <c r="M1855" s="1140"/>
      <c r="N1855" s="1140"/>
      <c r="O1855" s="1139"/>
    </row>
    <row r="1856" spans="3:15">
      <c r="C1856" s="1140"/>
      <c r="D1856" s="1140"/>
      <c r="E1856" s="1140"/>
      <c r="F1856" s="1140"/>
      <c r="G1856" s="1140"/>
      <c r="H1856" s="1140"/>
      <c r="I1856" s="1140"/>
      <c r="J1856" s="1140"/>
      <c r="K1856" s="1140"/>
      <c r="L1856" s="1140"/>
      <c r="M1856" s="1140"/>
      <c r="N1856" s="1140"/>
      <c r="O1856" s="1139"/>
    </row>
    <row r="1857" spans="3:15">
      <c r="C1857" s="1140"/>
      <c r="D1857" s="1140"/>
      <c r="E1857" s="1140"/>
      <c r="F1857" s="1140"/>
      <c r="G1857" s="1140"/>
      <c r="H1857" s="1140"/>
      <c r="I1857" s="1140"/>
      <c r="J1857" s="1140"/>
      <c r="K1857" s="1140"/>
      <c r="L1857" s="1140"/>
      <c r="M1857" s="1140"/>
      <c r="N1857" s="1140"/>
      <c r="O1857" s="1139"/>
    </row>
    <row r="1858" spans="3:15">
      <c r="C1858" s="1140"/>
      <c r="D1858" s="1140"/>
      <c r="E1858" s="1140"/>
      <c r="F1858" s="1140"/>
      <c r="G1858" s="1140"/>
      <c r="H1858" s="1140"/>
      <c r="I1858" s="1140"/>
      <c r="J1858" s="1140"/>
      <c r="K1858" s="1140"/>
      <c r="L1858" s="1140"/>
      <c r="M1858" s="1140"/>
      <c r="N1858" s="1140"/>
      <c r="O1858" s="1139"/>
    </row>
    <row r="1859" spans="3:15">
      <c r="C1859" s="1140"/>
      <c r="D1859" s="1140"/>
      <c r="E1859" s="1140"/>
      <c r="F1859" s="1140"/>
      <c r="G1859" s="1140"/>
      <c r="H1859" s="1140"/>
      <c r="I1859" s="1140"/>
      <c r="J1859" s="1140"/>
      <c r="K1859" s="1140"/>
      <c r="L1859" s="1140"/>
      <c r="M1859" s="1140"/>
      <c r="N1859" s="1140"/>
      <c r="O1859" s="1139"/>
    </row>
    <row r="1860" spans="3:15">
      <c r="C1860" s="1140"/>
      <c r="D1860" s="1140"/>
      <c r="E1860" s="1140"/>
      <c r="F1860" s="1140"/>
      <c r="G1860" s="1140"/>
      <c r="H1860" s="1140"/>
      <c r="I1860" s="1140"/>
      <c r="J1860" s="1140"/>
      <c r="K1860" s="1140"/>
      <c r="L1860" s="1140"/>
      <c r="M1860" s="1140"/>
      <c r="N1860" s="1140"/>
      <c r="O1860" s="1139"/>
    </row>
    <row r="1861" spans="3:15">
      <c r="C1861" s="1140"/>
      <c r="D1861" s="1140"/>
      <c r="E1861" s="1140"/>
      <c r="F1861" s="1140"/>
      <c r="G1861" s="1140"/>
      <c r="H1861" s="1140"/>
      <c r="I1861" s="1140"/>
      <c r="J1861" s="1140"/>
      <c r="K1861" s="1140"/>
      <c r="L1861" s="1140"/>
      <c r="M1861" s="1140"/>
      <c r="N1861" s="1140"/>
      <c r="O1861" s="1139"/>
    </row>
    <row r="1862" spans="3:15">
      <c r="C1862" s="1140"/>
      <c r="D1862" s="1140"/>
      <c r="E1862" s="1140"/>
      <c r="F1862" s="1140"/>
      <c r="G1862" s="1140"/>
      <c r="H1862" s="1140"/>
      <c r="I1862" s="1140"/>
      <c r="J1862" s="1140"/>
      <c r="K1862" s="1140"/>
      <c r="L1862" s="1140"/>
      <c r="M1862" s="1140"/>
      <c r="N1862" s="1140"/>
      <c r="O1862" s="1139"/>
    </row>
    <row r="1863" spans="3:15">
      <c r="C1863" s="1140"/>
      <c r="D1863" s="1140"/>
      <c r="E1863" s="1140"/>
      <c r="F1863" s="1140"/>
      <c r="G1863" s="1140"/>
      <c r="H1863" s="1140"/>
      <c r="I1863" s="1140"/>
      <c r="J1863" s="1140"/>
      <c r="K1863" s="1140"/>
      <c r="L1863" s="1140"/>
      <c r="M1863" s="1140"/>
      <c r="N1863" s="1140"/>
      <c r="O1863" s="1139"/>
    </row>
    <row r="1864" spans="3:15">
      <c r="C1864" s="1140"/>
      <c r="D1864" s="1140"/>
      <c r="E1864" s="1140"/>
      <c r="F1864" s="1140"/>
      <c r="G1864" s="1140"/>
      <c r="H1864" s="1140"/>
      <c r="I1864" s="1140"/>
      <c r="J1864" s="1140"/>
      <c r="K1864" s="1140"/>
      <c r="L1864" s="1140"/>
      <c r="M1864" s="1140"/>
      <c r="N1864" s="1140"/>
      <c r="O1864" s="1139"/>
    </row>
    <row r="1865" spans="3:15">
      <c r="C1865" s="1140"/>
      <c r="D1865" s="1140"/>
      <c r="E1865" s="1140"/>
      <c r="F1865" s="1140"/>
      <c r="G1865" s="1140"/>
      <c r="H1865" s="1140"/>
      <c r="I1865" s="1140"/>
      <c r="J1865" s="1140"/>
      <c r="K1865" s="1140"/>
      <c r="L1865" s="1140"/>
      <c r="M1865" s="1140"/>
      <c r="N1865" s="1140"/>
      <c r="O1865" s="1139"/>
    </row>
    <row r="1866" spans="3:15">
      <c r="C1866" s="1140"/>
      <c r="D1866" s="1140"/>
      <c r="E1866" s="1140"/>
      <c r="F1866" s="1140"/>
      <c r="G1866" s="1140"/>
      <c r="H1866" s="1140"/>
      <c r="I1866" s="1140"/>
      <c r="J1866" s="1140"/>
      <c r="K1866" s="1140"/>
      <c r="L1866" s="1140"/>
      <c r="M1866" s="1140"/>
      <c r="N1866" s="1140"/>
      <c r="O1866" s="1139"/>
    </row>
    <row r="1867" spans="3:15">
      <c r="C1867" s="1140"/>
      <c r="D1867" s="1140"/>
      <c r="E1867" s="1140"/>
      <c r="F1867" s="1140"/>
      <c r="G1867" s="1140"/>
      <c r="H1867" s="1140"/>
      <c r="I1867" s="1140"/>
      <c r="J1867" s="1140"/>
      <c r="K1867" s="1140"/>
      <c r="L1867" s="1140"/>
      <c r="M1867" s="1140"/>
      <c r="N1867" s="1140"/>
      <c r="O1867" s="1139"/>
    </row>
    <row r="1868" spans="3:15">
      <c r="C1868" s="1140"/>
      <c r="D1868" s="1140"/>
      <c r="E1868" s="1140"/>
      <c r="F1868" s="1140"/>
      <c r="G1868" s="1140"/>
      <c r="H1868" s="1140"/>
      <c r="I1868" s="1140"/>
      <c r="J1868" s="1140"/>
      <c r="K1868" s="1140"/>
      <c r="L1868" s="1140"/>
      <c r="M1868" s="1140"/>
      <c r="N1868" s="1140"/>
      <c r="O1868" s="1139"/>
    </row>
    <row r="1869" spans="3:15">
      <c r="C1869" s="1140"/>
      <c r="D1869" s="1140"/>
      <c r="E1869" s="1140"/>
      <c r="F1869" s="1140"/>
      <c r="G1869" s="1140"/>
      <c r="H1869" s="1140"/>
      <c r="I1869" s="1140"/>
      <c r="J1869" s="1140"/>
      <c r="K1869" s="1140"/>
      <c r="L1869" s="1140"/>
      <c r="M1869" s="1140"/>
      <c r="N1869" s="1140"/>
      <c r="O1869" s="1139"/>
    </row>
    <row r="1870" spans="3:15">
      <c r="C1870" s="1140"/>
      <c r="D1870" s="1140"/>
      <c r="E1870" s="1140"/>
      <c r="F1870" s="1140"/>
      <c r="G1870" s="1140"/>
      <c r="H1870" s="1140"/>
      <c r="I1870" s="1140"/>
      <c r="J1870" s="1140"/>
      <c r="K1870" s="1140"/>
      <c r="L1870" s="1140"/>
      <c r="M1870" s="1140"/>
      <c r="N1870" s="1140"/>
      <c r="O1870" s="1139"/>
    </row>
    <row r="1871" spans="3:15">
      <c r="C1871" s="1140"/>
      <c r="D1871" s="1140"/>
      <c r="E1871" s="1140"/>
      <c r="F1871" s="1140"/>
      <c r="G1871" s="1140"/>
      <c r="H1871" s="1140"/>
      <c r="I1871" s="1140"/>
      <c r="J1871" s="1140"/>
      <c r="K1871" s="1140"/>
      <c r="L1871" s="1140"/>
      <c r="M1871" s="1140"/>
      <c r="N1871" s="1140"/>
      <c r="O1871" s="1139"/>
    </row>
    <row r="1872" spans="3:15">
      <c r="C1872" s="1140"/>
      <c r="D1872" s="1140"/>
      <c r="E1872" s="1140"/>
      <c r="F1872" s="1140"/>
      <c r="G1872" s="1140"/>
      <c r="H1872" s="1140"/>
      <c r="I1872" s="1140"/>
      <c r="J1872" s="1140"/>
      <c r="K1872" s="1140"/>
      <c r="L1872" s="1140"/>
      <c r="M1872" s="1140"/>
      <c r="N1872" s="1140"/>
      <c r="O1872" s="1139"/>
    </row>
    <row r="1873" spans="3:15">
      <c r="C1873" s="1140"/>
      <c r="D1873" s="1140"/>
      <c r="E1873" s="1140"/>
      <c r="F1873" s="1140"/>
      <c r="G1873" s="1140"/>
      <c r="H1873" s="1140"/>
      <c r="I1873" s="1140"/>
      <c r="J1873" s="1140"/>
      <c r="K1873" s="1140"/>
      <c r="L1873" s="1140"/>
      <c r="M1873" s="1140"/>
      <c r="N1873" s="1140"/>
      <c r="O1873" s="1139"/>
    </row>
    <row r="1874" spans="3:15">
      <c r="C1874" s="1140"/>
      <c r="D1874" s="1140"/>
      <c r="E1874" s="1140"/>
      <c r="F1874" s="1140"/>
      <c r="G1874" s="1140"/>
      <c r="H1874" s="1140"/>
      <c r="I1874" s="1140"/>
      <c r="J1874" s="1140"/>
      <c r="K1874" s="1140"/>
      <c r="L1874" s="1140"/>
      <c r="M1874" s="1140"/>
      <c r="N1874" s="1140"/>
      <c r="O1874" s="1139"/>
    </row>
    <row r="1875" spans="3:15">
      <c r="C1875" s="1140"/>
      <c r="D1875" s="1140"/>
      <c r="E1875" s="1140"/>
      <c r="F1875" s="1140"/>
      <c r="G1875" s="1140"/>
      <c r="H1875" s="1140"/>
      <c r="I1875" s="1140"/>
      <c r="J1875" s="1140"/>
      <c r="K1875" s="1140"/>
      <c r="L1875" s="1140"/>
      <c r="M1875" s="1140"/>
      <c r="N1875" s="1140"/>
      <c r="O1875" s="1139"/>
    </row>
    <row r="1876" spans="3:15">
      <c r="C1876" s="1140"/>
      <c r="D1876" s="1140"/>
      <c r="E1876" s="1140"/>
      <c r="F1876" s="1140"/>
      <c r="G1876" s="1140"/>
      <c r="H1876" s="1140"/>
      <c r="I1876" s="1140"/>
      <c r="J1876" s="1140"/>
      <c r="K1876" s="1140"/>
      <c r="L1876" s="1140"/>
      <c r="M1876" s="1140"/>
      <c r="N1876" s="1140"/>
      <c r="O1876" s="1139"/>
    </row>
    <row r="1877" spans="3:15">
      <c r="C1877" s="1140"/>
      <c r="D1877" s="1140"/>
      <c r="E1877" s="1140"/>
      <c r="F1877" s="1140"/>
      <c r="G1877" s="1140"/>
      <c r="H1877" s="1140"/>
      <c r="I1877" s="1140"/>
      <c r="J1877" s="1140"/>
      <c r="K1877" s="1140"/>
      <c r="L1877" s="1140"/>
      <c r="M1877" s="1140"/>
      <c r="N1877" s="1140"/>
      <c r="O1877" s="1139"/>
    </row>
    <row r="1878" spans="3:15">
      <c r="C1878" s="1140"/>
      <c r="D1878" s="1140"/>
      <c r="E1878" s="1140"/>
      <c r="F1878" s="1140"/>
      <c r="G1878" s="1140"/>
      <c r="H1878" s="1140"/>
      <c r="I1878" s="1140"/>
      <c r="J1878" s="1140"/>
      <c r="K1878" s="1140"/>
      <c r="L1878" s="1140"/>
      <c r="M1878" s="1140"/>
      <c r="N1878" s="1140"/>
      <c r="O1878" s="1139"/>
    </row>
    <row r="1879" spans="3:15">
      <c r="C1879" s="1140"/>
      <c r="D1879" s="1140"/>
      <c r="E1879" s="1140"/>
      <c r="F1879" s="1140"/>
      <c r="G1879" s="1140"/>
      <c r="H1879" s="1140"/>
      <c r="I1879" s="1140"/>
      <c r="J1879" s="1140"/>
      <c r="K1879" s="1140"/>
      <c r="L1879" s="1140"/>
      <c r="M1879" s="1140"/>
      <c r="N1879" s="1140"/>
      <c r="O1879" s="1139"/>
    </row>
    <row r="1880" spans="3:15">
      <c r="C1880" s="1140"/>
      <c r="D1880" s="1140"/>
      <c r="E1880" s="1140"/>
      <c r="F1880" s="1140"/>
      <c r="G1880" s="1140"/>
      <c r="H1880" s="1140"/>
      <c r="I1880" s="1140"/>
      <c r="J1880" s="1140"/>
      <c r="K1880" s="1140"/>
      <c r="L1880" s="1140"/>
      <c r="M1880" s="1140"/>
      <c r="N1880" s="1140"/>
      <c r="O1880" s="1139"/>
    </row>
    <row r="1881" spans="3:15">
      <c r="C1881" s="1140"/>
      <c r="D1881" s="1140"/>
      <c r="E1881" s="1140"/>
      <c r="F1881" s="1140"/>
      <c r="G1881" s="1140"/>
      <c r="H1881" s="1140"/>
      <c r="I1881" s="1140"/>
      <c r="J1881" s="1140"/>
      <c r="K1881" s="1140"/>
      <c r="L1881" s="1140"/>
      <c r="M1881" s="1140"/>
      <c r="N1881" s="1140"/>
      <c r="O1881" s="1139"/>
    </row>
    <row r="1882" spans="3:15">
      <c r="C1882" s="1140"/>
      <c r="D1882" s="1140"/>
      <c r="E1882" s="1140"/>
      <c r="F1882" s="1140"/>
      <c r="G1882" s="1140"/>
      <c r="H1882" s="1140"/>
      <c r="I1882" s="1140"/>
      <c r="J1882" s="1140"/>
      <c r="K1882" s="1140"/>
      <c r="L1882" s="1140"/>
      <c r="M1882" s="1140"/>
      <c r="N1882" s="1140"/>
      <c r="O1882" s="1139"/>
    </row>
    <row r="1883" spans="3:15">
      <c r="C1883" s="1140"/>
      <c r="D1883" s="1140"/>
      <c r="E1883" s="1140"/>
      <c r="F1883" s="1140"/>
      <c r="G1883" s="1140"/>
      <c r="H1883" s="1140"/>
      <c r="I1883" s="1140"/>
      <c r="J1883" s="1140"/>
      <c r="K1883" s="1140"/>
      <c r="L1883" s="1140"/>
      <c r="M1883" s="1140"/>
      <c r="N1883" s="1140"/>
      <c r="O1883" s="1139"/>
    </row>
    <row r="1884" spans="3:15">
      <c r="C1884" s="1140"/>
      <c r="D1884" s="1140"/>
      <c r="E1884" s="1140"/>
      <c r="F1884" s="1140"/>
      <c r="G1884" s="1140"/>
      <c r="H1884" s="1140"/>
      <c r="I1884" s="1140"/>
      <c r="J1884" s="1140"/>
      <c r="K1884" s="1140"/>
      <c r="L1884" s="1140"/>
      <c r="M1884" s="1140"/>
      <c r="N1884" s="1140"/>
      <c r="O1884" s="1139"/>
    </row>
    <row r="1885" spans="3:15">
      <c r="C1885" s="1140"/>
      <c r="D1885" s="1140"/>
      <c r="E1885" s="1140"/>
      <c r="F1885" s="1140"/>
      <c r="G1885" s="1140"/>
      <c r="H1885" s="1140"/>
      <c r="I1885" s="1140"/>
      <c r="J1885" s="1140"/>
      <c r="K1885" s="1140"/>
      <c r="L1885" s="1140"/>
      <c r="M1885" s="1140"/>
      <c r="N1885" s="1140"/>
      <c r="O1885" s="1139"/>
    </row>
    <row r="1886" spans="3:15">
      <c r="C1886" s="1140"/>
      <c r="D1886" s="1140"/>
      <c r="E1886" s="1140"/>
      <c r="F1886" s="1140"/>
      <c r="G1886" s="1140"/>
      <c r="H1886" s="1140"/>
      <c r="I1886" s="1140"/>
      <c r="J1886" s="1140"/>
      <c r="K1886" s="1140"/>
      <c r="L1886" s="1140"/>
      <c r="M1886" s="1140"/>
      <c r="N1886" s="1140"/>
      <c r="O1886" s="1139"/>
    </row>
    <row r="1887" spans="3:15">
      <c r="C1887" s="1140"/>
      <c r="D1887" s="1140"/>
      <c r="E1887" s="1140"/>
      <c r="F1887" s="1140"/>
      <c r="G1887" s="1140"/>
      <c r="H1887" s="1140"/>
      <c r="I1887" s="1140"/>
      <c r="J1887" s="1140"/>
      <c r="K1887" s="1140"/>
      <c r="L1887" s="1140"/>
      <c r="M1887" s="1140"/>
      <c r="N1887" s="1140"/>
      <c r="O1887" s="1139"/>
    </row>
    <row r="1888" spans="3:15">
      <c r="C1888" s="1140"/>
      <c r="D1888" s="1140"/>
      <c r="E1888" s="1140"/>
      <c r="F1888" s="1140"/>
      <c r="G1888" s="1140"/>
      <c r="H1888" s="1140"/>
      <c r="I1888" s="1140"/>
      <c r="J1888" s="1140"/>
      <c r="K1888" s="1140"/>
      <c r="L1888" s="1140"/>
      <c r="M1888" s="1140"/>
      <c r="N1888" s="1140"/>
      <c r="O1888" s="1139"/>
    </row>
    <row r="1889" spans="3:15">
      <c r="C1889" s="1140"/>
      <c r="D1889" s="1140"/>
      <c r="E1889" s="1140"/>
      <c r="F1889" s="1140"/>
      <c r="G1889" s="1140"/>
      <c r="H1889" s="1140"/>
      <c r="I1889" s="1140"/>
      <c r="J1889" s="1140"/>
      <c r="K1889" s="1140"/>
      <c r="L1889" s="1140"/>
      <c r="M1889" s="1140"/>
      <c r="N1889" s="1140"/>
      <c r="O1889" s="1139"/>
    </row>
    <row r="1890" spans="3:15">
      <c r="C1890" s="1140"/>
      <c r="D1890" s="1140"/>
      <c r="E1890" s="1140"/>
      <c r="F1890" s="1140"/>
      <c r="G1890" s="1140"/>
      <c r="H1890" s="1140"/>
      <c r="I1890" s="1140"/>
      <c r="J1890" s="1140"/>
      <c r="K1890" s="1140"/>
      <c r="L1890" s="1140"/>
      <c r="M1890" s="1140"/>
      <c r="N1890" s="1140"/>
      <c r="O1890" s="1139"/>
    </row>
    <row r="1891" spans="3:15">
      <c r="C1891" s="1140"/>
      <c r="D1891" s="1140"/>
      <c r="E1891" s="1140"/>
      <c r="F1891" s="1140"/>
      <c r="G1891" s="1140"/>
      <c r="H1891" s="1140"/>
      <c r="I1891" s="1140"/>
      <c r="J1891" s="1140"/>
      <c r="K1891" s="1140"/>
      <c r="L1891" s="1140"/>
      <c r="M1891" s="1140"/>
      <c r="N1891" s="1140"/>
      <c r="O1891" s="1139"/>
    </row>
    <row r="1892" spans="3:15">
      <c r="C1892" s="1140"/>
      <c r="D1892" s="1140"/>
      <c r="E1892" s="1140"/>
      <c r="F1892" s="1140"/>
      <c r="G1892" s="1140"/>
      <c r="H1892" s="1140"/>
      <c r="I1892" s="1140"/>
      <c r="J1892" s="1140"/>
      <c r="K1892" s="1140"/>
      <c r="L1892" s="1140"/>
      <c r="M1892" s="1140"/>
      <c r="N1892" s="1140"/>
      <c r="O1892" s="1139"/>
    </row>
    <row r="1893" spans="3:15">
      <c r="C1893" s="1140"/>
      <c r="D1893" s="1140"/>
      <c r="E1893" s="1140"/>
      <c r="F1893" s="1140"/>
      <c r="G1893" s="1140"/>
      <c r="H1893" s="1140"/>
      <c r="I1893" s="1140"/>
      <c r="J1893" s="1140"/>
      <c r="K1893" s="1140"/>
      <c r="L1893" s="1140"/>
      <c r="M1893" s="1140"/>
      <c r="N1893" s="1140"/>
      <c r="O1893" s="1139"/>
    </row>
    <row r="1894" spans="3:15">
      <c r="C1894" s="1140"/>
      <c r="D1894" s="1140"/>
      <c r="E1894" s="1140"/>
      <c r="F1894" s="1140"/>
      <c r="G1894" s="1140"/>
      <c r="H1894" s="1140"/>
      <c r="I1894" s="1140"/>
      <c r="J1894" s="1140"/>
      <c r="K1894" s="1140"/>
      <c r="L1894" s="1140"/>
      <c r="M1894" s="1140"/>
      <c r="N1894" s="1140"/>
      <c r="O1894" s="1139"/>
    </row>
    <row r="1895" spans="3:15">
      <c r="C1895" s="1140"/>
      <c r="D1895" s="1140"/>
      <c r="E1895" s="1140"/>
      <c r="F1895" s="1140"/>
      <c r="G1895" s="1140"/>
      <c r="H1895" s="1140"/>
      <c r="I1895" s="1140"/>
      <c r="J1895" s="1140"/>
      <c r="K1895" s="1140"/>
      <c r="L1895" s="1140"/>
      <c r="M1895" s="1140"/>
      <c r="N1895" s="1140"/>
      <c r="O1895" s="1139"/>
    </row>
    <row r="1896" spans="3:15">
      <c r="C1896" s="1140"/>
      <c r="D1896" s="1140"/>
      <c r="E1896" s="1140"/>
      <c r="F1896" s="1140"/>
      <c r="G1896" s="1140"/>
      <c r="H1896" s="1140"/>
      <c r="I1896" s="1140"/>
      <c r="J1896" s="1140"/>
      <c r="K1896" s="1140"/>
      <c r="L1896" s="1140"/>
      <c r="M1896" s="1140"/>
      <c r="N1896" s="1140"/>
      <c r="O1896" s="1139"/>
    </row>
    <row r="1897" spans="3:15">
      <c r="C1897" s="1140"/>
      <c r="D1897" s="1140"/>
      <c r="E1897" s="1140"/>
      <c r="F1897" s="1140"/>
      <c r="G1897" s="1140"/>
      <c r="H1897" s="1140"/>
      <c r="I1897" s="1140"/>
      <c r="J1897" s="1140"/>
      <c r="K1897" s="1140"/>
      <c r="L1897" s="1140"/>
      <c r="M1897" s="1140"/>
      <c r="N1897" s="1140"/>
      <c r="O1897" s="1139"/>
    </row>
    <row r="1898" spans="3:15">
      <c r="C1898" s="1140"/>
      <c r="D1898" s="1140"/>
      <c r="E1898" s="1140"/>
      <c r="F1898" s="1140"/>
      <c r="G1898" s="1140"/>
      <c r="H1898" s="1140"/>
      <c r="I1898" s="1140"/>
      <c r="J1898" s="1140"/>
      <c r="K1898" s="1140"/>
      <c r="L1898" s="1140"/>
      <c r="M1898" s="1140"/>
      <c r="N1898" s="1140"/>
      <c r="O1898" s="1139"/>
    </row>
    <row r="1899" spans="3:15">
      <c r="C1899" s="1140"/>
      <c r="D1899" s="1140"/>
      <c r="E1899" s="1140"/>
      <c r="F1899" s="1140"/>
      <c r="G1899" s="1140"/>
      <c r="H1899" s="1140"/>
      <c r="I1899" s="1140"/>
      <c r="J1899" s="1140"/>
      <c r="K1899" s="1140"/>
      <c r="L1899" s="1140"/>
      <c r="M1899" s="1140"/>
      <c r="N1899" s="1140"/>
      <c r="O1899" s="1139"/>
    </row>
    <row r="1900" spans="3:15">
      <c r="C1900" s="1140"/>
      <c r="D1900" s="1140"/>
      <c r="E1900" s="1140"/>
      <c r="F1900" s="1140"/>
      <c r="G1900" s="1140"/>
      <c r="H1900" s="1140"/>
      <c r="I1900" s="1140"/>
      <c r="J1900" s="1140"/>
      <c r="K1900" s="1140"/>
      <c r="L1900" s="1140"/>
      <c r="M1900" s="1140"/>
      <c r="N1900" s="1140"/>
      <c r="O1900" s="1139"/>
    </row>
  </sheetData>
  <pageMargins left="0.19685039370078741" right="0.19685039370078741" top="0.31496062992125984" bottom="0.19685039370078741" header="0" footer="0"/>
  <pageSetup paperSize="256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79"/>
  <sheetViews>
    <sheetView showGridLines="0" zoomScale="70" zoomScaleNormal="70" workbookViewId="0">
      <pane xSplit="2" ySplit="5" topLeftCell="C24" activePane="bottomRight" state="frozen"/>
      <selection activeCell="I39" sqref="I39"/>
      <selection pane="topRight" activeCell="I39" sqref="I39"/>
      <selection pane="bottomLeft" activeCell="I39" sqref="I39"/>
      <selection pane="bottomRight" activeCell="D48" sqref="D48"/>
    </sheetView>
  </sheetViews>
  <sheetFormatPr baseColWidth="10" defaultColWidth="11.5546875" defaultRowHeight="14.1" customHeight="1"/>
  <cols>
    <col min="1" max="1" width="3.6640625" style="923" customWidth="1"/>
    <col min="2" max="2" width="45.88671875" style="923" customWidth="1"/>
    <col min="3" max="3" width="12.109375" style="942" bestFit="1" customWidth="1"/>
    <col min="4" max="4" width="10.44140625" style="942" bestFit="1" customWidth="1"/>
    <col min="5" max="5" width="10.44140625" style="1589" bestFit="1" customWidth="1"/>
    <col min="6" max="6" width="10.77734375" style="1589" bestFit="1" customWidth="1"/>
    <col min="7" max="7" width="10.5546875" style="1589" bestFit="1" customWidth="1"/>
    <col min="8" max="8" width="10.6640625" style="1589" bestFit="1" customWidth="1"/>
    <col min="9" max="9" width="11" style="1589" bestFit="1" customWidth="1"/>
    <col min="10" max="13" width="10.6640625" style="1589" bestFit="1" customWidth="1"/>
    <col min="14" max="14" width="11" style="1589" bestFit="1" customWidth="1"/>
    <col min="15" max="15" width="12.109375" style="1611" bestFit="1" customWidth="1"/>
    <col min="16" max="16" width="5.109375" style="569" customWidth="1"/>
    <col min="17" max="17" width="12" style="1489" bestFit="1" customWidth="1"/>
    <col min="18" max="16384" width="11.5546875" style="566"/>
  </cols>
  <sheetData>
    <row r="2" spans="1:17" ht="14.1" customHeight="1">
      <c r="D2" s="640"/>
      <c r="E2" s="1587"/>
      <c r="F2" s="1588"/>
      <c r="H2" s="1720"/>
      <c r="I2" s="1720"/>
      <c r="J2" s="1720"/>
      <c r="K2" s="1720"/>
      <c r="L2" s="1720"/>
      <c r="M2" s="1720"/>
      <c r="N2" s="1590"/>
      <c r="O2" s="1591" t="s">
        <v>247</v>
      </c>
    </row>
    <row r="3" spans="1:17" ht="14.1" customHeight="1">
      <c r="D3" s="640"/>
      <c r="E3" s="1587"/>
      <c r="F3" s="1588"/>
      <c r="H3" s="1592"/>
      <c r="I3" s="1592"/>
      <c r="J3" s="1592"/>
      <c r="K3" s="1592"/>
      <c r="L3" s="1592"/>
      <c r="M3" s="1592"/>
      <c r="N3" s="1590"/>
      <c r="O3" s="1591"/>
    </row>
    <row r="4" spans="1:17" ht="24" customHeight="1" thickBot="1">
      <c r="A4" s="782" t="s">
        <v>476</v>
      </c>
      <c r="B4" s="924"/>
      <c r="C4" s="1171"/>
      <c r="D4" s="1171"/>
      <c r="E4" s="1593"/>
      <c r="F4" s="1593"/>
      <c r="G4" s="1593"/>
      <c r="H4" s="1593"/>
      <c r="I4" s="1593"/>
      <c r="J4" s="1593"/>
      <c r="K4" s="1593"/>
      <c r="L4" s="1593"/>
      <c r="M4" s="1593"/>
      <c r="N4" s="1593"/>
      <c r="O4" s="1594"/>
    </row>
    <row r="5" spans="1:17" s="1371" customFormat="1" ht="30" customHeight="1" thickBot="1">
      <c r="A5" s="1369"/>
      <c r="B5" s="1370" t="s">
        <v>457</v>
      </c>
      <c r="C5" s="1370" t="s">
        <v>33</v>
      </c>
      <c r="D5" s="1370" t="s">
        <v>51</v>
      </c>
      <c r="E5" s="1595" t="s">
        <v>57</v>
      </c>
      <c r="F5" s="1595" t="s">
        <v>58</v>
      </c>
      <c r="G5" s="1595" t="s">
        <v>59</v>
      </c>
      <c r="H5" s="1595" t="s">
        <v>60</v>
      </c>
      <c r="I5" s="1595" t="s">
        <v>61</v>
      </c>
      <c r="J5" s="1595" t="s">
        <v>62</v>
      </c>
      <c r="K5" s="1595" t="s">
        <v>185</v>
      </c>
      <c r="L5" s="1595" t="s">
        <v>64</v>
      </c>
      <c r="M5" s="1595" t="s">
        <v>65</v>
      </c>
      <c r="N5" s="1595" t="s">
        <v>66</v>
      </c>
      <c r="O5" s="1596" t="s">
        <v>34</v>
      </c>
      <c r="P5" s="821"/>
      <c r="Q5" s="1612">
        <v>43159</v>
      </c>
    </row>
    <row r="6" spans="1:17" s="789" customFormat="1" ht="14.1" customHeight="1">
      <c r="A6" s="925" t="s">
        <v>0</v>
      </c>
      <c r="B6" s="910" t="s">
        <v>1</v>
      </c>
      <c r="C6" s="1238">
        <f>SUM(C7:C10)</f>
        <v>103840.35</v>
      </c>
      <c r="D6" s="1238">
        <f t="shared" ref="D6:N6" si="0">SUM(D7:D10)</f>
        <v>96689.96</v>
      </c>
      <c r="E6" s="1597">
        <f t="shared" si="0"/>
        <v>93239.360000000001</v>
      </c>
      <c r="F6" s="1597">
        <f t="shared" si="0"/>
        <v>80211.090000000011</v>
      </c>
      <c r="G6" s="1597">
        <f t="shared" si="0"/>
        <v>92830.94</v>
      </c>
      <c r="H6" s="1597">
        <f t="shared" si="0"/>
        <v>98420.41</v>
      </c>
      <c r="I6" s="1597">
        <f t="shared" si="0"/>
        <v>101832.49</v>
      </c>
      <c r="J6" s="1597">
        <f t="shared" si="0"/>
        <v>89777.319999999992</v>
      </c>
      <c r="K6" s="1597">
        <f t="shared" si="0"/>
        <v>94080.03</v>
      </c>
      <c r="L6" s="1597">
        <f t="shared" si="0"/>
        <v>94374.56</v>
      </c>
      <c r="M6" s="1597">
        <f t="shared" si="0"/>
        <v>94072.62999999999</v>
      </c>
      <c r="N6" s="1597">
        <f t="shared" si="0"/>
        <v>98447.51</v>
      </c>
      <c r="O6" s="1598">
        <f>SUM(O7:O10)</f>
        <v>1137816.6499999999</v>
      </c>
      <c r="P6" s="1219"/>
      <c r="Q6" s="1543">
        <f>SUM(Q7:Q10)</f>
        <v>200530.31000000003</v>
      </c>
    </row>
    <row r="7" spans="1:17" ht="14.1" customHeight="1">
      <c r="A7" s="925" t="s">
        <v>2</v>
      </c>
      <c r="B7" s="905" t="s">
        <v>319</v>
      </c>
      <c r="C7" s="1239">
        <v>97886.1</v>
      </c>
      <c r="D7" s="1155">
        <v>93988.260000000009</v>
      </c>
      <c r="E7" s="1599">
        <v>91766.8</v>
      </c>
      <c r="F7" s="1599">
        <v>78181.840000000011</v>
      </c>
      <c r="G7" s="1599">
        <v>91075.94</v>
      </c>
      <c r="H7" s="1599">
        <v>96665.41</v>
      </c>
      <c r="I7" s="1599">
        <v>100076.74</v>
      </c>
      <c r="J7" s="1599">
        <v>86181.319999999992</v>
      </c>
      <c r="K7" s="1599">
        <v>93939.03</v>
      </c>
      <c r="L7" s="1599">
        <v>92068.56</v>
      </c>
      <c r="M7" s="1599">
        <v>91466.62999999999</v>
      </c>
      <c r="N7" s="1599">
        <v>96441.51</v>
      </c>
      <c r="O7" s="1600">
        <f>SUM(C7:N7)</f>
        <v>1109738.1399999999</v>
      </c>
      <c r="Q7" s="1490">
        <f>C7+D7</f>
        <v>191874.36000000002</v>
      </c>
    </row>
    <row r="8" spans="1:17" ht="14.1" customHeight="1">
      <c r="A8" s="925" t="s">
        <v>3</v>
      </c>
      <c r="B8" s="905" t="s">
        <v>318</v>
      </c>
      <c r="C8" s="1239">
        <v>1454.25</v>
      </c>
      <c r="D8" s="1155">
        <v>2062.6999999999998</v>
      </c>
      <c r="E8" s="1599">
        <v>1472.56</v>
      </c>
      <c r="F8" s="1599">
        <v>1729.25</v>
      </c>
      <c r="G8" s="1599">
        <v>1455</v>
      </c>
      <c r="H8" s="1599">
        <v>1455</v>
      </c>
      <c r="I8" s="1599">
        <v>1455.75</v>
      </c>
      <c r="J8" s="1599">
        <v>2696</v>
      </c>
      <c r="K8" s="1599">
        <v>141</v>
      </c>
      <c r="L8" s="1599">
        <v>1406</v>
      </c>
      <c r="M8" s="1599">
        <v>1406</v>
      </c>
      <c r="N8" s="1599">
        <v>1406</v>
      </c>
      <c r="O8" s="1600">
        <f>SUM(C8:N8)</f>
        <v>18139.510000000002</v>
      </c>
      <c r="Q8" s="1490">
        <f>C8+D8</f>
        <v>3516.95</v>
      </c>
    </row>
    <row r="9" spans="1:17" ht="14.1" customHeight="1">
      <c r="A9" s="925" t="s">
        <v>4</v>
      </c>
      <c r="B9" s="905" t="s">
        <v>44</v>
      </c>
      <c r="C9" s="1239">
        <v>4500</v>
      </c>
      <c r="D9" s="1155">
        <v>639</v>
      </c>
      <c r="E9" s="1599">
        <v>0</v>
      </c>
      <c r="F9" s="1599">
        <v>300</v>
      </c>
      <c r="G9" s="1599">
        <v>300</v>
      </c>
      <c r="H9" s="1599">
        <v>300</v>
      </c>
      <c r="I9" s="1599">
        <v>300</v>
      </c>
      <c r="J9" s="1599">
        <v>900</v>
      </c>
      <c r="K9" s="1599">
        <v>0</v>
      </c>
      <c r="L9" s="1599">
        <v>900</v>
      </c>
      <c r="M9" s="1599">
        <v>1200</v>
      </c>
      <c r="N9" s="1599">
        <v>600</v>
      </c>
      <c r="O9" s="1600">
        <f t="shared" ref="O9:O11" si="1">SUM(C9:N9)</f>
        <v>9939</v>
      </c>
      <c r="Q9" s="1490">
        <f>C9+D9</f>
        <v>5139</v>
      </c>
    </row>
    <row r="10" spans="1:17" ht="14.1" customHeight="1">
      <c r="A10" s="925" t="s">
        <v>5</v>
      </c>
      <c r="B10" s="905" t="s">
        <v>6</v>
      </c>
      <c r="C10" s="1239">
        <v>0</v>
      </c>
      <c r="D10" s="1155">
        <v>0</v>
      </c>
      <c r="E10" s="1599">
        <v>0</v>
      </c>
      <c r="F10" s="1599">
        <v>0</v>
      </c>
      <c r="G10" s="1599">
        <v>0</v>
      </c>
      <c r="H10" s="1599">
        <v>0</v>
      </c>
      <c r="I10" s="1599">
        <v>0</v>
      </c>
      <c r="J10" s="1599">
        <v>0</v>
      </c>
      <c r="K10" s="1599">
        <v>0</v>
      </c>
      <c r="L10" s="1599">
        <v>0</v>
      </c>
      <c r="M10" s="1599">
        <v>0</v>
      </c>
      <c r="N10" s="1599">
        <v>0</v>
      </c>
      <c r="O10" s="1600">
        <f t="shared" si="1"/>
        <v>0</v>
      </c>
      <c r="Q10" s="1490">
        <f>C10+D10</f>
        <v>0</v>
      </c>
    </row>
    <row r="11" spans="1:17" ht="14.1" customHeight="1">
      <c r="A11" s="926"/>
      <c r="B11" s="905"/>
      <c r="C11" s="907"/>
      <c r="D11" s="907"/>
      <c r="E11" s="1599"/>
      <c r="F11" s="1599"/>
      <c r="G11" s="1599"/>
      <c r="H11" s="1599"/>
      <c r="I11" s="1599"/>
      <c r="J11" s="1599"/>
      <c r="K11" s="1599"/>
      <c r="L11" s="1599"/>
      <c r="M11" s="1599"/>
      <c r="N11" s="1599"/>
      <c r="O11" s="1600">
        <f t="shared" si="1"/>
        <v>0</v>
      </c>
      <c r="Q11" s="1490"/>
    </row>
    <row r="12" spans="1:17" s="930" customFormat="1" ht="14.1" customHeight="1">
      <c r="A12" s="927"/>
      <c r="B12" s="1029" t="s">
        <v>298</v>
      </c>
      <c r="C12" s="1030">
        <f>SUM(C7:C10)</f>
        <v>103840.35</v>
      </c>
      <c r="D12" s="1030">
        <f t="shared" ref="D12:N12" si="2">SUM(D7:D10)</f>
        <v>96689.96</v>
      </c>
      <c r="E12" s="1601">
        <f t="shared" si="2"/>
        <v>93239.360000000001</v>
      </c>
      <c r="F12" s="1601">
        <f t="shared" si="2"/>
        <v>80211.090000000011</v>
      </c>
      <c r="G12" s="1601">
        <f t="shared" si="2"/>
        <v>92830.94</v>
      </c>
      <c r="H12" s="1601">
        <f t="shared" si="2"/>
        <v>98420.41</v>
      </c>
      <c r="I12" s="1601">
        <f t="shared" si="2"/>
        <v>101832.49</v>
      </c>
      <c r="J12" s="1601">
        <f t="shared" si="2"/>
        <v>89777.319999999992</v>
      </c>
      <c r="K12" s="1601">
        <f t="shared" si="2"/>
        <v>94080.03</v>
      </c>
      <c r="L12" s="1601">
        <f t="shared" si="2"/>
        <v>94374.56</v>
      </c>
      <c r="M12" s="1601">
        <f t="shared" si="2"/>
        <v>94072.62999999999</v>
      </c>
      <c r="N12" s="1601">
        <f t="shared" si="2"/>
        <v>98447.51</v>
      </c>
      <c r="O12" s="1602">
        <f>SUM(O7:O10)</f>
        <v>1137816.6499999999</v>
      </c>
      <c r="P12" s="1220"/>
      <c r="Q12" s="1544">
        <f>SUM(Q7:Q10)</f>
        <v>200530.31000000003</v>
      </c>
    </row>
    <row r="13" spans="1:17" s="930" customFormat="1" ht="14.1" customHeight="1">
      <c r="A13" s="927"/>
      <c r="B13" s="928"/>
      <c r="C13" s="929"/>
      <c r="D13" s="929"/>
      <c r="E13" s="1603"/>
      <c r="F13" s="1603"/>
      <c r="G13" s="1603"/>
      <c r="H13" s="1603"/>
      <c r="I13" s="1603"/>
      <c r="J13" s="1603"/>
      <c r="K13" s="1603"/>
      <c r="L13" s="1603"/>
      <c r="M13" s="1603"/>
      <c r="N13" s="1603"/>
      <c r="O13" s="1604"/>
      <c r="P13" s="1218"/>
      <c r="Q13" s="1490"/>
    </row>
    <row r="14" spans="1:17" s="789" customFormat="1" ht="14.1" customHeight="1">
      <c r="A14" s="925" t="s">
        <v>7</v>
      </c>
      <c r="B14" s="910" t="s">
        <v>13</v>
      </c>
      <c r="C14" s="1037">
        <f>SUM(C15:C23)</f>
        <v>78245.7</v>
      </c>
      <c r="D14" s="1037">
        <f t="shared" ref="D14:N14" si="3">SUM(D15:D23)</f>
        <v>77215.759999999995</v>
      </c>
      <c r="E14" s="1605">
        <f t="shared" si="3"/>
        <v>76780.789999999994</v>
      </c>
      <c r="F14" s="1605">
        <f t="shared" si="3"/>
        <v>80963.94</v>
      </c>
      <c r="G14" s="1605">
        <f t="shared" si="3"/>
        <v>74566.99000000002</v>
      </c>
      <c r="H14" s="1605">
        <f t="shared" si="3"/>
        <v>75552.5</v>
      </c>
      <c r="I14" s="1605">
        <f t="shared" si="3"/>
        <v>77915.169999999984</v>
      </c>
      <c r="J14" s="1605">
        <f>SUM(J15:J23)</f>
        <v>77655.38</v>
      </c>
      <c r="K14" s="1605">
        <f t="shared" si="3"/>
        <v>79936.28</v>
      </c>
      <c r="L14" s="1605">
        <f t="shared" si="3"/>
        <v>82240.060000000012</v>
      </c>
      <c r="M14" s="1605">
        <f t="shared" si="3"/>
        <v>84259.380000000019</v>
      </c>
      <c r="N14" s="1605">
        <f t="shared" si="3"/>
        <v>100952.18000000001</v>
      </c>
      <c r="O14" s="1598">
        <f>SUM(O15:O23)</f>
        <v>966284.13</v>
      </c>
      <c r="P14" s="1219"/>
      <c r="Q14" s="1545">
        <f>SUM(Q15:Q23)</f>
        <v>155461.46</v>
      </c>
    </row>
    <row r="15" spans="1:17" ht="14.1" customHeight="1">
      <c r="A15" s="925" t="s">
        <v>2</v>
      </c>
      <c r="B15" s="905" t="s">
        <v>14</v>
      </c>
      <c r="C15" s="907">
        <v>17051.29</v>
      </c>
      <c r="D15" s="907">
        <v>13738.18</v>
      </c>
      <c r="E15" s="1599">
        <v>14268.06</v>
      </c>
      <c r="F15" s="1599">
        <v>13764.04</v>
      </c>
      <c r="G15" s="1599">
        <v>11988.71</v>
      </c>
      <c r="H15" s="1599">
        <v>14163.050000000001</v>
      </c>
      <c r="I15" s="1599">
        <v>15099.84</v>
      </c>
      <c r="J15" s="1599">
        <v>14003.51</v>
      </c>
      <c r="K15" s="1599">
        <v>15857</v>
      </c>
      <c r="L15" s="1599">
        <v>15941.91</v>
      </c>
      <c r="M15" s="1599">
        <v>15671.69</v>
      </c>
      <c r="N15" s="1599">
        <v>15625.01</v>
      </c>
      <c r="O15" s="1600">
        <f t="shared" ref="O15:O18" si="4">SUM(C15:N15)</f>
        <v>177172.29</v>
      </c>
      <c r="Q15" s="1490">
        <f t="shared" ref="Q15:Q23" si="5">C15+D15</f>
        <v>30789.47</v>
      </c>
    </row>
    <row r="16" spans="1:17" ht="14.1" customHeight="1">
      <c r="A16" s="925" t="s">
        <v>3</v>
      </c>
      <c r="B16" s="1028" t="s">
        <v>49</v>
      </c>
      <c r="C16" s="907">
        <v>2320.83</v>
      </c>
      <c r="D16" s="907">
        <v>2320.83</v>
      </c>
      <c r="E16" s="1599">
        <v>2320.83</v>
      </c>
      <c r="F16" s="1599">
        <v>2320.83</v>
      </c>
      <c r="G16" s="1599">
        <v>2320.83</v>
      </c>
      <c r="H16" s="1599">
        <v>2320.87</v>
      </c>
      <c r="I16" s="1599">
        <v>2306.25</v>
      </c>
      <c r="J16" s="1599">
        <v>2306.25</v>
      </c>
      <c r="K16" s="1599">
        <v>2306.25</v>
      </c>
      <c r="L16" s="1599">
        <v>2306.25</v>
      </c>
      <c r="M16" s="1599">
        <v>2306.25</v>
      </c>
      <c r="N16" s="1599">
        <v>2306.25</v>
      </c>
      <c r="O16" s="1600">
        <f t="shared" si="4"/>
        <v>27762.52</v>
      </c>
      <c r="Q16" s="1490">
        <f t="shared" si="5"/>
        <v>4641.66</v>
      </c>
    </row>
    <row r="17" spans="1:18" ht="14.1" customHeight="1">
      <c r="A17" s="931" t="s">
        <v>4</v>
      </c>
      <c r="B17" s="905" t="s">
        <v>320</v>
      </c>
      <c r="C17" s="907">
        <v>1846.32</v>
      </c>
      <c r="D17" s="907">
        <v>1881.32</v>
      </c>
      <c r="E17" s="1599">
        <v>1846.44</v>
      </c>
      <c r="F17" s="1599">
        <v>1699.39</v>
      </c>
      <c r="G17" s="1599">
        <v>1475.04</v>
      </c>
      <c r="H17" s="1599">
        <v>2197.9</v>
      </c>
      <c r="I17" s="1599">
        <v>2047.9</v>
      </c>
      <c r="J17" s="1599">
        <v>1995.04</v>
      </c>
      <c r="K17" s="1599">
        <v>1995.04</v>
      </c>
      <c r="L17" s="1599">
        <v>1995.04</v>
      </c>
      <c r="M17" s="1599">
        <v>1995.04</v>
      </c>
      <c r="N17" s="1599">
        <v>195.01999999999998</v>
      </c>
      <c r="O17" s="1600">
        <f t="shared" si="4"/>
        <v>21169.49</v>
      </c>
      <c r="Q17" s="1490">
        <f t="shared" si="5"/>
        <v>3727.64</v>
      </c>
    </row>
    <row r="18" spans="1:18" ht="14.1" customHeight="1">
      <c r="A18" s="931" t="s">
        <v>5</v>
      </c>
      <c r="B18" s="905" t="s">
        <v>42</v>
      </c>
      <c r="C18" s="907">
        <v>0</v>
      </c>
      <c r="D18" s="907">
        <v>0</v>
      </c>
      <c r="E18" s="1599">
        <v>0</v>
      </c>
      <c r="F18" s="1599">
        <v>0</v>
      </c>
      <c r="G18" s="1599">
        <v>0</v>
      </c>
      <c r="H18" s="1599">
        <v>0</v>
      </c>
      <c r="I18" s="1599">
        <v>0</v>
      </c>
      <c r="J18" s="1599">
        <v>0</v>
      </c>
      <c r="K18" s="1599">
        <v>0</v>
      </c>
      <c r="L18" s="1599">
        <v>0</v>
      </c>
      <c r="M18" s="1599">
        <v>0</v>
      </c>
      <c r="N18" s="1599">
        <v>0</v>
      </c>
      <c r="O18" s="1600">
        <f t="shared" si="4"/>
        <v>0</v>
      </c>
      <c r="Q18" s="1490">
        <f t="shared" si="5"/>
        <v>0</v>
      </c>
    </row>
    <row r="19" spans="1:18" ht="14.1" customHeight="1">
      <c r="A19" s="925" t="s">
        <v>16</v>
      </c>
      <c r="B19" s="905" t="s">
        <v>15</v>
      </c>
      <c r="C19" s="907">
        <v>32390.81</v>
      </c>
      <c r="D19" s="907">
        <v>31887</v>
      </c>
      <c r="E19" s="1599">
        <v>31440.639999999999</v>
      </c>
      <c r="F19" s="1599">
        <v>32396.43</v>
      </c>
      <c r="G19" s="1599">
        <v>33413.64</v>
      </c>
      <c r="H19" s="1599">
        <v>31990.86</v>
      </c>
      <c r="I19" s="1599">
        <v>35031.599999999999</v>
      </c>
      <c r="J19" s="1599">
        <v>32581.88</v>
      </c>
      <c r="K19" s="1599">
        <v>34830.99</v>
      </c>
      <c r="L19" s="1599">
        <v>35743.189999999995</v>
      </c>
      <c r="M19" s="1599">
        <v>35765.160000000003</v>
      </c>
      <c r="N19" s="1599">
        <v>57279.429999999993</v>
      </c>
      <c r="O19" s="1600">
        <f>SUM(C19:N19)</f>
        <v>424751.63000000006</v>
      </c>
      <c r="Q19" s="1490">
        <f t="shared" si="5"/>
        <v>64277.81</v>
      </c>
    </row>
    <row r="20" spans="1:18" ht="14.1" customHeight="1">
      <c r="A20" s="925" t="s">
        <v>18</v>
      </c>
      <c r="B20" s="905" t="s">
        <v>17</v>
      </c>
      <c r="C20" s="907">
        <v>3387.5</v>
      </c>
      <c r="D20" s="907">
        <v>5061.99</v>
      </c>
      <c r="E20" s="1599">
        <v>4886.9400000000005</v>
      </c>
      <c r="F20" s="1599">
        <v>9440.41</v>
      </c>
      <c r="G20" s="1599">
        <v>2787.5</v>
      </c>
      <c r="H20" s="1599">
        <v>4304.25</v>
      </c>
      <c r="I20" s="1599">
        <v>4371.57</v>
      </c>
      <c r="J20" s="1599">
        <v>4887.5</v>
      </c>
      <c r="K20" s="1599">
        <v>3221.5</v>
      </c>
      <c r="L20" s="1599">
        <v>4830.75</v>
      </c>
      <c r="M20" s="1599">
        <v>3550.52</v>
      </c>
      <c r="N20" s="1599">
        <v>3671.57</v>
      </c>
      <c r="O20" s="1600">
        <f>SUM(C20:N20)</f>
        <v>54402</v>
      </c>
      <c r="Q20" s="1490">
        <f t="shared" si="5"/>
        <v>8449.49</v>
      </c>
    </row>
    <row r="21" spans="1:18" ht="14.1" customHeight="1">
      <c r="A21" s="925" t="s">
        <v>19</v>
      </c>
      <c r="B21" s="905" t="s">
        <v>32</v>
      </c>
      <c r="C21" s="907">
        <v>17870.66</v>
      </c>
      <c r="D21" s="907">
        <v>20234.38</v>
      </c>
      <c r="E21" s="1599">
        <v>19807.97</v>
      </c>
      <c r="F21" s="1599">
        <v>18770.38</v>
      </c>
      <c r="G21" s="1599">
        <v>20135.760000000002</v>
      </c>
      <c r="H21" s="1599">
        <v>18153.569999999996</v>
      </c>
      <c r="I21" s="1599">
        <v>17991.46</v>
      </c>
      <c r="J21" s="1599">
        <v>20229.350000000002</v>
      </c>
      <c r="K21" s="1599">
        <v>19737.280000000002</v>
      </c>
      <c r="L21" s="1599">
        <v>18966.370000000006</v>
      </c>
      <c r="M21" s="1599">
        <v>19805.04</v>
      </c>
      <c r="N21" s="1599">
        <v>20425.310000000001</v>
      </c>
      <c r="O21" s="1600">
        <f>SUM(C21:N21)</f>
        <v>232127.53</v>
      </c>
      <c r="Q21" s="1490">
        <f t="shared" si="5"/>
        <v>38105.040000000001</v>
      </c>
    </row>
    <row r="22" spans="1:18" ht="14.1" customHeight="1">
      <c r="A22" s="925" t="s">
        <v>21</v>
      </c>
      <c r="B22" s="905" t="s">
        <v>20</v>
      </c>
      <c r="C22" s="907">
        <v>2643.51</v>
      </c>
      <c r="D22" s="907">
        <v>1727.79</v>
      </c>
      <c r="E22" s="1599">
        <v>2137.23</v>
      </c>
      <c r="F22" s="1599">
        <v>2163.31</v>
      </c>
      <c r="G22" s="1599">
        <v>1514.2400000000002</v>
      </c>
      <c r="H22" s="1599">
        <v>1329</v>
      </c>
      <c r="I22" s="1599">
        <v>1549.9299999999998</v>
      </c>
      <c r="J22" s="1599">
        <v>1452.35</v>
      </c>
      <c r="K22" s="1599">
        <v>1522.69</v>
      </c>
      <c r="L22" s="1599">
        <v>1486.49</v>
      </c>
      <c r="M22" s="1599">
        <v>1287.3</v>
      </c>
      <c r="N22" s="1599">
        <v>857.24</v>
      </c>
      <c r="O22" s="1600">
        <f>SUM(C22:N22)</f>
        <v>19671.080000000002</v>
      </c>
      <c r="Q22" s="1490">
        <f t="shared" si="5"/>
        <v>4371.3</v>
      </c>
    </row>
    <row r="23" spans="1:18" ht="14.1" customHeight="1">
      <c r="A23" s="925" t="s">
        <v>43</v>
      </c>
      <c r="B23" s="905" t="s">
        <v>22</v>
      </c>
      <c r="C23" s="907">
        <v>734.78</v>
      </c>
      <c r="D23" s="907">
        <v>364.27</v>
      </c>
      <c r="E23" s="1599">
        <v>72.680000000000007</v>
      </c>
      <c r="F23" s="1599">
        <v>409.15000000000003</v>
      </c>
      <c r="G23" s="1599">
        <v>931.27</v>
      </c>
      <c r="H23" s="1599">
        <v>1093</v>
      </c>
      <c r="I23" s="1599">
        <v>-483.38</v>
      </c>
      <c r="J23" s="1599">
        <v>199.5</v>
      </c>
      <c r="K23" s="1599">
        <v>465.53</v>
      </c>
      <c r="L23" s="1599">
        <v>970.06</v>
      </c>
      <c r="M23" s="1599">
        <v>3878.38</v>
      </c>
      <c r="N23" s="1599">
        <v>592.34999999999991</v>
      </c>
      <c r="O23" s="1600">
        <f>SUM(C23:N23)</f>
        <v>9227.590000000002</v>
      </c>
      <c r="Q23" s="1490">
        <f t="shared" si="5"/>
        <v>1099.05</v>
      </c>
    </row>
    <row r="24" spans="1:18" ht="14.1" customHeight="1">
      <c r="A24" s="925"/>
      <c r="B24" s="905"/>
      <c r="C24" s="907"/>
      <c r="D24" s="907"/>
      <c r="E24" s="1599"/>
      <c r="F24" s="1599"/>
      <c r="G24" s="1599"/>
      <c r="H24" s="1599"/>
      <c r="I24" s="1599"/>
      <c r="J24" s="1599"/>
      <c r="K24" s="1599"/>
      <c r="L24" s="1599"/>
      <c r="M24" s="1599"/>
      <c r="N24" s="1599"/>
      <c r="O24" s="1600"/>
      <c r="Q24" s="1490"/>
    </row>
    <row r="25" spans="1:18" s="789" customFormat="1" ht="14.1" customHeight="1">
      <c r="A25" s="925" t="s">
        <v>9</v>
      </c>
      <c r="B25" s="910" t="s">
        <v>25</v>
      </c>
      <c r="C25" s="1037">
        <f>SUM(C26:C28)</f>
        <v>5930.63</v>
      </c>
      <c r="D25" s="1037">
        <f t="shared" ref="D25:O25" si="6">SUM(D26:D28)</f>
        <v>5952.98</v>
      </c>
      <c r="E25" s="1605">
        <f t="shared" si="6"/>
        <v>6057.62</v>
      </c>
      <c r="F25" s="1605">
        <f t="shared" si="6"/>
        <v>6103.98</v>
      </c>
      <c r="G25" s="1605">
        <f t="shared" si="6"/>
        <v>6124.93</v>
      </c>
      <c r="H25" s="1605">
        <f t="shared" si="6"/>
        <v>6120.21</v>
      </c>
      <c r="I25" s="1605">
        <f t="shared" si="6"/>
        <v>6120.0300000000007</v>
      </c>
      <c r="J25" s="1605">
        <f>SUM(J26:J28)</f>
        <v>6120.0300000000007</v>
      </c>
      <c r="K25" s="1605">
        <f t="shared" si="6"/>
        <v>6120.0300000000007</v>
      </c>
      <c r="L25" s="1605">
        <f t="shared" si="6"/>
        <v>5569.1900000000005</v>
      </c>
      <c r="M25" s="1605">
        <f t="shared" si="6"/>
        <v>5550.5</v>
      </c>
      <c r="N25" s="1605">
        <f t="shared" si="6"/>
        <v>5547.12</v>
      </c>
      <c r="O25" s="1598">
        <f t="shared" si="6"/>
        <v>71317.250000000015</v>
      </c>
      <c r="P25" s="1219"/>
      <c r="Q25" s="1545">
        <f>SUM(Q26:Q28)</f>
        <v>11883.61</v>
      </c>
    </row>
    <row r="26" spans="1:18" ht="14.1" customHeight="1">
      <c r="A26" s="925" t="s">
        <v>2</v>
      </c>
      <c r="B26" s="905" t="s">
        <v>26</v>
      </c>
      <c r="C26" s="907">
        <v>1745.97</v>
      </c>
      <c r="D26" s="907">
        <v>1865.81</v>
      </c>
      <c r="E26" s="1599">
        <v>2049.33</v>
      </c>
      <c r="F26" s="1599">
        <v>2124.4699999999998</v>
      </c>
      <c r="G26" s="1599">
        <v>2145.42</v>
      </c>
      <c r="H26" s="1599">
        <v>2140.6999999999998</v>
      </c>
      <c r="I26" s="1599">
        <v>2140.52</v>
      </c>
      <c r="J26" s="1599">
        <v>2140.52</v>
      </c>
      <c r="K26" s="1599">
        <v>2140.52</v>
      </c>
      <c r="L26" s="1599">
        <v>2140.52</v>
      </c>
      <c r="M26" s="1599">
        <v>2140.52</v>
      </c>
      <c r="N26" s="1599">
        <v>2137.14</v>
      </c>
      <c r="O26" s="1600">
        <f>SUM(C26:N26)</f>
        <v>24911.440000000002</v>
      </c>
      <c r="Q26" s="1490">
        <f>C26+D26</f>
        <v>3611.7799999999997</v>
      </c>
    </row>
    <row r="27" spans="1:18" ht="14.1" customHeight="1">
      <c r="A27" s="925" t="s">
        <v>3</v>
      </c>
      <c r="B27" s="905" t="s">
        <v>354</v>
      </c>
      <c r="C27" s="907">
        <v>97.49</v>
      </c>
      <c r="D27" s="907">
        <v>0</v>
      </c>
      <c r="E27" s="1599">
        <v>0</v>
      </c>
      <c r="F27" s="1599">
        <v>0</v>
      </c>
      <c r="G27" s="1599">
        <v>0</v>
      </c>
      <c r="H27" s="1599">
        <v>0</v>
      </c>
      <c r="I27" s="1599">
        <v>0</v>
      </c>
      <c r="J27" s="1599">
        <v>0</v>
      </c>
      <c r="K27" s="1599">
        <v>0</v>
      </c>
      <c r="L27" s="1599">
        <v>0</v>
      </c>
      <c r="M27" s="1599"/>
      <c r="N27" s="1599"/>
      <c r="O27" s="1600">
        <f>SUM(C27:N27)</f>
        <v>97.49</v>
      </c>
      <c r="Q27" s="1490">
        <f>C27+D27</f>
        <v>97.49</v>
      </c>
    </row>
    <row r="28" spans="1:18" ht="14.1" customHeight="1">
      <c r="A28" s="925" t="s">
        <v>4</v>
      </c>
      <c r="B28" s="905" t="s">
        <v>446</v>
      </c>
      <c r="C28" s="907">
        <v>4087.17</v>
      </c>
      <c r="D28" s="907">
        <v>4087.17</v>
      </c>
      <c r="E28" s="1599">
        <v>4008.29</v>
      </c>
      <c r="F28" s="1599">
        <v>3979.51</v>
      </c>
      <c r="G28" s="1599">
        <v>3979.51</v>
      </c>
      <c r="H28" s="1599">
        <v>3979.51</v>
      </c>
      <c r="I28" s="1599">
        <v>3979.51</v>
      </c>
      <c r="J28" s="1599">
        <v>3979.51</v>
      </c>
      <c r="K28" s="1599">
        <v>3979.51</v>
      </c>
      <c r="L28" s="1599">
        <v>3428.67</v>
      </c>
      <c r="M28" s="1599">
        <v>3409.98</v>
      </c>
      <c r="N28" s="1599">
        <v>3409.98</v>
      </c>
      <c r="O28" s="1600">
        <f>SUM(C28:N28)</f>
        <v>46308.320000000014</v>
      </c>
      <c r="Q28" s="1490">
        <f>C28+D28</f>
        <v>8174.34</v>
      </c>
    </row>
    <row r="29" spans="1:18" ht="14.1" customHeight="1">
      <c r="A29" s="925"/>
      <c r="B29" s="910"/>
      <c r="C29" s="907"/>
      <c r="D29" s="907"/>
      <c r="E29" s="1599"/>
      <c r="F29" s="1599"/>
      <c r="G29" s="1599"/>
      <c r="H29" s="1599"/>
      <c r="I29" s="1599"/>
      <c r="J29" s="1599"/>
      <c r="K29" s="1599"/>
      <c r="L29" s="1599"/>
      <c r="M29" s="1599"/>
      <c r="N29" s="1599"/>
      <c r="O29" s="1600"/>
      <c r="Q29" s="1490"/>
    </row>
    <row r="30" spans="1:18" s="930" customFormat="1" ht="14.1" customHeight="1">
      <c r="A30" s="932"/>
      <c r="B30" s="1029" t="s">
        <v>299</v>
      </c>
      <c r="C30" s="1030">
        <f t="shared" ref="C30:O30" si="7">C25+C14</f>
        <v>84176.33</v>
      </c>
      <c r="D30" s="1030">
        <f t="shared" si="7"/>
        <v>83168.739999999991</v>
      </c>
      <c r="E30" s="1601">
        <f t="shared" si="7"/>
        <v>82838.409999999989</v>
      </c>
      <c r="F30" s="1601">
        <f t="shared" si="7"/>
        <v>87067.92</v>
      </c>
      <c r="G30" s="1601">
        <f t="shared" si="7"/>
        <v>80691.920000000013</v>
      </c>
      <c r="H30" s="1601">
        <f t="shared" si="7"/>
        <v>81672.710000000006</v>
      </c>
      <c r="I30" s="1601">
        <f t="shared" si="7"/>
        <v>84035.199999999983</v>
      </c>
      <c r="J30" s="1601">
        <f t="shared" si="7"/>
        <v>83775.41</v>
      </c>
      <c r="K30" s="1601">
        <f t="shared" si="7"/>
        <v>86056.31</v>
      </c>
      <c r="L30" s="1601">
        <f t="shared" si="7"/>
        <v>87809.250000000015</v>
      </c>
      <c r="M30" s="1601">
        <f t="shared" si="7"/>
        <v>89809.880000000019</v>
      </c>
      <c r="N30" s="1601">
        <f t="shared" si="7"/>
        <v>106499.3</v>
      </c>
      <c r="O30" s="1602">
        <f t="shared" si="7"/>
        <v>1037601.38</v>
      </c>
      <c r="P30" s="1220"/>
      <c r="Q30" s="1544">
        <f>Q25+Q14</f>
        <v>167345.07</v>
      </c>
    </row>
    <row r="31" spans="1:18" ht="14.1" customHeight="1">
      <c r="A31" s="925"/>
      <c r="B31" s="910"/>
      <c r="C31" s="907"/>
      <c r="D31" s="907"/>
      <c r="E31" s="1599"/>
      <c r="F31" s="1599"/>
      <c r="G31" s="1599"/>
      <c r="H31" s="1599"/>
      <c r="I31" s="1599"/>
      <c r="J31" s="1599"/>
      <c r="K31" s="1599"/>
      <c r="L31" s="1599"/>
      <c r="M31" s="1599"/>
      <c r="N31" s="1599"/>
      <c r="O31" s="1600"/>
      <c r="Q31" s="1490"/>
    </row>
    <row r="32" spans="1:18" s="937" customFormat="1" ht="14.1" customHeight="1">
      <c r="A32" s="933"/>
      <c r="B32" s="934" t="s">
        <v>190</v>
      </c>
      <c r="C32" s="935">
        <f t="shared" ref="C32:O32" si="8">C12-C30</f>
        <v>19664.020000000004</v>
      </c>
      <c r="D32" s="935">
        <f t="shared" si="8"/>
        <v>13521.220000000016</v>
      </c>
      <c r="E32" s="1601">
        <f t="shared" si="8"/>
        <v>10400.950000000012</v>
      </c>
      <c r="F32" s="1601">
        <f t="shared" si="8"/>
        <v>-6856.8299999999872</v>
      </c>
      <c r="G32" s="1601">
        <f t="shared" si="8"/>
        <v>12139.01999999999</v>
      </c>
      <c r="H32" s="1601">
        <f t="shared" si="8"/>
        <v>16747.699999999997</v>
      </c>
      <c r="I32" s="1601">
        <f t="shared" si="8"/>
        <v>17797.290000000023</v>
      </c>
      <c r="J32" s="1601">
        <f t="shared" si="8"/>
        <v>6001.9099999999889</v>
      </c>
      <c r="K32" s="1601">
        <f t="shared" si="8"/>
        <v>8023.7200000000012</v>
      </c>
      <c r="L32" s="1601">
        <f t="shared" si="8"/>
        <v>6565.3099999999831</v>
      </c>
      <c r="M32" s="1601">
        <f t="shared" si="8"/>
        <v>4262.7499999999709</v>
      </c>
      <c r="N32" s="1601">
        <f t="shared" si="8"/>
        <v>-8051.7900000000081</v>
      </c>
      <c r="O32" s="1602">
        <f t="shared" si="8"/>
        <v>100215.2699999999</v>
      </c>
      <c r="P32" s="1233"/>
      <c r="Q32" s="1546">
        <f>Q12-Q30</f>
        <v>33185.24000000002</v>
      </c>
      <c r="R32" s="936"/>
    </row>
    <row r="33" spans="1:21" ht="14.1" customHeight="1">
      <c r="A33" s="926"/>
      <c r="B33" s="905"/>
      <c r="C33" s="907"/>
      <c r="D33" s="907"/>
      <c r="E33" s="1599"/>
      <c r="F33" s="1599"/>
      <c r="G33" s="1599"/>
      <c r="H33" s="1599"/>
      <c r="I33" s="1599"/>
      <c r="J33" s="1599"/>
      <c r="K33" s="1599"/>
      <c r="L33" s="1599"/>
      <c r="M33" s="1599"/>
      <c r="N33" s="1599"/>
      <c r="O33" s="1600"/>
      <c r="Q33" s="1490"/>
    </row>
    <row r="34" spans="1:21" s="789" customFormat="1" ht="14.1" customHeight="1">
      <c r="A34" s="925" t="s">
        <v>7</v>
      </c>
      <c r="B34" s="910" t="s">
        <v>8</v>
      </c>
      <c r="C34" s="1314">
        <v>11690.61</v>
      </c>
      <c r="D34" s="1315">
        <v>13212.57</v>
      </c>
      <c r="E34" s="1606">
        <v>10559.82</v>
      </c>
      <c r="F34" s="1606">
        <v>10002.629999999999</v>
      </c>
      <c r="G34" s="1606">
        <v>9028.119999999999</v>
      </c>
      <c r="H34" s="1606">
        <v>9870.4499999999989</v>
      </c>
      <c r="I34" s="1606">
        <v>10820.08</v>
      </c>
      <c r="J34" s="1606">
        <v>10110.84</v>
      </c>
      <c r="K34" s="1606">
        <v>10297.41</v>
      </c>
      <c r="L34" s="1606">
        <v>10431.299999999999</v>
      </c>
      <c r="M34" s="1606">
        <v>12181.8</v>
      </c>
      <c r="N34" s="1606">
        <v>16679.769999999997</v>
      </c>
      <c r="O34" s="1598">
        <f>SUM(C34:N34)</f>
        <v>134885.4</v>
      </c>
      <c r="P34" s="1313"/>
      <c r="Q34" s="1555">
        <f>C34+D34</f>
        <v>24903.18</v>
      </c>
    </row>
    <row r="35" spans="1:21" ht="14.1" customHeight="1">
      <c r="A35" s="925"/>
      <c r="B35" s="905"/>
      <c r="C35" s="1219"/>
      <c r="D35" s="1037"/>
      <c r="E35" s="1605"/>
      <c r="F35" s="1605"/>
      <c r="G35" s="1605"/>
      <c r="H35" s="1605"/>
      <c r="I35" s="1605"/>
      <c r="J35" s="1605"/>
      <c r="K35" s="1605"/>
      <c r="L35" s="1605"/>
      <c r="M35" s="1605"/>
      <c r="N35" s="1605"/>
      <c r="O35" s="1598"/>
      <c r="P35" s="1219"/>
      <c r="Q35" s="1490"/>
    </row>
    <row r="36" spans="1:21" ht="14.1" customHeight="1">
      <c r="A36" s="925" t="s">
        <v>7</v>
      </c>
      <c r="B36" s="905" t="s">
        <v>23</v>
      </c>
      <c r="C36" s="1037">
        <f>SUM(C37:C41)</f>
        <v>7.93</v>
      </c>
      <c r="D36" s="1037">
        <f t="shared" ref="D36:M36" si="9">SUM(D37:D41)</f>
        <v>448.96</v>
      </c>
      <c r="E36" s="1605">
        <f t="shared" si="9"/>
        <v>32.700000000000003</v>
      </c>
      <c r="F36" s="1605">
        <f t="shared" si="9"/>
        <v>30.26</v>
      </c>
      <c r="G36" s="1605">
        <f t="shared" si="9"/>
        <v>101.77</v>
      </c>
      <c r="H36" s="1605">
        <f t="shared" si="9"/>
        <v>244.59999999999997</v>
      </c>
      <c r="I36" s="1605">
        <f t="shared" si="9"/>
        <v>52.5</v>
      </c>
      <c r="J36" s="1605">
        <f t="shared" si="9"/>
        <v>299.24</v>
      </c>
      <c r="K36" s="1605">
        <f t="shared" si="9"/>
        <v>421.89</v>
      </c>
      <c r="L36" s="1605">
        <f t="shared" si="9"/>
        <v>873.57999999999993</v>
      </c>
      <c r="M36" s="1605">
        <f t="shared" si="9"/>
        <v>119.92000000000002</v>
      </c>
      <c r="N36" s="1605">
        <f>SUM(N37:N41)</f>
        <v>249.35000000000002</v>
      </c>
      <c r="O36" s="1598">
        <f>SUM(O37:O41)</f>
        <v>2882.7</v>
      </c>
      <c r="P36" s="1219"/>
      <c r="Q36" s="1545">
        <f>SUM(Q37:Q41)</f>
        <v>456.89</v>
      </c>
    </row>
    <row r="37" spans="1:21" ht="14.1" customHeight="1">
      <c r="A37" s="931" t="s">
        <v>2</v>
      </c>
      <c r="B37" s="905" t="s">
        <v>39</v>
      </c>
      <c r="C37" s="907">
        <v>0</v>
      </c>
      <c r="D37" s="907">
        <v>0</v>
      </c>
      <c r="E37" s="1599">
        <v>0.02</v>
      </c>
      <c r="F37" s="1599">
        <v>0</v>
      </c>
      <c r="G37" s="1599">
        <v>0</v>
      </c>
      <c r="H37" s="1599">
        <v>100</v>
      </c>
      <c r="I37" s="1599">
        <v>0</v>
      </c>
      <c r="J37" s="1599">
        <v>10.82</v>
      </c>
      <c r="K37" s="1599">
        <v>0</v>
      </c>
      <c r="L37" s="1599">
        <v>490.62</v>
      </c>
      <c r="M37" s="1599">
        <v>0</v>
      </c>
      <c r="N37" s="1599">
        <v>313.36</v>
      </c>
      <c r="O37" s="1600">
        <f t="shared" ref="O37:O39" si="10">SUM(C37:N37)</f>
        <v>914.82</v>
      </c>
      <c r="P37" s="1234"/>
      <c r="Q37" s="1490">
        <f t="shared" ref="Q37:Q44" si="11">C37+D37</f>
        <v>0</v>
      </c>
    </row>
    <row r="38" spans="1:21" ht="14.1" customHeight="1">
      <c r="A38" s="1312" t="s">
        <v>3</v>
      </c>
      <c r="B38" s="905" t="s">
        <v>52</v>
      </c>
      <c r="C38" s="907">
        <v>0</v>
      </c>
      <c r="D38" s="907">
        <v>0</v>
      </c>
      <c r="E38" s="1599">
        <v>0</v>
      </c>
      <c r="F38" s="1599">
        <v>0</v>
      </c>
      <c r="G38" s="1599">
        <v>0</v>
      </c>
      <c r="H38" s="1599">
        <v>0</v>
      </c>
      <c r="I38" s="1599">
        <v>0</v>
      </c>
      <c r="J38" s="1599">
        <v>0</v>
      </c>
      <c r="K38" s="1599">
        <v>0</v>
      </c>
      <c r="L38" s="1599">
        <v>0</v>
      </c>
      <c r="M38" s="1599">
        <v>0</v>
      </c>
      <c r="N38" s="1599">
        <v>0</v>
      </c>
      <c r="O38" s="1600">
        <f t="shared" si="10"/>
        <v>0</v>
      </c>
      <c r="Q38" s="1490">
        <f t="shared" si="11"/>
        <v>0</v>
      </c>
    </row>
    <row r="39" spans="1:21" ht="14.1" customHeight="1">
      <c r="A39" s="931" t="s">
        <v>4</v>
      </c>
      <c r="B39" s="905" t="s">
        <v>771</v>
      </c>
      <c r="C39" s="907">
        <v>2.27</v>
      </c>
      <c r="D39" s="907">
        <v>393.89</v>
      </c>
      <c r="E39" s="1599">
        <v>-39.46</v>
      </c>
      <c r="F39" s="1599">
        <v>0.51</v>
      </c>
      <c r="G39" s="1599">
        <v>0.47</v>
      </c>
      <c r="H39" s="1599">
        <v>0.36</v>
      </c>
      <c r="I39" s="1599">
        <v>12.82</v>
      </c>
      <c r="J39" s="1599">
        <v>0.02</v>
      </c>
      <c r="K39" s="1599">
        <v>0</v>
      </c>
      <c r="L39" s="1599">
        <v>0</v>
      </c>
      <c r="M39" s="1599">
        <v>5.62</v>
      </c>
      <c r="N39" s="1599">
        <v>0</v>
      </c>
      <c r="O39" s="1600">
        <f t="shared" si="10"/>
        <v>376.5</v>
      </c>
      <c r="Q39" s="1490">
        <f t="shared" si="11"/>
        <v>396.15999999999997</v>
      </c>
    </row>
    <row r="40" spans="1:21" ht="14.1" customHeight="1">
      <c r="A40" s="1312" t="s">
        <v>5</v>
      </c>
      <c r="B40" s="905" t="s">
        <v>291</v>
      </c>
      <c r="C40" s="907">
        <v>5.66</v>
      </c>
      <c r="D40" s="907">
        <v>55.07</v>
      </c>
      <c r="E40" s="1599">
        <v>72.14</v>
      </c>
      <c r="F40" s="1599">
        <v>29.75</v>
      </c>
      <c r="G40" s="1599">
        <v>101.3</v>
      </c>
      <c r="H40" s="1599">
        <v>144.23999999999998</v>
      </c>
      <c r="I40" s="1599">
        <v>39.68</v>
      </c>
      <c r="J40" s="1599">
        <v>288.40000000000003</v>
      </c>
      <c r="K40" s="1599">
        <v>71.019999999999982</v>
      </c>
      <c r="L40" s="1599">
        <v>-0.56000000000000227</v>
      </c>
      <c r="M40" s="1599">
        <v>2.1200000000000045</v>
      </c>
      <c r="N40" s="1599">
        <v>-64.009999999999991</v>
      </c>
      <c r="O40" s="1600">
        <f>SUM(C40:N40)</f>
        <v>744.81000000000006</v>
      </c>
      <c r="Q40" s="1490">
        <f t="shared" si="11"/>
        <v>60.730000000000004</v>
      </c>
    </row>
    <row r="41" spans="1:21" ht="14.1" customHeight="1">
      <c r="A41" s="1312" t="s">
        <v>16</v>
      </c>
      <c r="B41" s="905" t="s">
        <v>435</v>
      </c>
      <c r="C41" s="907">
        <v>0</v>
      </c>
      <c r="D41" s="907">
        <v>0</v>
      </c>
      <c r="E41" s="1599">
        <v>0</v>
      </c>
      <c r="F41" s="1599">
        <v>0</v>
      </c>
      <c r="G41" s="1599">
        <v>0</v>
      </c>
      <c r="H41" s="1599">
        <v>0</v>
      </c>
      <c r="I41" s="1599">
        <v>0</v>
      </c>
      <c r="J41" s="1599">
        <v>0</v>
      </c>
      <c r="K41" s="1599">
        <v>350.87</v>
      </c>
      <c r="L41" s="1599">
        <v>383.52</v>
      </c>
      <c r="M41" s="1599">
        <v>112.18</v>
      </c>
      <c r="N41" s="1599">
        <v>0</v>
      </c>
      <c r="O41" s="1600">
        <f>SUM(C41:N41)</f>
        <v>846.56999999999994</v>
      </c>
      <c r="Q41" s="1490">
        <f t="shared" si="11"/>
        <v>0</v>
      </c>
    </row>
    <row r="42" spans="1:21" ht="14.1" customHeight="1">
      <c r="A42" s="938"/>
      <c r="B42" s="905"/>
      <c r="C42" s="907"/>
      <c r="D42" s="907"/>
      <c r="E42" s="1599"/>
      <c r="F42" s="1599"/>
      <c r="G42" s="1599"/>
      <c r="H42" s="1599"/>
      <c r="I42" s="1599"/>
      <c r="J42" s="1599"/>
      <c r="K42" s="1599"/>
      <c r="L42" s="1599"/>
      <c r="M42" s="1599"/>
      <c r="N42" s="1599"/>
      <c r="O42" s="1600">
        <f t="shared" ref="O42" si="12">SUM(C42:N42)</f>
        <v>0</v>
      </c>
      <c r="Q42" s="1490"/>
    </row>
    <row r="43" spans="1:21" s="789" customFormat="1" ht="14.1" customHeight="1">
      <c r="A43" s="938" t="s">
        <v>9</v>
      </c>
      <c r="B43" s="910" t="s">
        <v>10</v>
      </c>
      <c r="C43" s="1037">
        <v>26.86</v>
      </c>
      <c r="D43" s="1037">
        <v>145.9</v>
      </c>
      <c r="E43" s="1605">
        <v>13.08</v>
      </c>
      <c r="F43" s="1605">
        <v>5.48</v>
      </c>
      <c r="G43" s="1605">
        <v>11.49</v>
      </c>
      <c r="H43" s="1605">
        <v>642.91</v>
      </c>
      <c r="I43" s="1605">
        <v>9.34</v>
      </c>
      <c r="J43" s="1605">
        <v>65.17</v>
      </c>
      <c r="K43" s="1605">
        <v>59.18</v>
      </c>
      <c r="L43" s="1605">
        <v>4782.9799999999996</v>
      </c>
      <c r="M43" s="1605">
        <v>0.4</v>
      </c>
      <c r="N43" s="1605">
        <v>721.27</v>
      </c>
      <c r="O43" s="1598">
        <f>SUM(C43:N43)</f>
        <v>6484.0599999999995</v>
      </c>
      <c r="P43" s="1237"/>
      <c r="Q43" s="1555">
        <f t="shared" si="11"/>
        <v>172.76</v>
      </c>
    </row>
    <row r="44" spans="1:21" s="789" customFormat="1" ht="14.1" customHeight="1">
      <c r="A44" s="938" t="s">
        <v>28</v>
      </c>
      <c r="B44" s="910" t="s">
        <v>29</v>
      </c>
      <c r="C44" s="1037">
        <v>0</v>
      </c>
      <c r="D44" s="1037">
        <v>0</v>
      </c>
      <c r="E44" s="1605">
        <v>0</v>
      </c>
      <c r="F44" s="1605">
        <v>43.23</v>
      </c>
      <c r="G44" s="1605">
        <v>0</v>
      </c>
      <c r="H44" s="1605">
        <v>0</v>
      </c>
      <c r="I44" s="1605">
        <v>0</v>
      </c>
      <c r="J44" s="1605">
        <v>0</v>
      </c>
      <c r="K44" s="1605">
        <v>0</v>
      </c>
      <c r="L44" s="1605">
        <v>0</v>
      </c>
      <c r="M44" s="1605">
        <v>0</v>
      </c>
      <c r="N44" s="1605">
        <v>0</v>
      </c>
      <c r="O44" s="1598">
        <f>SUM(C44:N44)</f>
        <v>43.23</v>
      </c>
      <c r="P44" s="1237"/>
      <c r="Q44" s="1555">
        <f t="shared" si="11"/>
        <v>0</v>
      </c>
    </row>
    <row r="45" spans="1:21" ht="14.1" customHeight="1">
      <c r="A45" s="939"/>
      <c r="B45" s="905"/>
      <c r="C45" s="907"/>
      <c r="D45" s="907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600"/>
      <c r="Q45" s="1490"/>
    </row>
    <row r="46" spans="1:21" s="930" customFormat="1" ht="14.1" customHeight="1">
      <c r="A46" s="940"/>
      <c r="B46" s="1360" t="s">
        <v>30</v>
      </c>
      <c r="C46" s="1361">
        <f>C36+C30+C44</f>
        <v>84184.26</v>
      </c>
      <c r="D46" s="1361">
        <f t="shared" ref="D46:N46" si="13">D36+D30+D44</f>
        <v>83617.7</v>
      </c>
      <c r="E46" s="1361">
        <f t="shared" si="13"/>
        <v>82871.109999999986</v>
      </c>
      <c r="F46" s="1361">
        <f t="shared" si="13"/>
        <v>87141.409999999989</v>
      </c>
      <c r="G46" s="1361">
        <f t="shared" si="13"/>
        <v>80793.690000000017</v>
      </c>
      <c r="H46" s="1361">
        <f>H36+H30+H44</f>
        <v>81917.310000000012</v>
      </c>
      <c r="I46" s="1361">
        <f t="shared" si="13"/>
        <v>84087.699999999983</v>
      </c>
      <c r="J46" s="1361">
        <f t="shared" si="13"/>
        <v>84074.650000000009</v>
      </c>
      <c r="K46" s="1361">
        <f>K36+K30+K44</f>
        <v>86478.2</v>
      </c>
      <c r="L46" s="1361">
        <f t="shared" si="13"/>
        <v>88682.830000000016</v>
      </c>
      <c r="M46" s="1361">
        <f t="shared" si="13"/>
        <v>89929.800000000017</v>
      </c>
      <c r="N46" s="1361">
        <f t="shared" si="13"/>
        <v>106748.65000000001</v>
      </c>
      <c r="O46" s="1551">
        <f>O36+O30+O44</f>
        <v>1040527.3099999999</v>
      </c>
      <c r="P46" s="1550"/>
      <c r="Q46" s="1547">
        <f>Q36+Q30+Q44</f>
        <v>167801.96000000002</v>
      </c>
    </row>
    <row r="47" spans="1:21" ht="14.1" customHeight="1">
      <c r="A47" s="939"/>
      <c r="B47" s="1360" t="s">
        <v>11</v>
      </c>
      <c r="C47" s="1360">
        <f t="shared" ref="C47:O47" si="14">C12+C34+C43</f>
        <v>115557.82</v>
      </c>
      <c r="D47" s="1360">
        <f t="shared" si="14"/>
        <v>110048.43</v>
      </c>
      <c r="E47" s="1361">
        <f t="shared" si="14"/>
        <v>103812.26</v>
      </c>
      <c r="F47" s="1361">
        <f t="shared" si="14"/>
        <v>90219.200000000012</v>
      </c>
      <c r="G47" s="1361">
        <f t="shared" si="14"/>
        <v>101870.55</v>
      </c>
      <c r="H47" s="1361">
        <f t="shared" si="14"/>
        <v>108933.77</v>
      </c>
      <c r="I47" s="1361">
        <f t="shared" si="14"/>
        <v>112661.91</v>
      </c>
      <c r="J47" s="1361">
        <f t="shared" si="14"/>
        <v>99953.329999999987</v>
      </c>
      <c r="K47" s="1361">
        <f t="shared" si="14"/>
        <v>104436.62</v>
      </c>
      <c r="L47" s="1361">
        <f t="shared" si="14"/>
        <v>109588.84</v>
      </c>
      <c r="M47" s="1361">
        <f t="shared" si="14"/>
        <v>106254.82999999999</v>
      </c>
      <c r="N47" s="1361">
        <f t="shared" si="14"/>
        <v>115848.55</v>
      </c>
      <c r="O47" s="1551">
        <f t="shared" si="14"/>
        <v>1279186.1099999999</v>
      </c>
      <c r="P47" s="1220">
        <f>P12+P34</f>
        <v>0</v>
      </c>
      <c r="Q47" s="1548">
        <f>Q12+Q34+Q43</f>
        <v>225606.25000000003</v>
      </c>
    </row>
    <row r="48" spans="1:21" s="930" customFormat="1" ht="14.1" customHeight="1" thickBot="1">
      <c r="A48" s="941"/>
      <c r="B48" s="1362" t="s">
        <v>194</v>
      </c>
      <c r="C48" s="1363">
        <f>C47-C46</f>
        <v>31373.560000000012</v>
      </c>
      <c r="D48" s="1363">
        <f t="shared" ref="D48:M48" si="15">D47-D46</f>
        <v>26430.729999999996</v>
      </c>
      <c r="E48" s="1607">
        <f t="shared" si="15"/>
        <v>20941.150000000009</v>
      </c>
      <c r="F48" s="1607">
        <f t="shared" si="15"/>
        <v>3077.7900000000227</v>
      </c>
      <c r="G48" s="1607">
        <f t="shared" si="15"/>
        <v>21076.859999999986</v>
      </c>
      <c r="H48" s="1607">
        <f>H47-H46</f>
        <v>27016.459999999992</v>
      </c>
      <c r="I48" s="1607">
        <f t="shared" si="15"/>
        <v>28574.210000000021</v>
      </c>
      <c r="J48" s="1607">
        <f t="shared" si="15"/>
        <v>15878.679999999978</v>
      </c>
      <c r="K48" s="1607">
        <f t="shared" si="15"/>
        <v>17958.419999999998</v>
      </c>
      <c r="L48" s="1607">
        <f t="shared" si="15"/>
        <v>20906.00999999998</v>
      </c>
      <c r="M48" s="1607">
        <f t="shared" si="15"/>
        <v>16325.02999999997</v>
      </c>
      <c r="N48" s="1607">
        <f>N47-N46</f>
        <v>9099.8999999999942</v>
      </c>
      <c r="O48" s="1608">
        <f>O47-O46</f>
        <v>238658.79999999993</v>
      </c>
      <c r="P48" s="1235">
        <f>P32+P34-P36</f>
        <v>0</v>
      </c>
      <c r="Q48" s="1549">
        <f>Q47-Q46</f>
        <v>57804.290000000008</v>
      </c>
      <c r="R48" s="1247"/>
      <c r="S48" s="1248"/>
      <c r="T48" s="1247"/>
      <c r="U48" s="1248"/>
    </row>
    <row r="49" spans="1:17" ht="14.1" customHeight="1">
      <c r="O49" s="1589"/>
      <c r="Q49" s="1491"/>
    </row>
    <row r="50" spans="1:17" s="930" customFormat="1" ht="21" customHeight="1" thickBot="1">
      <c r="A50" s="943"/>
      <c r="B50" s="1358" t="s">
        <v>195</v>
      </c>
      <c r="C50" s="1359">
        <f>+C48</f>
        <v>31373.560000000012</v>
      </c>
      <c r="D50" s="1359">
        <f>+C50+D48</f>
        <v>57804.290000000008</v>
      </c>
      <c r="E50" s="1609">
        <f t="shared" ref="E50:N50" si="16">+D50+E48</f>
        <v>78745.440000000017</v>
      </c>
      <c r="F50" s="1609">
        <f t="shared" si="16"/>
        <v>81823.23000000004</v>
      </c>
      <c r="G50" s="1609">
        <f t="shared" si="16"/>
        <v>102900.09000000003</v>
      </c>
      <c r="H50" s="1609">
        <f t="shared" si="16"/>
        <v>129916.55000000002</v>
      </c>
      <c r="I50" s="1609">
        <f t="shared" si="16"/>
        <v>158490.76000000004</v>
      </c>
      <c r="J50" s="1609">
        <f t="shared" si="16"/>
        <v>174369.44</v>
      </c>
      <c r="K50" s="1609">
        <f t="shared" si="16"/>
        <v>192327.86</v>
      </c>
      <c r="L50" s="1609">
        <f t="shared" si="16"/>
        <v>213233.86999999997</v>
      </c>
      <c r="M50" s="1609">
        <f t="shared" si="16"/>
        <v>229558.89999999994</v>
      </c>
      <c r="N50" s="1609">
        <f t="shared" si="16"/>
        <v>238658.79999999993</v>
      </c>
      <c r="O50" s="1609"/>
      <c r="P50" s="1218"/>
      <c r="Q50" s="1492"/>
    </row>
    <row r="51" spans="1:17" ht="14.1" customHeight="1" thickTop="1">
      <c r="O51" s="1589"/>
    </row>
    <row r="52" spans="1:17" ht="14.1" customHeight="1">
      <c r="O52" s="1589"/>
    </row>
    <row r="53" spans="1:17" ht="14.1" customHeight="1">
      <c r="C53" s="942">
        <f>'[1]R Msual'!$C$50</f>
        <v>31219.72000000003</v>
      </c>
      <c r="D53" s="942">
        <f t="shared" ref="D53:N53" si="17">C53+D48</f>
        <v>57650.450000000026</v>
      </c>
      <c r="E53" s="1589">
        <f t="shared" si="17"/>
        <v>78591.600000000035</v>
      </c>
      <c r="F53" s="1589">
        <f t="shared" si="17"/>
        <v>81669.390000000058</v>
      </c>
      <c r="G53" s="1589">
        <f t="shared" si="17"/>
        <v>102746.25000000004</v>
      </c>
      <c r="H53" s="1589">
        <f t="shared" si="17"/>
        <v>129762.71000000004</v>
      </c>
      <c r="I53" s="1589">
        <f t="shared" si="17"/>
        <v>158336.92000000004</v>
      </c>
      <c r="J53" s="1589">
        <f t="shared" si="17"/>
        <v>174215.60000000003</v>
      </c>
      <c r="K53" s="1589">
        <f t="shared" si="17"/>
        <v>192174.02000000002</v>
      </c>
      <c r="L53" s="1589">
        <f t="shared" si="17"/>
        <v>213080.03</v>
      </c>
      <c r="M53" s="1589">
        <f t="shared" si="17"/>
        <v>229405.05999999997</v>
      </c>
      <c r="N53" s="1589">
        <f t="shared" si="17"/>
        <v>238504.95999999996</v>
      </c>
      <c r="O53" s="1589"/>
    </row>
    <row r="54" spans="1:17" ht="14.1" customHeight="1">
      <c r="C54" s="942">
        <f>C53-C50</f>
        <v>-153.83999999998196</v>
      </c>
      <c r="O54" s="1589"/>
    </row>
    <row r="55" spans="1:17" ht="14.1" customHeight="1">
      <c r="O55" s="1589"/>
    </row>
    <row r="56" spans="1:17" ht="14.1" customHeight="1">
      <c r="O56" s="1589"/>
    </row>
    <row r="57" spans="1:17" ht="14.1" customHeight="1">
      <c r="O57" s="1589"/>
    </row>
    <row r="58" spans="1:17" ht="14.1" customHeight="1">
      <c r="O58" s="1589"/>
    </row>
    <row r="59" spans="1:17" ht="14.1" customHeight="1">
      <c r="O59" s="1589"/>
    </row>
    <row r="60" spans="1:17" ht="14.1" customHeight="1">
      <c r="O60" s="1589"/>
    </row>
    <row r="61" spans="1:17" ht="14.1" customHeight="1">
      <c r="O61" s="1589"/>
    </row>
    <row r="62" spans="1:17" ht="14.1" customHeight="1">
      <c r="O62" s="1610"/>
    </row>
    <row r="63" spans="1:17" ht="14.1" customHeight="1">
      <c r="O63" s="1589"/>
    </row>
    <row r="64" spans="1:17" ht="14.1" customHeight="1">
      <c r="O64" s="1589"/>
    </row>
    <row r="65" spans="15:15" ht="14.1" customHeight="1">
      <c r="O65" s="1589"/>
    </row>
    <row r="66" spans="15:15" ht="14.1" customHeight="1">
      <c r="O66" s="1589"/>
    </row>
    <row r="67" spans="15:15" ht="14.1" customHeight="1">
      <c r="O67" s="1589"/>
    </row>
    <row r="68" spans="15:15" ht="14.1" customHeight="1">
      <c r="O68" s="1589"/>
    </row>
    <row r="69" spans="15:15" ht="14.1" customHeight="1">
      <c r="O69" s="1589"/>
    </row>
    <row r="70" spans="15:15" ht="14.1" customHeight="1">
      <c r="O70" s="1589"/>
    </row>
    <row r="71" spans="15:15" ht="14.1" customHeight="1">
      <c r="O71" s="1589"/>
    </row>
    <row r="72" spans="15:15" ht="14.1" customHeight="1">
      <c r="O72" s="1589"/>
    </row>
    <row r="73" spans="15:15" ht="14.1" customHeight="1">
      <c r="O73" s="1589"/>
    </row>
    <row r="74" spans="15:15" ht="14.1" customHeight="1">
      <c r="O74" s="1589"/>
    </row>
    <row r="75" spans="15:15" ht="14.1" customHeight="1">
      <c r="O75" s="1589"/>
    </row>
    <row r="76" spans="15:15" ht="14.1" customHeight="1">
      <c r="O76" s="1589"/>
    </row>
    <row r="77" spans="15:15" ht="14.1" customHeight="1">
      <c r="O77" s="1589"/>
    </row>
    <row r="78" spans="15:15" ht="14.1" customHeight="1">
      <c r="O78" s="1589"/>
    </row>
    <row r="79" spans="15:15" ht="14.1" customHeight="1">
      <c r="O79" s="1589"/>
    </row>
  </sheetData>
  <mergeCells count="1">
    <mergeCell ref="H2:M2"/>
  </mergeCells>
  <pageMargins left="0.42" right="0.39" top="0.56999999999999995" bottom="0.34" header="0" footer="0"/>
  <pageSetup paperSize="9" scale="58" orientation="landscape" horizontalDpi="120" verticalDpi="72" r:id="rId1"/>
  <headerFooter alignWithMargins="0"/>
  <colBreaks count="1" manualBreakCount="1">
    <brk id="15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A80"/>
  <sheetViews>
    <sheetView showGridLines="0" zoomScale="80" zoomScaleNormal="80" workbookViewId="0">
      <selection activeCell="R22" sqref="R22"/>
    </sheetView>
  </sheetViews>
  <sheetFormatPr baseColWidth="10" defaultColWidth="11.5546875" defaultRowHeight="15"/>
  <cols>
    <col min="1" max="1" width="1.109375" customWidth="1"/>
    <col min="2" max="2" width="8.77734375" bestFit="1" customWidth="1"/>
    <col min="3" max="3" width="10" bestFit="1" customWidth="1"/>
    <col min="4" max="7" width="7.6640625" bestFit="1" customWidth="1"/>
    <col min="8" max="8" width="7.109375" bestFit="1" customWidth="1"/>
    <col min="9" max="9" width="7" bestFit="1" customWidth="1"/>
    <col min="10" max="10" width="6.44140625" bestFit="1" customWidth="1"/>
    <col min="11" max="12" width="7" bestFit="1" customWidth="1"/>
    <col min="13" max="13" width="6.44140625" bestFit="1" customWidth="1"/>
    <col min="14" max="14" width="7.33203125" customWidth="1"/>
    <col min="15" max="15" width="1.5546875" customWidth="1"/>
    <col min="17" max="17" width="11.5546875" customWidth="1"/>
    <col min="25" max="25" width="2.33203125" bestFit="1" customWidth="1"/>
    <col min="26" max="26" width="2.21875" bestFit="1" customWidth="1"/>
    <col min="27" max="27" width="2.33203125" bestFit="1" customWidth="1"/>
  </cols>
  <sheetData>
    <row r="1" spans="1:27">
      <c r="A1" s="297"/>
      <c r="B1" s="297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297"/>
    </row>
    <row r="2" spans="1:27" ht="18">
      <c r="A2" s="297"/>
      <c r="B2" s="778" t="s">
        <v>12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297"/>
    </row>
    <row r="3" spans="1:27">
      <c r="A3" s="297"/>
      <c r="B3" s="297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297"/>
    </row>
    <row r="4" spans="1:27">
      <c r="A4" s="297"/>
      <c r="B4" s="297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297"/>
    </row>
    <row r="5" spans="1:27">
      <c r="A5" s="297"/>
      <c r="B5" s="297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297"/>
    </row>
    <row r="6" spans="1:27" ht="15.75">
      <c r="A6" s="297"/>
      <c r="B6" s="462" t="s">
        <v>235</v>
      </c>
      <c r="C6" s="463" t="s">
        <v>238</v>
      </c>
      <c r="D6" s="463" t="s">
        <v>239</v>
      </c>
      <c r="E6" s="463" t="s">
        <v>240</v>
      </c>
      <c r="F6" s="463" t="s">
        <v>0</v>
      </c>
      <c r="G6" s="463" t="s">
        <v>240</v>
      </c>
      <c r="H6" s="463" t="s">
        <v>241</v>
      </c>
      <c r="I6" s="463" t="s">
        <v>241</v>
      </c>
      <c r="J6" s="463" t="s">
        <v>0</v>
      </c>
      <c r="K6" s="463" t="s">
        <v>242</v>
      </c>
      <c r="L6" s="463" t="s">
        <v>243</v>
      </c>
      <c r="M6" s="463" t="s">
        <v>244</v>
      </c>
      <c r="N6" s="463" t="s">
        <v>28</v>
      </c>
      <c r="O6" s="297"/>
      <c r="Y6" t="s">
        <v>243</v>
      </c>
      <c r="Z6" t="s">
        <v>244</v>
      </c>
      <c r="AA6" t="s">
        <v>28</v>
      </c>
    </row>
    <row r="7" spans="1:27">
      <c r="A7" s="297"/>
      <c r="B7" s="458" t="s">
        <v>798</v>
      </c>
      <c r="C7" s="459">
        <f>'I Msual'!D43/1000</f>
        <v>115.49903</v>
      </c>
      <c r="D7" s="459">
        <f>'I Msual'!E43/1000</f>
        <v>104.95929999999998</v>
      </c>
      <c r="E7" s="459">
        <f>'I Msual'!F43/1000</f>
        <v>0</v>
      </c>
      <c r="F7" s="459">
        <f>'I Msual'!G43/1000</f>
        <v>0</v>
      </c>
      <c r="G7" s="459">
        <f>'I Msual'!H43/1000</f>
        <v>0</v>
      </c>
      <c r="H7" s="459">
        <f>'I Msual'!I43/1000</f>
        <v>0</v>
      </c>
      <c r="I7" s="459">
        <f>'I Msual'!J43/1000</f>
        <v>0</v>
      </c>
      <c r="J7" s="459">
        <f>'I Msual'!K43/1000</f>
        <v>0</v>
      </c>
      <c r="K7" s="459">
        <f>'I Msual'!L43/1000</f>
        <v>0</v>
      </c>
      <c r="L7" s="459">
        <f>'I Msual'!M43/1000</f>
        <v>0</v>
      </c>
      <c r="M7" s="459">
        <f>'I Msual'!N43/1000</f>
        <v>0</v>
      </c>
      <c r="N7" s="459">
        <f>'I Msual'!O43/1000</f>
        <v>0</v>
      </c>
      <c r="O7" s="297"/>
    </row>
    <row r="8" spans="1:27">
      <c r="A8" s="297"/>
      <c r="B8" s="458" t="s">
        <v>147</v>
      </c>
      <c r="C8" s="460">
        <f>'Pres Ing'!C42/1000</f>
        <v>122.51007580479094</v>
      </c>
      <c r="D8" s="460">
        <f>'Pres Ing'!D42/1000</f>
        <v>110.42490459390056</v>
      </c>
      <c r="E8" s="460">
        <f>'Pres Ing'!E42/1000</f>
        <v>108.52318353296418</v>
      </c>
      <c r="F8" s="460">
        <f>'Pres Ing'!F42/1000</f>
        <v>111.54103918843578</v>
      </c>
      <c r="G8" s="460">
        <f>'Pres Ing'!G42/1000</f>
        <v>110.25016129809579</v>
      </c>
      <c r="H8" s="460">
        <f>'Pres Ing'!H42/1000</f>
        <v>122.28664215529949</v>
      </c>
      <c r="I8" s="460">
        <f>'Pres Ing'!I42/1000</f>
        <v>123.14640742297109</v>
      </c>
      <c r="J8" s="460">
        <f>'Pres Ing'!J42/1000</f>
        <v>113.62429751793169</v>
      </c>
      <c r="K8" s="460">
        <f>'Pres Ing'!K42/1000</f>
        <v>111.76187817060176</v>
      </c>
      <c r="L8" s="460">
        <f>'Pres Ing'!L42/1000</f>
        <v>114.83108924069394</v>
      </c>
      <c r="M8" s="460">
        <f>'Pres Ing'!M42/1000</f>
        <v>111.76044999938952</v>
      </c>
      <c r="N8" s="460">
        <f>'Pres Ing'!N42/1000</f>
        <v>130.19389727145824</v>
      </c>
      <c r="O8" s="297"/>
    </row>
    <row r="9" spans="1:27">
      <c r="A9" s="297"/>
      <c r="B9" s="464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297"/>
    </row>
    <row r="10" spans="1:27" ht="15.75">
      <c r="A10" s="297"/>
      <c r="B10" s="462" t="s">
        <v>236</v>
      </c>
      <c r="C10" s="463" t="s">
        <v>238</v>
      </c>
      <c r="D10" s="463" t="s">
        <v>239</v>
      </c>
      <c r="E10" s="463" t="s">
        <v>240</v>
      </c>
      <c r="F10" s="463" t="s">
        <v>0</v>
      </c>
      <c r="G10" s="463" t="s">
        <v>240</v>
      </c>
      <c r="H10" s="463" t="s">
        <v>241</v>
      </c>
      <c r="I10" s="463" t="s">
        <v>241</v>
      </c>
      <c r="J10" s="463" t="s">
        <v>0</v>
      </c>
      <c r="K10" s="463" t="s">
        <v>242</v>
      </c>
      <c r="L10" s="463" t="s">
        <v>243</v>
      </c>
      <c r="M10" s="463" t="s">
        <v>244</v>
      </c>
      <c r="N10" s="463" t="s">
        <v>28</v>
      </c>
      <c r="O10" s="297"/>
    </row>
    <row r="11" spans="1:27">
      <c r="A11" s="297"/>
      <c r="B11" s="458" t="s">
        <v>798</v>
      </c>
      <c r="C11" s="460">
        <f>'G Msual'!D98/1000</f>
        <v>88.948950000000011</v>
      </c>
      <c r="D11" s="460">
        <f>'G Msual'!E98/1000</f>
        <v>93.914010000000005</v>
      </c>
      <c r="E11" s="460">
        <f>'G Msual'!F98/1000</f>
        <v>0</v>
      </c>
      <c r="F11" s="460">
        <f>'G Msual'!G98/1000</f>
        <v>0</v>
      </c>
      <c r="G11" s="460">
        <f>'G Msual'!H98/1000</f>
        <v>0</v>
      </c>
      <c r="H11" s="460">
        <f>'G Msual'!I98/1000</f>
        <v>0</v>
      </c>
      <c r="I11" s="460">
        <f>'G Msual'!J98/1000</f>
        <v>0</v>
      </c>
      <c r="J11" s="460">
        <f>'G Msual'!K98/1000</f>
        <v>0</v>
      </c>
      <c r="K11" s="460">
        <f>'G Msual'!L98/1000</f>
        <v>0</v>
      </c>
      <c r="L11" s="460">
        <f>'G Msual'!M98/1000</f>
        <v>0</v>
      </c>
      <c r="M11" s="460">
        <f>'G Msual'!N98/1000</f>
        <v>0</v>
      </c>
      <c r="N11" s="460">
        <f>'G Msual'!O98/1000</f>
        <v>0</v>
      </c>
      <c r="O11" s="297"/>
      <c r="P11" s="33"/>
    </row>
    <row r="12" spans="1:27">
      <c r="A12" s="297"/>
      <c r="B12" s="458" t="s">
        <v>147</v>
      </c>
      <c r="C12" s="461">
        <f>'Pres Gto'!C85/1000</f>
        <v>93.751947998114673</v>
      </c>
      <c r="D12" s="461">
        <f>'Pres Gto'!D85/1000</f>
        <v>93.782266310320622</v>
      </c>
      <c r="E12" s="461">
        <f>'Pres Gto'!E85/1000</f>
        <v>99.410362815213873</v>
      </c>
      <c r="F12" s="461">
        <f>'Pres Gto'!F85/1000</f>
        <v>93.899410080170028</v>
      </c>
      <c r="G12" s="461">
        <f>'Pres Gto'!G85/1000</f>
        <v>92.957198357410036</v>
      </c>
      <c r="H12" s="461">
        <f>'Pres Gto'!H85/1000</f>
        <v>92.980993267757214</v>
      </c>
      <c r="I12" s="461">
        <f>'Pres Gto'!I85/1000</f>
        <v>94.026038982974626</v>
      </c>
      <c r="J12" s="461">
        <f>'Pres Gto'!J85/1000</f>
        <v>93.076192695180737</v>
      </c>
      <c r="K12" s="461">
        <f>'Pres Gto'!K85/1000</f>
        <v>94.319283491669523</v>
      </c>
      <c r="L12" s="461">
        <f>'Pres Gto'!L85/1000</f>
        <v>90.268708350274693</v>
      </c>
      <c r="M12" s="461">
        <f>'Pres Gto'!M85/1000</f>
        <v>90.31848466173517</v>
      </c>
      <c r="N12" s="461">
        <f>'Pres Gto'!N85/1000</f>
        <v>92.1344748767808</v>
      </c>
      <c r="O12" s="470"/>
      <c r="P12" s="33"/>
    </row>
    <row r="13" spans="1:27">
      <c r="A13" s="297"/>
      <c r="B13" s="464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297"/>
      <c r="P13" s="33"/>
    </row>
    <row r="14" spans="1:27" ht="15.75">
      <c r="A14" s="297"/>
      <c r="B14" s="462" t="s">
        <v>237</v>
      </c>
      <c r="C14" s="463" t="s">
        <v>238</v>
      </c>
      <c r="D14" s="463" t="s">
        <v>239</v>
      </c>
      <c r="E14" s="463" t="s">
        <v>240</v>
      </c>
      <c r="F14" s="463" t="s">
        <v>0</v>
      </c>
      <c r="G14" s="463" t="s">
        <v>240</v>
      </c>
      <c r="H14" s="463" t="s">
        <v>241</v>
      </c>
      <c r="I14" s="463" t="s">
        <v>241</v>
      </c>
      <c r="J14" s="463" t="s">
        <v>0</v>
      </c>
      <c r="K14" s="463" t="s">
        <v>242</v>
      </c>
      <c r="L14" s="463" t="s">
        <v>243</v>
      </c>
      <c r="M14" s="463" t="s">
        <v>244</v>
      </c>
      <c r="N14" s="463" t="s">
        <v>28</v>
      </c>
      <c r="O14" s="297"/>
    </row>
    <row r="15" spans="1:27">
      <c r="A15" s="297"/>
      <c r="B15" s="458" t="s">
        <v>798</v>
      </c>
      <c r="C15" s="460">
        <f>C7-C11</f>
        <v>26.550079999999994</v>
      </c>
      <c r="D15" s="460">
        <f t="shared" ref="D15:N16" si="0">D7-D11</f>
        <v>11.04528999999998</v>
      </c>
      <c r="E15" s="460">
        <f t="shared" si="0"/>
        <v>0</v>
      </c>
      <c r="F15" s="460">
        <f>F7-F11</f>
        <v>0</v>
      </c>
      <c r="G15" s="460">
        <f>G7-G11</f>
        <v>0</v>
      </c>
      <c r="H15" s="460">
        <f>H7-H11</f>
        <v>0</v>
      </c>
      <c r="I15" s="460">
        <f t="shared" si="0"/>
        <v>0</v>
      </c>
      <c r="J15" s="460">
        <f t="shared" si="0"/>
        <v>0</v>
      </c>
      <c r="K15" s="460">
        <f t="shared" si="0"/>
        <v>0</v>
      </c>
      <c r="L15" s="460">
        <f t="shared" si="0"/>
        <v>0</v>
      </c>
      <c r="M15" s="460">
        <f t="shared" si="0"/>
        <v>0</v>
      </c>
      <c r="N15" s="460">
        <f t="shared" si="0"/>
        <v>0</v>
      </c>
      <c r="O15" s="297"/>
    </row>
    <row r="16" spans="1:27">
      <c r="A16" s="297"/>
      <c r="B16" s="458" t="s">
        <v>147</v>
      </c>
      <c r="C16" s="460">
        <f>C8-C12</f>
        <v>28.758127806676271</v>
      </c>
      <c r="D16" s="460">
        <f>D8-D12</f>
        <v>16.642638283579942</v>
      </c>
      <c r="E16" s="460">
        <f t="shared" si="0"/>
        <v>9.11282071775031</v>
      </c>
      <c r="F16" s="460">
        <f>F8-F12</f>
        <v>17.641629108265747</v>
      </c>
      <c r="G16" s="460">
        <f t="shared" si="0"/>
        <v>17.292962940685754</v>
      </c>
      <c r="H16" s="460">
        <f t="shared" si="0"/>
        <v>29.305648887542276</v>
      </c>
      <c r="I16" s="460">
        <f>I8-I12</f>
        <v>29.120368439996469</v>
      </c>
      <c r="J16" s="460">
        <f>J8-J12</f>
        <v>20.548104822750958</v>
      </c>
      <c r="K16" s="460">
        <f t="shared" si="0"/>
        <v>17.442594678932238</v>
      </c>
      <c r="L16" s="460">
        <f t="shared" si="0"/>
        <v>24.562380890419249</v>
      </c>
      <c r="M16" s="460">
        <f t="shared" si="0"/>
        <v>21.441965337654352</v>
      </c>
      <c r="N16" s="460">
        <f t="shared" si="0"/>
        <v>38.059422394677441</v>
      </c>
      <c r="O16" s="297"/>
    </row>
    <row r="17" spans="1:15" ht="15.75">
      <c r="A17" s="297"/>
      <c r="B17" s="466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297"/>
    </row>
    <row r="18" spans="1:15">
      <c r="A18" s="297"/>
      <c r="B18" s="29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297"/>
    </row>
    <row r="19" spans="1:15">
      <c r="A19" s="297"/>
      <c r="B19" s="297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297"/>
    </row>
    <row r="20" spans="1:15">
      <c r="A20" s="297"/>
      <c r="B20" s="297"/>
      <c r="C20" s="469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</row>
    <row r="21" spans="1:1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</row>
    <row r="22" spans="1:15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</row>
    <row r="23" spans="1:1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</row>
    <row r="24" spans="1:1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</row>
    <row r="25" spans="1:15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</row>
    <row r="26" spans="1:1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</row>
    <row r="27" spans="1:1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</row>
    <row r="28" spans="1:1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</row>
    <row r="29" spans="1:1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</row>
    <row r="30" spans="1:1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</row>
    <row r="31" spans="1:1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</row>
    <row r="32" spans="1:1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</row>
    <row r="33" spans="1:15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</row>
    <row r="34" spans="1:1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</row>
    <row r="35" spans="1:1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</row>
    <row r="36" spans="1:1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</row>
    <row r="37" spans="1:1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</row>
    <row r="38" spans="1:1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</row>
    <row r="39" spans="1:1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</row>
    <row r="40" spans="1:15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</row>
    <row r="41" spans="1:15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</row>
    <row r="42" spans="1:15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</row>
    <row r="43" spans="1:15" ht="11.25" customHeight="1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</row>
    <row r="44" spans="1:15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</row>
    <row r="45" spans="1:1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</row>
    <row r="46" spans="1:15">
      <c r="A46" s="297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</row>
    <row r="47" spans="1:15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</row>
    <row r="48" spans="1:15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</row>
    <row r="49" spans="1:16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</row>
    <row r="50" spans="1:16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</row>
    <row r="51" spans="1:16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</row>
    <row r="52" spans="1:16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</row>
    <row r="53" spans="1:16">
      <c r="A53" s="297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</row>
    <row r="54" spans="1:16">
      <c r="A54" s="297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t="s">
        <v>35</v>
      </c>
    </row>
    <row r="55" spans="1:16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</row>
    <row r="56" spans="1:16">
      <c r="A56" s="297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</row>
    <row r="57" spans="1:16">
      <c r="A57" s="297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</row>
    <row r="58" spans="1:16">
      <c r="A58" s="297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</row>
    <row r="59" spans="1:16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</row>
    <row r="60" spans="1:16">
      <c r="A60" s="297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</row>
    <row r="61" spans="1:16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</row>
    <row r="62" spans="1:16">
      <c r="A62" s="297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</row>
    <row r="63" spans="1:16">
      <c r="A63" s="297"/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</row>
    <row r="64" spans="1:16">
      <c r="A64" s="297"/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</row>
    <row r="65" spans="1:15">
      <c r="A65" s="297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</row>
    <row r="66" spans="1:15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</row>
    <row r="67" spans="1:15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</row>
    <row r="68" spans="1:15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</row>
    <row r="69" spans="1:15">
      <c r="A69" s="297"/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</row>
    <row r="70" spans="1:15">
      <c r="A70" s="297"/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</row>
    <row r="71" spans="1:15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</row>
    <row r="72" spans="1:15">
      <c r="A72" s="297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</row>
    <row r="73" spans="1:15">
      <c r="A73" s="297"/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</row>
    <row r="74" spans="1:15">
      <c r="A74" s="297"/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</row>
    <row r="75" spans="1:15">
      <c r="A75" s="297"/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</row>
    <row r="76" spans="1:15">
      <c r="A76" s="297"/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</row>
    <row r="77" spans="1:15">
      <c r="A77" s="297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</row>
    <row r="78" spans="1:15">
      <c r="A78" s="297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</row>
    <row r="79" spans="1:15">
      <c r="A79" s="297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</row>
    <row r="80" spans="1:15">
      <c r="A80" s="297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</row>
  </sheetData>
  <printOptions horizontalCentered="1"/>
  <pageMargins left="0.75" right="0.75" top="0.39370078740157483" bottom="1" header="0" footer="0"/>
  <pageSetup scale="60" orientation="portrait" horizontalDpi="4294967292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4:R171"/>
  <sheetViews>
    <sheetView showGridLines="0" zoomScaleNormal="100" zoomScaleSheetLayoutView="50" workbookViewId="0">
      <pane xSplit="1" ySplit="7" topLeftCell="B136" activePane="bottomRight" state="frozen"/>
      <selection pane="topRight" activeCell="B1" sqref="B1"/>
      <selection pane="bottomLeft" activeCell="A8" sqref="A8"/>
      <selection pane="bottomRight" activeCell="D147" sqref="D147"/>
    </sheetView>
  </sheetViews>
  <sheetFormatPr baseColWidth="10" defaultColWidth="10" defaultRowHeight="12.75"/>
  <cols>
    <col min="1" max="1" width="33" style="66" customWidth="1"/>
    <col min="2" max="2" width="13.6640625" style="66" bestFit="1" customWidth="1"/>
    <col min="3" max="3" width="11.109375" style="66" customWidth="1"/>
    <col min="4" max="4" width="11.44140625" style="66" customWidth="1"/>
    <col min="5" max="5" width="11.5546875" style="66" bestFit="1" customWidth="1"/>
    <col min="6" max="6" width="8.21875" style="66" customWidth="1"/>
    <col min="7" max="7" width="13.44140625" style="66" bestFit="1" customWidth="1"/>
    <col min="8" max="8" width="7.77734375" style="66" bestFit="1" customWidth="1"/>
    <col min="9" max="10" width="3.44140625" style="66" customWidth="1"/>
    <col min="11" max="11" width="31.88671875" style="66" customWidth="1"/>
    <col min="12" max="12" width="9.21875" style="308" bestFit="1" customWidth="1"/>
    <col min="13" max="13" width="7" style="66" bestFit="1" customWidth="1"/>
    <col min="14" max="14" width="6.77734375" style="66" bestFit="1" customWidth="1"/>
    <col min="15" max="15" width="7.5546875" style="66" bestFit="1" customWidth="1"/>
    <col min="16" max="16" width="8.6640625" style="66" bestFit="1" customWidth="1"/>
    <col min="17" max="17" width="5.44140625" style="328" bestFit="1" customWidth="1"/>
    <col min="18" max="18" width="9" style="300" bestFit="1" customWidth="1"/>
    <col min="19" max="16384" width="10" style="66"/>
  </cols>
  <sheetData>
    <row r="4" spans="1:8">
      <c r="A4" s="64" t="s">
        <v>815</v>
      </c>
      <c r="B4" s="65"/>
      <c r="C4" s="65"/>
      <c r="D4" s="65"/>
      <c r="E4" s="65"/>
      <c r="F4" s="65"/>
      <c r="G4" s="65"/>
      <c r="H4" s="65"/>
    </row>
    <row r="5" spans="1:8" ht="13.5" thickBot="1">
      <c r="A5" s="67" t="s">
        <v>200</v>
      </c>
      <c r="B5" s="65"/>
      <c r="C5" s="65"/>
      <c r="D5" s="65"/>
      <c r="E5" s="65"/>
      <c r="F5" s="65"/>
      <c r="G5" s="65"/>
      <c r="H5" s="65"/>
    </row>
    <row r="6" spans="1:8" ht="15.75">
      <c r="A6" s="68"/>
      <c r="B6" s="122"/>
      <c r="C6" s="123"/>
      <c r="D6" s="123"/>
      <c r="E6" s="124" t="s">
        <v>249</v>
      </c>
      <c r="F6" s="125"/>
      <c r="G6" s="126" t="s">
        <v>250</v>
      </c>
      <c r="H6" s="123"/>
    </row>
    <row r="7" spans="1:8" ht="16.5" thickBot="1">
      <c r="A7" s="69"/>
      <c r="B7" s="128">
        <v>2019</v>
      </c>
      <c r="C7" s="129" t="s">
        <v>804</v>
      </c>
      <c r="D7" s="130">
        <v>2018</v>
      </c>
      <c r="E7" s="130" t="s">
        <v>251</v>
      </c>
      <c r="F7" s="131" t="s">
        <v>67</v>
      </c>
      <c r="G7" s="130">
        <v>2018</v>
      </c>
      <c r="H7" s="130" t="s">
        <v>67</v>
      </c>
    </row>
    <row r="8" spans="1:8">
      <c r="A8" s="70"/>
      <c r="B8" s="71"/>
      <c r="C8" s="71"/>
      <c r="D8" s="71"/>
      <c r="E8" s="72"/>
      <c r="F8" s="72"/>
      <c r="G8" s="72"/>
      <c r="H8" s="72"/>
    </row>
    <row r="9" spans="1:8" ht="15.75">
      <c r="A9" s="73" t="s">
        <v>235</v>
      </c>
      <c r="B9" s="74"/>
      <c r="C9" s="74"/>
      <c r="D9" s="74"/>
      <c r="E9" s="75"/>
      <c r="F9" s="76"/>
      <c r="G9" s="75"/>
      <c r="H9" s="76"/>
    </row>
    <row r="10" spans="1:8" ht="15">
      <c r="A10" s="77" t="s">
        <v>252</v>
      </c>
      <c r="B10" s="74">
        <f>ERC!C10</f>
        <v>91901.689999999988</v>
      </c>
      <c r="C10" s="74">
        <f>ERC!D10</f>
        <v>97243.904593900559</v>
      </c>
      <c r="D10" s="78">
        <f>ERC!G10</f>
        <v>93988.260000000009</v>
      </c>
      <c r="E10" s="79">
        <f t="shared" ref="E10:E16" si="0">B10-C10</f>
        <v>-5342.2145939005713</v>
      </c>
      <c r="F10" s="80">
        <f>E10/C10</f>
        <v>-5.4936241157840668E-2</v>
      </c>
      <c r="G10" s="79">
        <f>B10-D10</f>
        <v>-2086.5700000000215</v>
      </c>
      <c r="H10" s="80">
        <f>G10/D10</f>
        <v>-2.2200325870486606E-2</v>
      </c>
    </row>
    <row r="11" spans="1:8" ht="15">
      <c r="A11" s="77" t="s">
        <v>253</v>
      </c>
      <c r="B11" s="74">
        <f>ERC!C11</f>
        <v>1406.25</v>
      </c>
      <c r="C11" s="74">
        <f>ERC!D11</f>
        <v>1381</v>
      </c>
      <c r="D11" s="78">
        <f>ERC!G11</f>
        <v>2062.6999999999998</v>
      </c>
      <c r="E11" s="79">
        <f t="shared" si="0"/>
        <v>25.25</v>
      </c>
      <c r="F11" s="80">
        <f t="shared" ref="F11:F33" si="1">E11/C11</f>
        <v>1.8283852280955828E-2</v>
      </c>
      <c r="G11" s="79">
        <f>B11-D11</f>
        <v>-656.44999999999982</v>
      </c>
      <c r="H11" s="80">
        <f>G11/D11</f>
        <v>-0.31824792747369945</v>
      </c>
    </row>
    <row r="12" spans="1:8" ht="15" hidden="1">
      <c r="A12" s="81" t="s">
        <v>254</v>
      </c>
      <c r="B12" s="74"/>
      <c r="C12" s="74"/>
      <c r="D12" s="78"/>
      <c r="E12" s="79">
        <f t="shared" si="0"/>
        <v>0</v>
      </c>
      <c r="F12" s="80">
        <v>0</v>
      </c>
      <c r="G12" s="79">
        <f>B12-D12</f>
        <v>0</v>
      </c>
      <c r="H12" s="80">
        <v>0</v>
      </c>
    </row>
    <row r="13" spans="1:8" ht="15">
      <c r="A13" s="81" t="s">
        <v>88</v>
      </c>
      <c r="B13" s="74">
        <f>ERC!C13</f>
        <v>0</v>
      </c>
      <c r="C13" s="74">
        <f>ERC!D13</f>
        <v>0</v>
      </c>
      <c r="D13" s="78">
        <f>ERC!G13</f>
        <v>0</v>
      </c>
      <c r="E13" s="79">
        <f t="shared" si="0"/>
        <v>0</v>
      </c>
      <c r="F13" s="80">
        <v>0</v>
      </c>
      <c r="G13" s="79">
        <f>B13-D13</f>
        <v>0</v>
      </c>
      <c r="H13" s="80">
        <v>0</v>
      </c>
    </row>
    <row r="14" spans="1:8" ht="15">
      <c r="A14" s="81" t="s">
        <v>256</v>
      </c>
      <c r="B14" s="74">
        <f>ERC!C34</f>
        <v>11240.76</v>
      </c>
      <c r="C14" s="74">
        <f>ERC!D34</f>
        <v>11500</v>
      </c>
      <c r="D14" s="78">
        <f>ERC!G34</f>
        <v>13212.57</v>
      </c>
      <c r="E14" s="79">
        <f t="shared" si="0"/>
        <v>-259.23999999999978</v>
      </c>
      <c r="F14" s="80">
        <f>E14/C14</f>
        <v>-2.2542608695652156E-2</v>
      </c>
      <c r="G14" s="79">
        <f>B14-D14</f>
        <v>-1971.8099999999995</v>
      </c>
      <c r="H14" s="80">
        <f>G14/D14</f>
        <v>-0.14923743071938309</v>
      </c>
    </row>
    <row r="15" spans="1:8" ht="15">
      <c r="A15" s="81" t="s">
        <v>414</v>
      </c>
      <c r="B15" s="74">
        <f>ERC!C12</f>
        <v>300</v>
      </c>
      <c r="C15" s="74">
        <f>ERC!D12</f>
        <v>300</v>
      </c>
      <c r="D15" s="74">
        <f>ERC!G12</f>
        <v>639</v>
      </c>
      <c r="E15" s="79">
        <f t="shared" si="0"/>
        <v>0</v>
      </c>
      <c r="F15" s="80">
        <f>IFERROR((E15/C15),0)</f>
        <v>0</v>
      </c>
      <c r="G15" s="79">
        <f t="shared" ref="G15:G16" si="2">B15-D15</f>
        <v>-339</v>
      </c>
      <c r="H15" s="80">
        <f>IFERROR((G15/D15),0)</f>
        <v>-0.53051643192488263</v>
      </c>
    </row>
    <row r="16" spans="1:8" ht="15">
      <c r="A16" s="139" t="s">
        <v>430</v>
      </c>
      <c r="B16" s="336">
        <f>ERC!C43</f>
        <v>110.6</v>
      </c>
      <c r="C16" s="336">
        <f>ERC!D43</f>
        <v>0</v>
      </c>
      <c r="D16" s="336">
        <f>ERC!G43</f>
        <v>145.9</v>
      </c>
      <c r="E16" s="337">
        <f t="shared" si="0"/>
        <v>110.6</v>
      </c>
      <c r="F16" s="338">
        <f>IFERROR((E16/C16),0)</f>
        <v>0</v>
      </c>
      <c r="G16" s="337">
        <f t="shared" si="2"/>
        <v>-35.300000000000011</v>
      </c>
      <c r="H16" s="338">
        <f>IFERROR((G16/D16),0)</f>
        <v>-0.24194653872515429</v>
      </c>
    </row>
    <row r="17" spans="1:8" ht="15">
      <c r="A17" s="81"/>
      <c r="B17" s="74"/>
      <c r="C17" s="74"/>
      <c r="D17" s="74"/>
      <c r="E17" s="79"/>
      <c r="F17" s="80"/>
      <c r="G17" s="79"/>
      <c r="H17" s="80"/>
    </row>
    <row r="18" spans="1:8" ht="15.75">
      <c r="A18" s="86"/>
      <c r="B18" s="87">
        <f>+B10+B11+B13+B14+B16+B15</f>
        <v>104959.29999999999</v>
      </c>
      <c r="C18" s="87">
        <f>+C10+C11+C13+C14+C16+C15</f>
        <v>110424.90459390056</v>
      </c>
      <c r="D18" s="87">
        <f>+D10+D11+D13+D14+D16+D15</f>
        <v>110048.43</v>
      </c>
      <c r="E18" s="87">
        <f>B18-C18</f>
        <v>-5465.6045939005708</v>
      </c>
      <c r="F18" s="88">
        <f t="shared" si="1"/>
        <v>-4.9496122401019214E-2</v>
      </c>
      <c r="G18" s="87">
        <f>B18-D18</f>
        <v>-5089.1300000000047</v>
      </c>
      <c r="H18" s="88">
        <f t="shared" ref="H18:H23" si="3">G18/D18</f>
        <v>-4.6244458008169724E-2</v>
      </c>
    </row>
    <row r="19" spans="1:8" ht="15.75">
      <c r="A19" s="73" t="s">
        <v>257</v>
      </c>
      <c r="B19" s="74"/>
      <c r="C19" s="74"/>
      <c r="D19" s="74"/>
      <c r="E19" s="79"/>
      <c r="F19" s="80"/>
      <c r="G19" s="75"/>
      <c r="H19" s="80"/>
    </row>
    <row r="20" spans="1:8" ht="15">
      <c r="A20" s="89" t="s">
        <v>258</v>
      </c>
      <c r="B20" s="74">
        <f>+ERC!C16</f>
        <v>15684.92</v>
      </c>
      <c r="C20" s="74">
        <f>+ERC!D16</f>
        <v>15880.91414365397</v>
      </c>
      <c r="D20" s="74">
        <f>+ERC!G16</f>
        <v>13738.18</v>
      </c>
      <c r="E20" s="79">
        <f t="shared" ref="E20:E31" si="4">B20-C20</f>
        <v>-195.99414365397024</v>
      </c>
      <c r="F20" s="80">
        <f t="shared" si="1"/>
        <v>-1.234149003521247E-2</v>
      </c>
      <c r="G20" s="79">
        <f t="shared" ref="G20:G31" si="5">B20-D20</f>
        <v>1946.7399999999998</v>
      </c>
      <c r="H20" s="80">
        <f t="shared" si="3"/>
        <v>0.14170290387809736</v>
      </c>
    </row>
    <row r="21" spans="1:8" ht="15">
      <c r="A21" s="89" t="s">
        <v>259</v>
      </c>
      <c r="B21" s="74">
        <f>+ERC!C17</f>
        <v>2306.25</v>
      </c>
      <c r="C21" s="74">
        <f>+ERC!D17</f>
        <v>2320.8333333333335</v>
      </c>
      <c r="D21" s="74">
        <f>+ERC!G17</f>
        <v>2320.83</v>
      </c>
      <c r="E21" s="79">
        <f t="shared" si="4"/>
        <v>-14.583333333333485</v>
      </c>
      <c r="F21" s="80">
        <f t="shared" si="1"/>
        <v>-6.2836624775584136E-3</v>
      </c>
      <c r="G21" s="79">
        <f t="shared" si="5"/>
        <v>-14.579999999999927</v>
      </c>
      <c r="H21" s="80">
        <f t="shared" si="3"/>
        <v>-6.2822352348082056E-3</v>
      </c>
    </row>
    <row r="22" spans="1:8" ht="15">
      <c r="A22" s="89" t="s">
        <v>253</v>
      </c>
      <c r="B22" s="74">
        <f>+ERC!C18</f>
        <v>1974.78</v>
      </c>
      <c r="C22" s="74">
        <f>+ERC!D18</f>
        <v>2153.2241666666669</v>
      </c>
      <c r="D22" s="74">
        <f>+ERC!G18</f>
        <v>1881.32</v>
      </c>
      <c r="E22" s="79">
        <f t="shared" si="4"/>
        <v>-178.44416666666689</v>
      </c>
      <c r="F22" s="80">
        <f t="shared" si="1"/>
        <v>-8.2873009428883676E-2</v>
      </c>
      <c r="G22" s="79">
        <f t="shared" si="5"/>
        <v>93.460000000000036</v>
      </c>
      <c r="H22" s="80">
        <f t="shared" si="3"/>
        <v>4.9677885739799733E-2</v>
      </c>
    </row>
    <row r="23" spans="1:8" ht="15">
      <c r="A23" s="89" t="s">
        <v>260</v>
      </c>
      <c r="B23" s="74">
        <f>+ERC!C20</f>
        <v>36152.910000000003</v>
      </c>
      <c r="C23" s="74">
        <f>+ERC!D20</f>
        <v>38197.666666666664</v>
      </c>
      <c r="D23" s="74">
        <f>+ERC!G20</f>
        <v>31887</v>
      </c>
      <c r="E23" s="79">
        <f t="shared" si="4"/>
        <v>-2044.7566666666607</v>
      </c>
      <c r="F23" s="80">
        <f t="shared" si="1"/>
        <v>-5.3530931208712419E-2</v>
      </c>
      <c r="G23" s="79">
        <f t="shared" si="5"/>
        <v>4265.9100000000035</v>
      </c>
      <c r="H23" s="80">
        <f t="shared" si="3"/>
        <v>0.13378210556025977</v>
      </c>
    </row>
    <row r="24" spans="1:8" ht="15">
      <c r="A24" s="77" t="s">
        <v>261</v>
      </c>
      <c r="B24" s="74">
        <f>+ERC!C21</f>
        <v>3323</v>
      </c>
      <c r="C24" s="74">
        <f>+ERC!D21</f>
        <v>3887.5</v>
      </c>
      <c r="D24" s="74">
        <f>+ERC!G21</f>
        <v>5061.99</v>
      </c>
      <c r="E24" s="79">
        <f t="shared" si="4"/>
        <v>-564.5</v>
      </c>
      <c r="F24" s="80">
        <f t="shared" ref="F24:F29" si="6">E24/C23</f>
        <v>-1.4778389604949692E-2</v>
      </c>
      <c r="G24" s="79">
        <f t="shared" si="5"/>
        <v>-1738.9899999999998</v>
      </c>
      <c r="H24" s="80">
        <f>G24/D23</f>
        <v>-5.4536017812901801E-2</v>
      </c>
    </row>
    <row r="25" spans="1:8" ht="15">
      <c r="A25" s="89" t="s">
        <v>262</v>
      </c>
      <c r="B25" s="74">
        <f>+ERC!C22</f>
        <v>26653.4</v>
      </c>
      <c r="C25" s="74">
        <f>+ERC!D22</f>
        <v>24315.64</v>
      </c>
      <c r="D25" s="74">
        <f>+ERC!G22</f>
        <v>20234.38</v>
      </c>
      <c r="E25" s="79">
        <f t="shared" si="4"/>
        <v>2337.760000000002</v>
      </c>
      <c r="F25" s="80">
        <f t="shared" si="6"/>
        <v>0.60135305466237998</v>
      </c>
      <c r="G25" s="79">
        <f t="shared" si="5"/>
        <v>6419.02</v>
      </c>
      <c r="H25" s="80">
        <f>G25/D24</f>
        <v>1.2680823154530136</v>
      </c>
    </row>
    <row r="26" spans="1:8" ht="15">
      <c r="A26" s="77" t="s">
        <v>209</v>
      </c>
      <c r="B26" s="74">
        <f>+ERC!C23</f>
        <v>2057.98</v>
      </c>
      <c r="C26" s="74">
        <f>+ERC!D23</f>
        <v>1533.3333333333333</v>
      </c>
      <c r="D26" s="74">
        <f>+ERC!G23</f>
        <v>1727.79</v>
      </c>
      <c r="E26" s="79">
        <f t="shared" si="4"/>
        <v>524.64666666666676</v>
      </c>
      <c r="F26" s="80">
        <f t="shared" si="6"/>
        <v>2.1576510701205757E-2</v>
      </c>
      <c r="G26" s="79">
        <f t="shared" si="5"/>
        <v>330.19000000000005</v>
      </c>
      <c r="H26" s="80">
        <f>G26/D25</f>
        <v>1.6318266237957381E-2</v>
      </c>
    </row>
    <row r="27" spans="1:8" ht="15">
      <c r="A27" s="89" t="s">
        <v>263</v>
      </c>
      <c r="B27" s="74">
        <f>+ERC!C24</f>
        <v>172.64</v>
      </c>
      <c r="C27" s="74">
        <f>+ERC!D24</f>
        <v>480</v>
      </c>
      <c r="D27" s="74">
        <f>+ERC!G24</f>
        <v>364.27</v>
      </c>
      <c r="E27" s="79">
        <f t="shared" si="4"/>
        <v>-307.36</v>
      </c>
      <c r="F27" s="80">
        <f t="shared" si="6"/>
        <v>-0.20045217391304349</v>
      </c>
      <c r="G27" s="79">
        <f t="shared" si="5"/>
        <v>-191.63</v>
      </c>
      <c r="H27" s="80">
        <v>0</v>
      </c>
    </row>
    <row r="28" spans="1:8" ht="15">
      <c r="A28" s="89" t="s">
        <v>264</v>
      </c>
      <c r="B28" s="74">
        <f>+ERC!C36</f>
        <v>1449.81</v>
      </c>
      <c r="C28" s="74">
        <f>+ERC!D36</f>
        <v>300</v>
      </c>
      <c r="D28" s="74">
        <f>+ERC!G36</f>
        <v>448.96</v>
      </c>
      <c r="E28" s="79">
        <f t="shared" si="4"/>
        <v>1149.81</v>
      </c>
      <c r="F28" s="80">
        <f t="shared" si="6"/>
        <v>2.3954374999999999</v>
      </c>
      <c r="G28" s="79">
        <f t="shared" si="5"/>
        <v>1000.8499999999999</v>
      </c>
      <c r="H28" s="80">
        <f>G28/D27</f>
        <v>2.7475498943091661</v>
      </c>
    </row>
    <row r="29" spans="1:8" ht="15">
      <c r="A29" s="89" t="s">
        <v>455</v>
      </c>
      <c r="B29" s="74">
        <f>+ERC!C26</f>
        <v>4138.32</v>
      </c>
      <c r="C29" s="74">
        <f>+ERC!D26</f>
        <v>4713.1546666666663</v>
      </c>
      <c r="D29" s="1503">
        <f>+ERC!G26</f>
        <v>5952.98</v>
      </c>
      <c r="E29" s="79">
        <f t="shared" si="4"/>
        <v>-574.83466666666664</v>
      </c>
      <c r="F29" s="80">
        <f t="shared" si="6"/>
        <v>-1.9161155555555553</v>
      </c>
      <c r="G29" s="79">
        <f t="shared" si="5"/>
        <v>-1814.6599999999999</v>
      </c>
      <c r="H29" s="80">
        <f>IFERROR((G29/D28),0)</f>
        <v>-4.0419191019244476</v>
      </c>
    </row>
    <row r="30" spans="1:8" ht="15">
      <c r="A30" s="139" t="s">
        <v>266</v>
      </c>
      <c r="B30" s="336">
        <f>+ERC!C44</f>
        <v>0</v>
      </c>
      <c r="C30" s="336">
        <f>+ERC!D44</f>
        <v>0</v>
      </c>
      <c r="D30" s="336">
        <f>+ERC!G44</f>
        <v>0</v>
      </c>
      <c r="E30" s="337">
        <f t="shared" si="4"/>
        <v>0</v>
      </c>
      <c r="F30" s="338"/>
      <c r="G30" s="337">
        <f t="shared" si="5"/>
        <v>0</v>
      </c>
      <c r="H30" s="338"/>
    </row>
    <row r="31" spans="1:8" ht="15.75">
      <c r="A31" s="86"/>
      <c r="B31" s="87">
        <f>SUM(B20:B30)</f>
        <v>93914.010000000009</v>
      </c>
      <c r="C31" s="87">
        <f>SUM(C20:C30)</f>
        <v>93782.266310320629</v>
      </c>
      <c r="D31" s="87">
        <f>SUM(D20:D30)</f>
        <v>83617.7</v>
      </c>
      <c r="E31" s="87">
        <f t="shared" si="4"/>
        <v>131.74368967938062</v>
      </c>
      <c r="F31" s="88">
        <f t="shared" si="1"/>
        <v>1.4047825336556447E-3</v>
      </c>
      <c r="G31" s="90">
        <f t="shared" si="5"/>
        <v>10296.310000000012</v>
      </c>
      <c r="H31" s="88">
        <f>G31/D31</f>
        <v>0.12313553230954705</v>
      </c>
    </row>
    <row r="32" spans="1:8" ht="15">
      <c r="A32" s="89"/>
      <c r="B32" s="75"/>
      <c r="C32" s="74"/>
      <c r="D32" s="74"/>
      <c r="E32" s="79"/>
      <c r="F32" s="80"/>
      <c r="G32" s="79"/>
      <c r="H32" s="80"/>
    </row>
    <row r="33" spans="1:8" ht="16.5" thickBot="1">
      <c r="A33" s="91" t="s">
        <v>267</v>
      </c>
      <c r="B33" s="92">
        <f>B18-B31</f>
        <v>11045.289999999979</v>
      </c>
      <c r="C33" s="92">
        <f>C18-C31</f>
        <v>16642.63828357993</v>
      </c>
      <c r="D33" s="92">
        <f>D18-D31</f>
        <v>26430.729999999996</v>
      </c>
      <c r="E33" s="92">
        <f>B33-C33</f>
        <v>-5597.3482835799514</v>
      </c>
      <c r="F33" s="93">
        <f t="shared" si="1"/>
        <v>-0.33632577889422999</v>
      </c>
      <c r="G33" s="94">
        <f>B33-D33</f>
        <v>-15385.440000000017</v>
      </c>
      <c r="H33" s="93">
        <f>G33/D33</f>
        <v>-0.58210424002666661</v>
      </c>
    </row>
    <row r="34" spans="1:8" ht="13.5" thickTop="1"/>
    <row r="35" spans="1:8" ht="13.5" thickBot="1">
      <c r="A35" s="113"/>
      <c r="B35" s="114">
        <f>+B33-ERC!C49</f>
        <v>0</v>
      </c>
      <c r="C35" s="114">
        <f>+C33-ERC!D49</f>
        <v>0</v>
      </c>
      <c r="D35" s="114">
        <f>+D33-ERC!G49</f>
        <v>0</v>
      </c>
      <c r="E35" s="114">
        <f>+E33-ERC!E49</f>
        <v>-9.0949470177292824E-12</v>
      </c>
      <c r="F35" s="113"/>
      <c r="G35" s="114">
        <f>+G33-ERC!H49</f>
        <v>0</v>
      </c>
      <c r="H35" s="113"/>
    </row>
    <row r="36" spans="1:8" ht="13.5" thickTop="1">
      <c r="C36" s="95"/>
    </row>
    <row r="37" spans="1:8">
      <c r="B37" s="95"/>
      <c r="C37" s="95"/>
      <c r="D37" s="95"/>
    </row>
    <row r="38" spans="1:8">
      <c r="B38" s="95"/>
      <c r="C38" s="95"/>
      <c r="D38" s="95"/>
    </row>
    <row r="39" spans="1:8">
      <c r="B39" s="95"/>
      <c r="C39" s="95"/>
      <c r="D39" s="95"/>
    </row>
    <row r="40" spans="1:8">
      <c r="B40" s="95"/>
    </row>
    <row r="44" spans="1:8" ht="15.75">
      <c r="A44" s="108" t="str">
        <f>A4</f>
        <v>ESTADO DE RESULTADOS DE FEBRERO 2019</v>
      </c>
      <c r="B44" s="119"/>
      <c r="C44" s="119"/>
      <c r="D44" s="119"/>
      <c r="E44" s="119"/>
      <c r="F44" s="119"/>
      <c r="G44" s="119"/>
      <c r="H44" s="119"/>
    </row>
    <row r="45" spans="1:8" ht="16.5" thickBot="1">
      <c r="A45" s="120" t="s">
        <v>200</v>
      </c>
      <c r="B45" s="119"/>
      <c r="C45" s="119"/>
      <c r="D45" s="119"/>
      <c r="E45" s="119"/>
      <c r="F45" s="119"/>
      <c r="G45" s="119"/>
      <c r="H45" s="119"/>
    </row>
    <row r="46" spans="1:8" ht="15.75">
      <c r="A46" s="121"/>
      <c r="B46" s="122"/>
      <c r="C46" s="123"/>
      <c r="D46" s="123"/>
      <c r="E46" s="124" t="s">
        <v>249</v>
      </c>
      <c r="F46" s="125"/>
      <c r="G46" s="126" t="s">
        <v>250</v>
      </c>
      <c r="H46" s="123"/>
    </row>
    <row r="47" spans="1:8" ht="16.5" thickBot="1">
      <c r="A47" s="127"/>
      <c r="B47" s="128">
        <f>B7</f>
        <v>2019</v>
      </c>
      <c r="C47" s="129" t="str">
        <f>C7</f>
        <v>PRE-2019</v>
      </c>
      <c r="D47" s="130">
        <f>D7</f>
        <v>2018</v>
      </c>
      <c r="E47" s="330" t="s">
        <v>251</v>
      </c>
      <c r="F47" s="131" t="s">
        <v>67</v>
      </c>
      <c r="G47" s="130">
        <f>G7</f>
        <v>2018</v>
      </c>
      <c r="H47" s="130" t="s">
        <v>67</v>
      </c>
    </row>
    <row r="48" spans="1:8" ht="15.75">
      <c r="A48" s="109"/>
      <c r="B48" s="110"/>
      <c r="C48" s="110"/>
      <c r="D48" s="110"/>
      <c r="E48" s="111"/>
      <c r="F48" s="111"/>
      <c r="G48" s="111"/>
      <c r="H48" s="111"/>
    </row>
    <row r="49" spans="1:18" ht="15.75">
      <c r="A49" s="132" t="s">
        <v>324</v>
      </c>
      <c r="B49" s="133"/>
      <c r="C49" s="133"/>
      <c r="D49" s="133"/>
      <c r="E49" s="134"/>
      <c r="F49" s="135"/>
      <c r="G49" s="134"/>
      <c r="H49" s="135"/>
    </row>
    <row r="50" spans="1:18" ht="15">
      <c r="A50" s="136" t="s">
        <v>252</v>
      </c>
      <c r="B50" s="133">
        <f>B10</f>
        <v>91901.689999999988</v>
      </c>
      <c r="C50" s="133">
        <f t="shared" ref="B50:D53" si="7">C10</f>
        <v>97243.904593900559</v>
      </c>
      <c r="D50" s="133">
        <f t="shared" si="7"/>
        <v>93988.260000000009</v>
      </c>
      <c r="E50" s="137">
        <f>B50-C50</f>
        <v>-5342.2145939005713</v>
      </c>
      <c r="F50" s="138">
        <f>E50/C50</f>
        <v>-5.4936241157840668E-2</v>
      </c>
      <c r="G50" s="137">
        <f>B50-D50</f>
        <v>-2086.5700000000215</v>
      </c>
      <c r="H50" s="138">
        <f>G50/D50</f>
        <v>-2.2200325870486606E-2</v>
      </c>
    </row>
    <row r="51" spans="1:18" ht="15">
      <c r="A51" s="136" t="s">
        <v>253</v>
      </c>
      <c r="B51" s="133">
        <f>B11</f>
        <v>1406.25</v>
      </c>
      <c r="C51" s="133">
        <f t="shared" si="7"/>
        <v>1381</v>
      </c>
      <c r="D51" s="133">
        <f t="shared" si="7"/>
        <v>2062.6999999999998</v>
      </c>
      <c r="E51" s="137">
        <f>B51-C51</f>
        <v>25.25</v>
      </c>
      <c r="F51" s="138">
        <f>E51/C51</f>
        <v>1.8283852280955828E-2</v>
      </c>
      <c r="G51" s="137">
        <f>B51-D51</f>
        <v>-656.44999999999982</v>
      </c>
      <c r="H51" s="138">
        <f>G51/D51</f>
        <v>-0.31824792747369945</v>
      </c>
      <c r="K51" s="151"/>
      <c r="L51" s="309"/>
      <c r="M51" s="151"/>
      <c r="N51" s="151"/>
      <c r="O51" s="151"/>
      <c r="P51" s="151"/>
      <c r="Q51" s="245"/>
      <c r="R51" s="240"/>
    </row>
    <row r="52" spans="1:18" ht="15">
      <c r="A52" s="81" t="s">
        <v>254</v>
      </c>
      <c r="B52" s="133">
        <f>B15</f>
        <v>300</v>
      </c>
      <c r="C52" s="133">
        <f>C15</f>
        <v>300</v>
      </c>
      <c r="D52" s="133">
        <f>D15</f>
        <v>639</v>
      </c>
      <c r="E52" s="137">
        <f>B52-C52</f>
        <v>0</v>
      </c>
      <c r="F52" s="138">
        <v>0</v>
      </c>
      <c r="G52" s="137">
        <f>B52-D52</f>
        <v>-339</v>
      </c>
      <c r="H52" s="138">
        <v>0</v>
      </c>
      <c r="K52" s="151"/>
      <c r="L52" s="309"/>
      <c r="M52" s="283"/>
      <c r="N52" s="283"/>
      <c r="O52" s="283"/>
      <c r="P52" s="283"/>
      <c r="Q52" s="329"/>
      <c r="R52" s="301"/>
    </row>
    <row r="53" spans="1:18" ht="15">
      <c r="A53" s="139" t="s">
        <v>88</v>
      </c>
      <c r="B53" s="141">
        <f t="shared" si="7"/>
        <v>0</v>
      </c>
      <c r="C53" s="141">
        <f>C13</f>
        <v>0</v>
      </c>
      <c r="D53" s="141">
        <f t="shared" si="7"/>
        <v>0</v>
      </c>
      <c r="E53" s="142">
        <f>B53-C53</f>
        <v>0</v>
      </c>
      <c r="F53" s="143">
        <v>0</v>
      </c>
      <c r="G53" s="142">
        <f>B53-D53</f>
        <v>0</v>
      </c>
      <c r="H53" s="138">
        <v>0</v>
      </c>
      <c r="K53" s="151"/>
      <c r="L53" s="309"/>
      <c r="M53" s="151"/>
      <c r="N53" s="151"/>
      <c r="O53" s="151"/>
      <c r="P53" s="151"/>
      <c r="Q53" s="245"/>
      <c r="R53" s="240"/>
    </row>
    <row r="54" spans="1:18" ht="15.75">
      <c r="A54" s="81"/>
      <c r="B54" s="144">
        <f>SUM(B50:B53)</f>
        <v>93607.939999999988</v>
      </c>
      <c r="C54" s="144">
        <f>SUM(C50:C53)</f>
        <v>98924.904593900559</v>
      </c>
      <c r="D54" s="144">
        <f>SUM(D50:D53)</f>
        <v>96689.96</v>
      </c>
      <c r="E54" s="144">
        <f>SUM(E50:E52)</f>
        <v>-5316.9645939005713</v>
      </c>
      <c r="F54" s="145">
        <f>E54/C54</f>
        <v>-5.3747482655933751E-2</v>
      </c>
      <c r="G54" s="144">
        <f>SUM(G50:G53)</f>
        <v>-3082.0200000000214</v>
      </c>
      <c r="H54" s="145">
        <f>G54/D54</f>
        <v>-3.1875284672783208E-2</v>
      </c>
      <c r="K54" s="151"/>
      <c r="L54" s="309"/>
      <c r="M54" s="151"/>
      <c r="N54" s="151"/>
      <c r="O54" s="151"/>
      <c r="P54" s="151"/>
      <c r="Q54" s="245"/>
      <c r="R54" s="240"/>
    </row>
    <row r="55" spans="1:18" ht="15.75">
      <c r="A55" s="132" t="s">
        <v>257</v>
      </c>
      <c r="B55" s="133"/>
      <c r="C55" s="133"/>
      <c r="D55" s="133"/>
      <c r="E55" s="137"/>
      <c r="F55" s="138"/>
      <c r="G55" s="134"/>
      <c r="H55" s="138"/>
      <c r="K55" s="151"/>
      <c r="L55" s="309"/>
      <c r="M55" s="151"/>
      <c r="N55" s="151"/>
      <c r="O55" s="151"/>
      <c r="P55" s="151"/>
      <c r="Q55" s="245"/>
      <c r="R55" s="240"/>
    </row>
    <row r="56" spans="1:18" ht="15">
      <c r="A56" s="81" t="s">
        <v>258</v>
      </c>
      <c r="B56" s="133">
        <f t="shared" ref="B56:D63" si="8">B20</f>
        <v>15684.92</v>
      </c>
      <c r="C56" s="133">
        <f t="shared" si="8"/>
        <v>15880.91414365397</v>
      </c>
      <c r="D56" s="133">
        <f t="shared" si="8"/>
        <v>13738.18</v>
      </c>
      <c r="E56" s="137">
        <f t="shared" ref="E56:E64" si="9">B56-C56</f>
        <v>-195.99414365397024</v>
      </c>
      <c r="F56" s="138">
        <f t="shared" ref="F56:F63" si="10">E56/C56</f>
        <v>-1.234149003521247E-2</v>
      </c>
      <c r="G56" s="137">
        <f t="shared" ref="G56:G65" si="11">B56-D56</f>
        <v>1946.7399999999998</v>
      </c>
      <c r="H56" s="138">
        <f t="shared" ref="H56:H65" si="12">G56/D56</f>
        <v>0.14170290387809736</v>
      </c>
      <c r="K56" s="151"/>
      <c r="L56" s="309"/>
      <c r="M56" s="151"/>
      <c r="N56" s="151"/>
      <c r="O56" s="151"/>
      <c r="P56" s="151"/>
      <c r="Q56" s="245"/>
      <c r="R56" s="240"/>
    </row>
    <row r="57" spans="1:18" ht="15">
      <c r="A57" s="81" t="s">
        <v>259</v>
      </c>
      <c r="B57" s="133">
        <f t="shared" si="8"/>
        <v>2306.25</v>
      </c>
      <c r="C57" s="133">
        <f t="shared" si="8"/>
        <v>2320.8333333333335</v>
      </c>
      <c r="D57" s="133">
        <f t="shared" si="8"/>
        <v>2320.83</v>
      </c>
      <c r="E57" s="137">
        <f t="shared" si="9"/>
        <v>-14.583333333333485</v>
      </c>
      <c r="F57" s="138">
        <f t="shared" si="10"/>
        <v>-6.2836624775584136E-3</v>
      </c>
      <c r="G57" s="137">
        <f t="shared" si="11"/>
        <v>-14.579999999999927</v>
      </c>
      <c r="H57" s="138">
        <f t="shared" si="12"/>
        <v>-6.2822352348082056E-3</v>
      </c>
      <c r="K57" s="151"/>
      <c r="L57" s="309"/>
      <c r="M57" s="151"/>
      <c r="N57" s="151"/>
      <c r="O57" s="151"/>
      <c r="P57" s="151"/>
      <c r="Q57" s="245"/>
      <c r="R57" s="240"/>
    </row>
    <row r="58" spans="1:18" ht="15">
      <c r="A58" s="81" t="s">
        <v>253</v>
      </c>
      <c r="B58" s="133">
        <f t="shared" si="8"/>
        <v>1974.78</v>
      </c>
      <c r="C58" s="133">
        <f t="shared" si="8"/>
        <v>2153.2241666666669</v>
      </c>
      <c r="D58" s="133">
        <f t="shared" si="8"/>
        <v>1881.32</v>
      </c>
      <c r="E58" s="137">
        <f t="shared" si="9"/>
        <v>-178.44416666666689</v>
      </c>
      <c r="F58" s="138">
        <f t="shared" si="10"/>
        <v>-8.2873009428883676E-2</v>
      </c>
      <c r="G58" s="137">
        <f t="shared" si="11"/>
        <v>93.460000000000036</v>
      </c>
      <c r="H58" s="138">
        <f t="shared" si="12"/>
        <v>4.9677885739799733E-2</v>
      </c>
    </row>
    <row r="59" spans="1:18" ht="15">
      <c r="A59" s="81" t="s">
        <v>260</v>
      </c>
      <c r="B59" s="133">
        <f t="shared" si="8"/>
        <v>36152.910000000003</v>
      </c>
      <c r="C59" s="133">
        <f t="shared" ref="C59" si="13">C23</f>
        <v>38197.666666666664</v>
      </c>
      <c r="D59" s="133">
        <f t="shared" si="8"/>
        <v>31887</v>
      </c>
      <c r="E59" s="137">
        <f t="shared" si="9"/>
        <v>-2044.7566666666607</v>
      </c>
      <c r="F59" s="138">
        <f t="shared" si="10"/>
        <v>-5.3530931208712419E-2</v>
      </c>
      <c r="G59" s="137">
        <f t="shared" si="11"/>
        <v>4265.9100000000035</v>
      </c>
      <c r="H59" s="138">
        <f t="shared" si="12"/>
        <v>0.13378210556025977</v>
      </c>
    </row>
    <row r="60" spans="1:18" ht="15">
      <c r="A60" s="136" t="s">
        <v>261</v>
      </c>
      <c r="B60" s="133">
        <f t="shared" si="8"/>
        <v>3323</v>
      </c>
      <c r="C60" s="133">
        <f t="shared" ref="C60" si="14">C24</f>
        <v>3887.5</v>
      </c>
      <c r="D60" s="133">
        <f>D24</f>
        <v>5061.99</v>
      </c>
      <c r="E60" s="137">
        <f t="shared" si="9"/>
        <v>-564.5</v>
      </c>
      <c r="F60" s="138">
        <f t="shared" si="10"/>
        <v>-0.14520900321543409</v>
      </c>
      <c r="G60" s="137">
        <f t="shared" si="11"/>
        <v>-1738.9899999999998</v>
      </c>
      <c r="H60" s="138">
        <f t="shared" si="12"/>
        <v>-0.3435388058846422</v>
      </c>
    </row>
    <row r="61" spans="1:18" ht="15">
      <c r="A61" s="81" t="s">
        <v>262</v>
      </c>
      <c r="B61" s="133">
        <f t="shared" si="8"/>
        <v>26653.4</v>
      </c>
      <c r="C61" s="133">
        <f t="shared" ref="C61" si="15">C25</f>
        <v>24315.64</v>
      </c>
      <c r="D61" s="133">
        <f t="shared" si="8"/>
        <v>20234.38</v>
      </c>
      <c r="E61" s="137">
        <f t="shared" si="9"/>
        <v>2337.760000000002</v>
      </c>
      <c r="F61" s="138">
        <f t="shared" si="10"/>
        <v>9.6142236025866565E-2</v>
      </c>
      <c r="G61" s="137">
        <f t="shared" si="11"/>
        <v>6419.02</v>
      </c>
      <c r="H61" s="138">
        <f t="shared" si="12"/>
        <v>0.31723334245971463</v>
      </c>
    </row>
    <row r="62" spans="1:18" ht="15">
      <c r="A62" s="136" t="s">
        <v>209</v>
      </c>
      <c r="B62" s="133">
        <f t="shared" si="8"/>
        <v>2057.98</v>
      </c>
      <c r="C62" s="133">
        <f t="shared" ref="C62" si="16">C26</f>
        <v>1533.3333333333333</v>
      </c>
      <c r="D62" s="133">
        <f t="shared" si="8"/>
        <v>1727.79</v>
      </c>
      <c r="E62" s="137">
        <f t="shared" si="9"/>
        <v>524.64666666666676</v>
      </c>
      <c r="F62" s="138">
        <f t="shared" si="10"/>
        <v>0.34216086956521746</v>
      </c>
      <c r="G62" s="137">
        <f t="shared" si="11"/>
        <v>330.19000000000005</v>
      </c>
      <c r="H62" s="138">
        <f t="shared" si="12"/>
        <v>0.19110540054057498</v>
      </c>
    </row>
    <row r="63" spans="1:18" ht="15">
      <c r="A63" s="81" t="s">
        <v>263</v>
      </c>
      <c r="B63" s="133">
        <f t="shared" si="8"/>
        <v>172.64</v>
      </c>
      <c r="C63" s="133">
        <f t="shared" ref="C63" si="17">C27</f>
        <v>480</v>
      </c>
      <c r="D63" s="133">
        <f t="shared" si="8"/>
        <v>364.27</v>
      </c>
      <c r="E63" s="137">
        <f t="shared" si="9"/>
        <v>-307.36</v>
      </c>
      <c r="F63" s="138">
        <f t="shared" si="10"/>
        <v>-0.64033333333333331</v>
      </c>
      <c r="G63" s="137">
        <f t="shared" si="11"/>
        <v>-191.63</v>
      </c>
      <c r="H63" s="138">
        <v>0</v>
      </c>
    </row>
    <row r="64" spans="1:18" ht="15">
      <c r="A64" s="139" t="s">
        <v>265</v>
      </c>
      <c r="B64" s="141">
        <f>B29</f>
        <v>4138.32</v>
      </c>
      <c r="C64" s="141">
        <f>C29</f>
        <v>4713.1546666666663</v>
      </c>
      <c r="D64" s="141">
        <f>D29</f>
        <v>5952.98</v>
      </c>
      <c r="E64" s="142">
        <f t="shared" si="9"/>
        <v>-574.83466666666664</v>
      </c>
      <c r="F64" s="143">
        <f>E64/C64</f>
        <v>-0.12196388774001617</v>
      </c>
      <c r="G64" s="142">
        <f t="shared" si="11"/>
        <v>-1814.6599999999999</v>
      </c>
      <c r="H64" s="138">
        <f t="shared" si="12"/>
        <v>-0.30483220168722219</v>
      </c>
    </row>
    <row r="65" spans="1:9" ht="15.75">
      <c r="A65" s="81"/>
      <c r="B65" s="144">
        <f>SUM(B56:B64)</f>
        <v>92464.200000000012</v>
      </c>
      <c r="C65" s="144">
        <f>SUM(C56:C64)</f>
        <v>93482.266310320629</v>
      </c>
      <c r="D65" s="144">
        <f>SUM(D56:D64)</f>
        <v>83168.739999999991</v>
      </c>
      <c r="E65" s="144">
        <f>SUM(E56:E64)</f>
        <v>-1018.066310320629</v>
      </c>
      <c r="F65" s="145">
        <f>E65/C65</f>
        <v>-1.0890475279461987E-2</v>
      </c>
      <c r="G65" s="146">
        <f t="shared" si="11"/>
        <v>9295.460000000021</v>
      </c>
      <c r="H65" s="145">
        <f t="shared" si="12"/>
        <v>0.11176627179875542</v>
      </c>
    </row>
    <row r="66" spans="1:9" ht="15">
      <c r="A66" s="81"/>
      <c r="B66" s="133"/>
      <c r="C66" s="133"/>
      <c r="D66" s="133"/>
      <c r="E66" s="137"/>
      <c r="F66" s="138"/>
      <c r="G66" s="137"/>
      <c r="H66" s="138"/>
    </row>
    <row r="67" spans="1:9" ht="15.75">
      <c r="A67" s="81" t="s">
        <v>325</v>
      </c>
      <c r="B67" s="144">
        <f>B54-B65</f>
        <v>1143.7399999999761</v>
      </c>
      <c r="C67" s="144">
        <f>C54-C65</f>
        <v>5442.6382835799304</v>
      </c>
      <c r="D67" s="144">
        <f>D54-D65</f>
        <v>13521.220000000016</v>
      </c>
      <c r="E67" s="144">
        <f>B67-C67</f>
        <v>-4298.8982835799543</v>
      </c>
      <c r="F67" s="145">
        <f>E67/C67</f>
        <v>-0.78985559201121969</v>
      </c>
      <c r="G67" s="146">
        <f>B67-D67</f>
        <v>-12377.48000000004</v>
      </c>
      <c r="H67" s="145">
        <f>G67/D67</f>
        <v>-0.91541147914167698</v>
      </c>
    </row>
    <row r="68" spans="1:9" ht="23.25" customHeight="1">
      <c r="A68" s="81"/>
      <c r="B68" s="144"/>
      <c r="C68" s="144"/>
      <c r="D68" s="144"/>
      <c r="E68" s="144"/>
      <c r="F68" s="145"/>
      <c r="G68" s="146"/>
      <c r="H68" s="145"/>
    </row>
    <row r="69" spans="1:9" ht="21.75" customHeight="1">
      <c r="A69" s="81"/>
      <c r="B69" s="144"/>
      <c r="C69" s="144"/>
      <c r="D69" s="144"/>
      <c r="E69" s="144"/>
      <c r="F69" s="145"/>
      <c r="G69" s="146"/>
      <c r="H69" s="145"/>
    </row>
    <row r="70" spans="1:9" ht="15.75">
      <c r="A70" s="132" t="s">
        <v>326</v>
      </c>
      <c r="B70" s="134"/>
      <c r="C70" s="134"/>
      <c r="D70" s="134"/>
      <c r="E70" s="134"/>
      <c r="F70" s="134"/>
      <c r="G70" s="134"/>
      <c r="H70" s="134"/>
    </row>
    <row r="71" spans="1:9" ht="15">
      <c r="A71" s="81" t="s">
        <v>256</v>
      </c>
      <c r="B71" s="133">
        <f>B14</f>
        <v>11240.76</v>
      </c>
      <c r="C71" s="133">
        <f>C14</f>
        <v>11500</v>
      </c>
      <c r="D71" s="133">
        <f>D14</f>
        <v>13212.57</v>
      </c>
      <c r="E71" s="137">
        <f>B71-C71</f>
        <v>-259.23999999999978</v>
      </c>
      <c r="F71" s="138">
        <f>E71/C71</f>
        <v>-2.2542608695652156E-2</v>
      </c>
      <c r="G71" s="137">
        <f>B71-D71</f>
        <v>-1971.8099999999995</v>
      </c>
      <c r="H71" s="138">
        <f>G71/D71</f>
        <v>-0.14923743071938309</v>
      </c>
    </row>
    <row r="72" spans="1:9" ht="15">
      <c r="A72" s="81" t="s">
        <v>430</v>
      </c>
      <c r="B72" s="133">
        <f>B16</f>
        <v>110.6</v>
      </c>
      <c r="C72" s="133">
        <f t="shared" ref="C72:D72" si="18">C16</f>
        <v>0</v>
      </c>
      <c r="D72" s="133">
        <f t="shared" si="18"/>
        <v>145.9</v>
      </c>
      <c r="E72" s="137">
        <f>B72-C72</f>
        <v>110.6</v>
      </c>
      <c r="F72" s="138"/>
      <c r="G72" s="137"/>
      <c r="H72" s="138"/>
    </row>
    <row r="73" spans="1:9" ht="15">
      <c r="A73" s="81" t="s">
        <v>414</v>
      </c>
      <c r="B73" s="133">
        <f>B12</f>
        <v>0</v>
      </c>
      <c r="C73" s="133">
        <f>C12</f>
        <v>0</v>
      </c>
      <c r="D73" s="133">
        <f>D12</f>
        <v>0</v>
      </c>
      <c r="E73" s="137">
        <f>B73-C73</f>
        <v>0</v>
      </c>
      <c r="F73" s="138"/>
      <c r="G73" s="137"/>
      <c r="H73" s="138"/>
    </row>
    <row r="74" spans="1:9" ht="15">
      <c r="A74" s="81" t="s">
        <v>374</v>
      </c>
      <c r="B74" s="133">
        <f>-B28</f>
        <v>-1449.81</v>
      </c>
      <c r="C74" s="133">
        <f>-C28</f>
        <v>-300</v>
      </c>
      <c r="D74" s="133">
        <f>-D28</f>
        <v>-448.96</v>
      </c>
      <c r="E74" s="137">
        <f>B74-C74</f>
        <v>-1149.81</v>
      </c>
      <c r="F74" s="138">
        <f>E74/C74</f>
        <v>3.8327</v>
      </c>
      <c r="G74" s="137">
        <f>B74-D74</f>
        <v>-1000.8499999999999</v>
      </c>
      <c r="H74" s="138">
        <f>IFERROR((G74/D74),0)</f>
        <v>2.2292631860299359</v>
      </c>
    </row>
    <row r="75" spans="1:9" ht="15">
      <c r="A75" s="139" t="s">
        <v>375</v>
      </c>
      <c r="B75" s="141">
        <f>-B30</f>
        <v>0</v>
      </c>
      <c r="C75" s="141">
        <f>-C30</f>
        <v>0</v>
      </c>
      <c r="D75" s="141">
        <f>-D30</f>
        <v>0</v>
      </c>
      <c r="E75" s="142">
        <f>B75-C75</f>
        <v>0</v>
      </c>
      <c r="F75" s="143"/>
      <c r="G75" s="142">
        <f>B75-D75</f>
        <v>0</v>
      </c>
      <c r="H75" s="143">
        <v>0</v>
      </c>
    </row>
    <row r="76" spans="1:9" ht="15.75" thickBot="1">
      <c r="A76" s="81"/>
      <c r="B76" s="134"/>
      <c r="C76" s="134"/>
      <c r="D76" s="134"/>
      <c r="E76" s="134"/>
      <c r="F76" s="134"/>
      <c r="G76" s="134"/>
      <c r="H76" s="134"/>
    </row>
    <row r="77" spans="1:9" ht="16.5" thickBot="1">
      <c r="A77" s="276" t="s">
        <v>327</v>
      </c>
      <c r="B77" s="277">
        <f>SUM(B67:B76)</f>
        <v>11045.289999999977</v>
      </c>
      <c r="C77" s="278">
        <f>SUM(C67:C76)</f>
        <v>16642.63828357993</v>
      </c>
      <c r="D77" s="278">
        <f>SUM(D67:D75)</f>
        <v>26430.730000000018</v>
      </c>
      <c r="E77" s="278">
        <f>B77-C77</f>
        <v>-5597.3482835799532</v>
      </c>
      <c r="F77" s="279">
        <f>E77/C77</f>
        <v>-0.3363257788942301</v>
      </c>
      <c r="G77" s="278">
        <f>B77-D77</f>
        <v>-15385.440000000041</v>
      </c>
      <c r="H77" s="280">
        <f>G77/D77</f>
        <v>-0.58210424002666705</v>
      </c>
    </row>
    <row r="78" spans="1:9" ht="15">
      <c r="A78" s="139" t="s">
        <v>328</v>
      </c>
      <c r="B78" s="140">
        <f>-B77*0.3</f>
        <v>-3313.5869999999932</v>
      </c>
      <c r="C78" s="142">
        <f>-C77*0.3</f>
        <v>-4992.7914850739789</v>
      </c>
      <c r="D78" s="142">
        <f>-D77*0.3</f>
        <v>-7929.2190000000046</v>
      </c>
      <c r="E78" s="141">
        <f>B78-C78</f>
        <v>1679.2044850739858</v>
      </c>
      <c r="F78" s="143">
        <v>0</v>
      </c>
      <c r="G78" s="141">
        <f>B78-D78</f>
        <v>4615.6320000000114</v>
      </c>
      <c r="H78" s="143">
        <v>0</v>
      </c>
    </row>
    <row r="79" spans="1:9" ht="15">
      <c r="A79" s="81"/>
      <c r="B79" s="147"/>
      <c r="C79" s="134"/>
      <c r="D79" s="134"/>
      <c r="E79" s="134"/>
      <c r="F79" s="134"/>
      <c r="G79" s="134"/>
      <c r="H79" s="134"/>
    </row>
    <row r="80" spans="1:9" ht="16.5" thickBot="1">
      <c r="A80" s="81" t="s">
        <v>329</v>
      </c>
      <c r="B80" s="148">
        <f>B77+B78</f>
        <v>7731.7029999999841</v>
      </c>
      <c r="C80" s="149">
        <f>C77+C78</f>
        <v>11649.846798505951</v>
      </c>
      <c r="D80" s="149">
        <f>D77+D78</f>
        <v>18501.511000000013</v>
      </c>
      <c r="E80" s="149">
        <f>B80-C80</f>
        <v>-3918.1437985059665</v>
      </c>
      <c r="F80" s="150">
        <f>E80/C80</f>
        <v>-0.3363257788942301</v>
      </c>
      <c r="G80" s="149">
        <f>B80-D80</f>
        <v>-10769.80800000003</v>
      </c>
      <c r="H80" s="150">
        <f>G80/D80</f>
        <v>-0.58210424002666716</v>
      </c>
      <c r="I80" s="95"/>
    </row>
    <row r="81" spans="1:8" ht="13.5" thickTop="1">
      <c r="A81" s="151"/>
      <c r="B81" s="151"/>
      <c r="C81" s="151"/>
      <c r="D81" s="152"/>
      <c r="E81" s="151"/>
      <c r="F81" s="151"/>
      <c r="G81" s="151"/>
      <c r="H81" s="151"/>
    </row>
    <row r="82" spans="1:8">
      <c r="A82" s="151"/>
      <c r="B82" s="151"/>
      <c r="C82" s="151"/>
      <c r="D82" s="152"/>
      <c r="E82" s="152"/>
      <c r="F82" s="151"/>
      <c r="G82" s="151"/>
      <c r="H82" s="151"/>
    </row>
    <row r="83" spans="1:8" ht="15">
      <c r="A83" s="201" t="str">
        <f>A44</f>
        <v>ESTADO DE RESULTADOS DE FEBRERO 2019</v>
      </c>
      <c r="B83" s="202"/>
      <c r="C83" s="202"/>
      <c r="D83" s="202"/>
      <c r="E83" s="202"/>
      <c r="F83" s="202"/>
      <c r="G83" s="202"/>
      <c r="H83" s="202"/>
    </row>
    <row r="84" spans="1:8" ht="15.75" thickBot="1">
      <c r="A84" s="203" t="s">
        <v>200</v>
      </c>
      <c r="B84" s="202"/>
      <c r="C84" s="202"/>
      <c r="D84" s="202"/>
      <c r="E84" s="202"/>
      <c r="F84" s="202"/>
      <c r="G84" s="202"/>
      <c r="H84" s="202"/>
    </row>
    <row r="85" spans="1:8" ht="15">
      <c r="A85" s="204"/>
      <c r="B85" s="205"/>
      <c r="C85" s="205"/>
      <c r="D85" s="205"/>
      <c r="E85" s="206" t="s">
        <v>249</v>
      </c>
      <c r="F85" s="207"/>
      <c r="G85" s="208" t="s">
        <v>250</v>
      </c>
      <c r="H85" s="205"/>
    </row>
    <row r="86" spans="1:8" ht="15.75" thickBot="1">
      <c r="A86" s="209"/>
      <c r="B86" s="210">
        <f>+B47</f>
        <v>2019</v>
      </c>
      <c r="C86" s="210" t="str">
        <f>+C47</f>
        <v>PRE-2019</v>
      </c>
      <c r="D86" s="210">
        <f>+D47</f>
        <v>2018</v>
      </c>
      <c r="E86" s="211" t="s">
        <v>251</v>
      </c>
      <c r="F86" s="212" t="s">
        <v>67</v>
      </c>
      <c r="G86" s="213">
        <f>+G47</f>
        <v>2018</v>
      </c>
      <c r="H86" s="210" t="s">
        <v>67</v>
      </c>
    </row>
    <row r="87" spans="1:8" ht="15">
      <c r="A87" s="214"/>
      <c r="B87" s="215"/>
      <c r="C87" s="215"/>
      <c r="D87" s="215"/>
      <c r="E87" s="216"/>
      <c r="F87" s="216"/>
      <c r="G87" s="216"/>
      <c r="H87" s="216"/>
    </row>
    <row r="88" spans="1:8" ht="15">
      <c r="A88" s="217" t="s">
        <v>324</v>
      </c>
      <c r="B88" s="218"/>
      <c r="C88" s="218"/>
      <c r="D88" s="218"/>
      <c r="E88" s="219"/>
      <c r="F88" s="241"/>
      <c r="G88" s="219"/>
      <c r="H88" s="220"/>
    </row>
    <row r="89" spans="1:8" ht="15">
      <c r="A89" s="221" t="s">
        <v>252</v>
      </c>
      <c r="B89" s="218">
        <f t="shared" ref="B89:D92" si="19">B50/1000</f>
        <v>91.901689999999988</v>
      </c>
      <c r="C89" s="218">
        <f t="shared" si="19"/>
        <v>97.243904593900552</v>
      </c>
      <c r="D89" s="218">
        <f t="shared" si="19"/>
        <v>93.988260000000011</v>
      </c>
      <c r="E89" s="222">
        <f>B89-C89</f>
        <v>-5.3422145939005645</v>
      </c>
      <c r="F89" s="231">
        <f>E89/C89</f>
        <v>-5.4936241157840605E-2</v>
      </c>
      <c r="G89" s="222">
        <f>B89-D89</f>
        <v>-2.0865700000000231</v>
      </c>
      <c r="H89" s="234">
        <f>G89/D89</f>
        <v>-2.220032587048662E-2</v>
      </c>
    </row>
    <row r="90" spans="1:8" ht="15">
      <c r="A90" s="221" t="s">
        <v>253</v>
      </c>
      <c r="B90" s="218">
        <f t="shared" si="19"/>
        <v>1.40625</v>
      </c>
      <c r="C90" s="218">
        <f t="shared" si="19"/>
        <v>1.381</v>
      </c>
      <c r="D90" s="218">
        <f t="shared" si="19"/>
        <v>2.0627</v>
      </c>
      <c r="E90" s="222">
        <f>B90-C90</f>
        <v>2.5249999999999995E-2</v>
      </c>
      <c r="F90" s="231">
        <f t="shared" ref="F90:F117" si="20">E90/C90</f>
        <v>1.8283852280955824E-2</v>
      </c>
      <c r="G90" s="222">
        <f t="shared" ref="G90:G117" si="21">B90-D90</f>
        <v>-0.65644999999999998</v>
      </c>
      <c r="H90" s="234">
        <f t="shared" ref="H90:H117" si="22">G90/D90</f>
        <v>-0.31824792747369951</v>
      </c>
    </row>
    <row r="91" spans="1:8" ht="15">
      <c r="A91" s="223" t="s">
        <v>254</v>
      </c>
      <c r="B91" s="218">
        <f t="shared" si="19"/>
        <v>0.3</v>
      </c>
      <c r="C91" s="218">
        <f t="shared" si="19"/>
        <v>0.3</v>
      </c>
      <c r="D91" s="218">
        <f t="shared" si="19"/>
        <v>0.63900000000000001</v>
      </c>
      <c r="E91" s="222">
        <f>B91-C91</f>
        <v>0</v>
      </c>
      <c r="F91" s="231">
        <v>0</v>
      </c>
      <c r="G91" s="222">
        <f t="shared" si="21"/>
        <v>-0.33900000000000002</v>
      </c>
      <c r="H91" s="234">
        <v>0</v>
      </c>
    </row>
    <row r="92" spans="1:8" ht="15">
      <c r="A92" s="224" t="s">
        <v>88</v>
      </c>
      <c r="B92" s="225">
        <f t="shared" si="19"/>
        <v>0</v>
      </c>
      <c r="C92" s="225">
        <f>C53/1000</f>
        <v>0</v>
      </c>
      <c r="D92" s="225">
        <f t="shared" si="19"/>
        <v>0</v>
      </c>
      <c r="E92" s="226">
        <f>B92-C92</f>
        <v>0</v>
      </c>
      <c r="F92" s="235">
        <v>0</v>
      </c>
      <c r="G92" s="226">
        <f t="shared" si="21"/>
        <v>0</v>
      </c>
      <c r="H92" s="235">
        <v>0</v>
      </c>
    </row>
    <row r="93" spans="1:8" ht="15">
      <c r="A93" s="223"/>
      <c r="B93" s="227">
        <f>SUM(B89:B92)</f>
        <v>93.607939999999985</v>
      </c>
      <c r="C93" s="227">
        <f>SUM(C89:C92)</f>
        <v>98.92490459390055</v>
      </c>
      <c r="D93" s="227">
        <f>SUM(D89:D92)</f>
        <v>96.689960000000013</v>
      </c>
      <c r="E93" s="227">
        <f>B93-C93</f>
        <v>-5.3169645939005648</v>
      </c>
      <c r="F93" s="233">
        <f t="shared" si="20"/>
        <v>-5.3747482655933689E-2</v>
      </c>
      <c r="G93" s="227">
        <f t="shared" si="21"/>
        <v>-3.0820200000000284</v>
      </c>
      <c r="H93" s="236">
        <f t="shared" si="22"/>
        <v>-3.1875284672783277E-2</v>
      </c>
    </row>
    <row r="94" spans="1:8" ht="15">
      <c r="A94" s="217" t="s">
        <v>257</v>
      </c>
      <c r="B94" s="218"/>
      <c r="C94" s="218"/>
      <c r="D94" s="218"/>
      <c r="E94" s="222"/>
      <c r="F94" s="231"/>
      <c r="G94" s="219"/>
      <c r="H94" s="234"/>
    </row>
    <row r="95" spans="1:8" ht="15">
      <c r="A95" s="223" t="s">
        <v>258</v>
      </c>
      <c r="B95" s="218">
        <f t="shared" ref="B95:D102" si="23">B56/1000</f>
        <v>15.68492</v>
      </c>
      <c r="C95" s="218">
        <f t="shared" si="23"/>
        <v>15.880914143653971</v>
      </c>
      <c r="D95" s="218">
        <f t="shared" si="23"/>
        <v>13.73818</v>
      </c>
      <c r="E95" s="222">
        <f t="shared" ref="E95:E104" si="24">B95-C95</f>
        <v>-0.19599414365397116</v>
      </c>
      <c r="F95" s="231">
        <f t="shared" si="20"/>
        <v>-1.2341490035212527E-2</v>
      </c>
      <c r="G95" s="222">
        <f t="shared" si="21"/>
        <v>1.9467400000000001</v>
      </c>
      <c r="H95" s="234">
        <f t="shared" si="22"/>
        <v>0.14170290387809739</v>
      </c>
    </row>
    <row r="96" spans="1:8" ht="15">
      <c r="A96" s="223" t="s">
        <v>259</v>
      </c>
      <c r="B96" s="218">
        <f t="shared" si="23"/>
        <v>2.3062499999999999</v>
      </c>
      <c r="C96" s="218">
        <f t="shared" si="23"/>
        <v>2.3208333333333333</v>
      </c>
      <c r="D96" s="218">
        <f>D57/1000</f>
        <v>2.3208299999999999</v>
      </c>
      <c r="E96" s="222">
        <f t="shared" si="24"/>
        <v>-1.4583333333333393E-2</v>
      </c>
      <c r="F96" s="231">
        <f t="shared" si="20"/>
        <v>-6.2836624775583737E-3</v>
      </c>
      <c r="G96" s="222">
        <f t="shared" si="21"/>
        <v>-1.4580000000000037E-2</v>
      </c>
      <c r="H96" s="234">
        <f t="shared" si="22"/>
        <v>-6.2822352348082533E-3</v>
      </c>
    </row>
    <row r="97" spans="1:8" ht="15">
      <c r="A97" s="223" t="s">
        <v>253</v>
      </c>
      <c r="B97" s="218">
        <f t="shared" si="23"/>
        <v>1.97478</v>
      </c>
      <c r="C97" s="218">
        <f t="shared" si="23"/>
        <v>2.1532241666666669</v>
      </c>
      <c r="D97" s="218">
        <f t="shared" si="23"/>
        <v>1.8813199999999999</v>
      </c>
      <c r="E97" s="222">
        <f t="shared" si="24"/>
        <v>-0.17844416666666696</v>
      </c>
      <c r="F97" s="231">
        <f t="shared" si="20"/>
        <v>-8.2873009428883704E-2</v>
      </c>
      <c r="G97" s="222">
        <f t="shared" si="21"/>
        <v>9.3460000000000099E-2</v>
      </c>
      <c r="H97" s="234">
        <f t="shared" si="22"/>
        <v>4.9677885739799768E-2</v>
      </c>
    </row>
    <row r="98" spans="1:8" ht="15">
      <c r="A98" s="223" t="s">
        <v>260</v>
      </c>
      <c r="B98" s="218">
        <f t="shared" si="23"/>
        <v>36.152910000000006</v>
      </c>
      <c r="C98" s="218">
        <f t="shared" si="23"/>
        <v>38.197666666666663</v>
      </c>
      <c r="D98" s="218">
        <f t="shared" si="23"/>
        <v>31.887</v>
      </c>
      <c r="E98" s="222">
        <f t="shared" si="24"/>
        <v>-2.0447566666666575</v>
      </c>
      <c r="F98" s="231">
        <f t="shared" si="20"/>
        <v>-5.3530931208712336E-2</v>
      </c>
      <c r="G98" s="222">
        <f t="shared" si="21"/>
        <v>4.2659100000000052</v>
      </c>
      <c r="H98" s="234">
        <f t="shared" si="22"/>
        <v>0.13378210556025982</v>
      </c>
    </row>
    <row r="99" spans="1:8" ht="15">
      <c r="A99" s="221" t="s">
        <v>261</v>
      </c>
      <c r="B99" s="218">
        <f t="shared" si="23"/>
        <v>3.323</v>
      </c>
      <c r="C99" s="218">
        <f t="shared" si="23"/>
        <v>3.8875000000000002</v>
      </c>
      <c r="D99" s="218">
        <f t="shared" si="23"/>
        <v>5.0619899999999998</v>
      </c>
      <c r="E99" s="222">
        <f t="shared" si="24"/>
        <v>-0.56450000000000022</v>
      </c>
      <c r="F99" s="231">
        <f t="shared" si="20"/>
        <v>-0.14520900321543415</v>
      </c>
      <c r="G99" s="222">
        <f t="shared" si="21"/>
        <v>-1.7389899999999998</v>
      </c>
      <c r="H99" s="234">
        <f t="shared" si="22"/>
        <v>-0.3435388058846422</v>
      </c>
    </row>
    <row r="100" spans="1:8" ht="15">
      <c r="A100" s="223" t="s">
        <v>262</v>
      </c>
      <c r="B100" s="218">
        <f t="shared" si="23"/>
        <v>26.653400000000001</v>
      </c>
      <c r="C100" s="218">
        <f t="shared" si="23"/>
        <v>24.315639999999998</v>
      </c>
      <c r="D100" s="218">
        <f t="shared" si="23"/>
        <v>20.234380000000002</v>
      </c>
      <c r="E100" s="222">
        <f t="shared" si="24"/>
        <v>2.3377600000000029</v>
      </c>
      <c r="F100" s="231">
        <f>E100/C100</f>
        <v>9.6142236025866606E-2</v>
      </c>
      <c r="G100" s="222">
        <f t="shared" si="21"/>
        <v>6.4190199999999997</v>
      </c>
      <c r="H100" s="234">
        <f t="shared" si="22"/>
        <v>0.31723334245971457</v>
      </c>
    </row>
    <row r="101" spans="1:8" ht="15">
      <c r="A101" s="221" t="s">
        <v>209</v>
      </c>
      <c r="B101" s="218">
        <f t="shared" si="23"/>
        <v>2.0579800000000001</v>
      </c>
      <c r="C101" s="218">
        <f t="shared" si="23"/>
        <v>1.5333333333333332</v>
      </c>
      <c r="D101" s="218">
        <f t="shared" si="23"/>
        <v>1.7277899999999999</v>
      </c>
      <c r="E101" s="222">
        <f t="shared" si="24"/>
        <v>0.52464666666666693</v>
      </c>
      <c r="F101" s="231">
        <f t="shared" si="20"/>
        <v>0.34216086956521757</v>
      </c>
      <c r="G101" s="222">
        <f t="shared" si="21"/>
        <v>0.33019000000000021</v>
      </c>
      <c r="H101" s="234">
        <f t="shared" si="22"/>
        <v>0.19110540054057509</v>
      </c>
    </row>
    <row r="102" spans="1:8" ht="15">
      <c r="A102" s="223" t="s">
        <v>263</v>
      </c>
      <c r="B102" s="218">
        <f t="shared" si="23"/>
        <v>0.17263999999999999</v>
      </c>
      <c r="C102" s="218">
        <f t="shared" si="23"/>
        <v>0.48</v>
      </c>
      <c r="D102" s="218">
        <f t="shared" si="23"/>
        <v>0.36426999999999998</v>
      </c>
      <c r="E102" s="222">
        <f t="shared" si="24"/>
        <v>-0.30735999999999997</v>
      </c>
      <c r="F102" s="231">
        <f>E102/C102</f>
        <v>-0.64033333333333331</v>
      </c>
      <c r="G102" s="222">
        <f t="shared" si="21"/>
        <v>-0.19162999999999999</v>
      </c>
      <c r="H102" s="234">
        <v>0</v>
      </c>
    </row>
    <row r="103" spans="1:8" ht="15">
      <c r="A103" s="224" t="s">
        <v>265</v>
      </c>
      <c r="B103" s="225">
        <f t="shared" ref="B103:D103" si="25">B64/1000</f>
        <v>4.1383199999999993</v>
      </c>
      <c r="C103" s="225">
        <f t="shared" si="25"/>
        <v>4.7131546666666662</v>
      </c>
      <c r="D103" s="225">
        <f t="shared" si="25"/>
        <v>5.9529799999999993</v>
      </c>
      <c r="E103" s="226">
        <f t="shared" si="24"/>
        <v>-0.57483466666666683</v>
      </c>
      <c r="F103" s="235">
        <f t="shared" si="20"/>
        <v>-0.12196388774001622</v>
      </c>
      <c r="G103" s="226">
        <f t="shared" si="21"/>
        <v>-1.8146599999999999</v>
      </c>
      <c r="H103" s="235">
        <f t="shared" si="22"/>
        <v>-0.30483220168722225</v>
      </c>
    </row>
    <row r="104" spans="1:8" ht="15">
      <c r="A104" s="223"/>
      <c r="B104" s="227">
        <f>SUM(B95:B103)</f>
        <v>92.464200000000005</v>
      </c>
      <c r="C104" s="227">
        <f>SUM(C95:C103)</f>
        <v>93.482266310320639</v>
      </c>
      <c r="D104" s="227">
        <f>SUM(D95:D103)</f>
        <v>83.168740000000014</v>
      </c>
      <c r="E104" s="227">
        <f t="shared" si="24"/>
        <v>-1.0180663103206342</v>
      </c>
      <c r="F104" s="233">
        <f t="shared" si="20"/>
        <v>-1.0890475279462042E-2</v>
      </c>
      <c r="G104" s="228">
        <f t="shared" si="21"/>
        <v>9.2954599999999914</v>
      </c>
      <c r="H104" s="236">
        <f t="shared" si="22"/>
        <v>0.11176627179875503</v>
      </c>
    </row>
    <row r="105" spans="1:8" ht="15">
      <c r="A105" s="223"/>
      <c r="B105" s="219"/>
      <c r="C105" s="218"/>
      <c r="D105" s="218"/>
      <c r="E105" s="222"/>
      <c r="F105" s="231"/>
      <c r="G105" s="222"/>
      <c r="H105" s="234"/>
    </row>
    <row r="106" spans="1:8" ht="15">
      <c r="A106" s="223" t="s">
        <v>325</v>
      </c>
      <c r="B106" s="227">
        <f>B93-B104</f>
        <v>1.1437399999999798</v>
      </c>
      <c r="C106" s="227">
        <f>C93-C104</f>
        <v>5.4426382835799103</v>
      </c>
      <c r="D106" s="227">
        <f>D93-D104</f>
        <v>13.52122</v>
      </c>
      <c r="E106" s="227">
        <f>B106-C106</f>
        <v>-4.2988982835799305</v>
      </c>
      <c r="F106" s="233">
        <f>E106/C106</f>
        <v>-0.78985559201121824</v>
      </c>
      <c r="G106" s="228">
        <f t="shared" si="21"/>
        <v>-12.37748000000002</v>
      </c>
      <c r="H106" s="236">
        <f t="shared" si="22"/>
        <v>-0.91541147914167653</v>
      </c>
    </row>
    <row r="107" spans="1:8" ht="15">
      <c r="A107" s="223"/>
      <c r="B107" s="227"/>
      <c r="C107" s="227"/>
      <c r="D107" s="227"/>
      <c r="E107" s="227"/>
      <c r="F107" s="233"/>
      <c r="G107" s="228"/>
      <c r="H107" s="236"/>
    </row>
    <row r="108" spans="1:8" ht="15">
      <c r="A108" s="217" t="s">
        <v>326</v>
      </c>
      <c r="B108" s="219"/>
      <c r="C108" s="219"/>
      <c r="D108" s="219"/>
      <c r="E108" s="219"/>
      <c r="F108" s="242"/>
      <c r="G108" s="219"/>
      <c r="H108" s="237"/>
    </row>
    <row r="109" spans="1:8" ht="15">
      <c r="A109" s="223" t="s">
        <v>256</v>
      </c>
      <c r="B109" s="218">
        <f>B71/1000</f>
        <v>11.24076</v>
      </c>
      <c r="C109" s="218">
        <f>C71/1000</f>
        <v>11.5</v>
      </c>
      <c r="D109" s="218">
        <f>D71/1000</f>
        <v>13.212569999999999</v>
      </c>
      <c r="E109" s="222">
        <f>B109-C109</f>
        <v>-0.25924000000000014</v>
      </c>
      <c r="F109" s="231">
        <f>E109/C109</f>
        <v>-2.2542608695652187E-2</v>
      </c>
      <c r="G109" s="222">
        <f t="shared" si="21"/>
        <v>-1.9718099999999996</v>
      </c>
      <c r="H109" s="234">
        <f t="shared" si="22"/>
        <v>-0.14923743071938311</v>
      </c>
    </row>
    <row r="110" spans="1:8" ht="15">
      <c r="A110" s="223" t="s">
        <v>283</v>
      </c>
      <c r="B110" s="218">
        <f>B72/1000</f>
        <v>0.11059999999999999</v>
      </c>
      <c r="C110" s="218">
        <f t="shared" ref="B110:D112" si="26">C73/1000</f>
        <v>0</v>
      </c>
      <c r="D110" s="218">
        <f>D72/1000</f>
        <v>0.1459</v>
      </c>
      <c r="E110" s="222">
        <f>B110-C110</f>
        <v>0.11059999999999999</v>
      </c>
      <c r="F110" s="231">
        <f>IFERROR((E110/C110),0)</f>
        <v>0</v>
      </c>
      <c r="G110" s="222">
        <f t="shared" si="21"/>
        <v>-3.5300000000000012E-2</v>
      </c>
      <c r="H110" s="234">
        <v>0</v>
      </c>
    </row>
    <row r="111" spans="1:8" ht="15">
      <c r="A111" s="223" t="s">
        <v>448</v>
      </c>
      <c r="B111" s="218">
        <f t="shared" si="26"/>
        <v>-1.44981</v>
      </c>
      <c r="C111" s="218">
        <f t="shared" si="26"/>
        <v>-0.3</v>
      </c>
      <c r="D111" s="218">
        <f t="shared" si="26"/>
        <v>-0.44895999999999997</v>
      </c>
      <c r="E111" s="222">
        <f>B111-C111</f>
        <v>-1.14981</v>
      </c>
      <c r="F111" s="231">
        <f t="shared" si="20"/>
        <v>3.8327</v>
      </c>
      <c r="G111" s="222">
        <f t="shared" si="21"/>
        <v>-1.00085</v>
      </c>
      <c r="H111" s="234">
        <f>IFERROR((G111/D111),0)</f>
        <v>2.2292631860299359</v>
      </c>
    </row>
    <row r="112" spans="1:8" ht="15">
      <c r="A112" s="224" t="s">
        <v>380</v>
      </c>
      <c r="B112" s="225">
        <f t="shared" si="26"/>
        <v>0</v>
      </c>
      <c r="C112" s="225">
        <f t="shared" si="26"/>
        <v>0</v>
      </c>
      <c r="D112" s="225">
        <f t="shared" si="26"/>
        <v>0</v>
      </c>
      <c r="E112" s="226">
        <f>B112-C112</f>
        <v>0</v>
      </c>
      <c r="F112" s="232"/>
      <c r="G112" s="226">
        <f t="shared" si="21"/>
        <v>0</v>
      </c>
      <c r="H112" s="235">
        <v>0</v>
      </c>
    </row>
    <row r="113" spans="1:18" ht="15">
      <c r="A113" s="223"/>
      <c r="B113" s="219"/>
      <c r="C113" s="219"/>
      <c r="D113" s="219"/>
      <c r="E113" s="219"/>
      <c r="F113" s="242"/>
      <c r="G113" s="219"/>
      <c r="H113" s="237"/>
    </row>
    <row r="114" spans="1:18" s="1485" customFormat="1" ht="15">
      <c r="A114" s="217" t="s">
        <v>327</v>
      </c>
      <c r="B114" s="228">
        <f>SUM(B106:B113)</f>
        <v>11.04528999999998</v>
      </c>
      <c r="C114" s="228">
        <f>SUM(C106:C113)</f>
        <v>16.64263828357991</v>
      </c>
      <c r="D114" s="228">
        <f>SUM(D106:D113)</f>
        <v>26.430730000000001</v>
      </c>
      <c r="E114" s="228">
        <f>B114-C114</f>
        <v>-5.5973482835799295</v>
      </c>
      <c r="F114" s="233">
        <f>E114/C114</f>
        <v>-0.3363257788942291</v>
      </c>
      <c r="G114" s="228">
        <f t="shared" si="21"/>
        <v>-15.38544000000002</v>
      </c>
      <c r="H114" s="236">
        <f t="shared" si="22"/>
        <v>-0.58210424002666672</v>
      </c>
      <c r="L114" s="1486"/>
      <c r="Q114" s="1487"/>
      <c r="R114" s="1488"/>
    </row>
    <row r="115" spans="1:18" ht="15">
      <c r="A115" s="224" t="s">
        <v>328</v>
      </c>
      <c r="B115" s="226">
        <f>B78/1000</f>
        <v>-3.313586999999993</v>
      </c>
      <c r="C115" s="226">
        <f>C78/1000</f>
        <v>-4.9927914850739787</v>
      </c>
      <c r="D115" s="226">
        <f>D78/1000</f>
        <v>-7.9292190000000042</v>
      </c>
      <c r="E115" s="225">
        <f>B115-C115</f>
        <v>1.6792044850739858</v>
      </c>
      <c r="F115" s="232">
        <v>0</v>
      </c>
      <c r="G115" s="225">
        <f t="shared" si="21"/>
        <v>4.6156320000000113</v>
      </c>
      <c r="H115" s="235">
        <v>0</v>
      </c>
    </row>
    <row r="116" spans="1:18" ht="15">
      <c r="A116" s="269"/>
      <c r="B116" s="267"/>
      <c r="C116" s="219"/>
      <c r="D116" s="219"/>
      <c r="E116" s="219"/>
      <c r="F116" s="242"/>
      <c r="G116" s="219"/>
      <c r="H116" s="237"/>
    </row>
    <row r="117" spans="1:18" ht="15.75" thickBot="1">
      <c r="A117" s="270" t="s">
        <v>329</v>
      </c>
      <c r="B117" s="268">
        <f>B114+B115</f>
        <v>7.7317029999999871</v>
      </c>
      <c r="C117" s="229">
        <f>C114+C115</f>
        <v>11.64984679850593</v>
      </c>
      <c r="D117" s="229">
        <f>D114+D115</f>
        <v>18.501510999999997</v>
      </c>
      <c r="E117" s="229">
        <f>B117-C117</f>
        <v>-3.9181437985059429</v>
      </c>
      <c r="F117" s="243">
        <f t="shared" si="20"/>
        <v>-0.33632577889422866</v>
      </c>
      <c r="G117" s="229">
        <f t="shared" si="21"/>
        <v>-10.76980800000001</v>
      </c>
      <c r="H117" s="238">
        <f t="shared" si="22"/>
        <v>-0.58210424002666661</v>
      </c>
    </row>
    <row r="118" spans="1:18" ht="13.5" thickTop="1">
      <c r="A118" s="230"/>
      <c r="B118" s="230"/>
      <c r="C118" s="230"/>
      <c r="D118" s="230"/>
      <c r="E118" s="230"/>
      <c r="F118" s="244"/>
      <c r="G118" s="230"/>
      <c r="H118" s="239"/>
    </row>
    <row r="119" spans="1:18" hidden="1">
      <c r="A119" s="151"/>
      <c r="B119" s="152">
        <f>+B117-Miles2!B88</f>
        <v>-18.585055999999994</v>
      </c>
      <c r="C119" s="151"/>
      <c r="D119" s="151"/>
      <c r="E119" s="151"/>
      <c r="F119" s="245"/>
      <c r="G119" s="151"/>
      <c r="H119" s="240"/>
    </row>
    <row r="120" spans="1:18">
      <c r="A120" s="151"/>
      <c r="B120" s="151"/>
      <c r="C120" s="151"/>
      <c r="D120" s="151"/>
      <c r="E120" s="151"/>
      <c r="F120" s="245"/>
      <c r="G120" s="151"/>
      <c r="H120" s="240"/>
    </row>
    <row r="121" spans="1:18">
      <c r="A121" s="151"/>
      <c r="B121" s="151"/>
      <c r="C121" s="151"/>
      <c r="D121" s="151"/>
      <c r="E121" s="151"/>
      <c r="F121" s="245"/>
      <c r="G121" s="151"/>
      <c r="H121" s="240"/>
    </row>
    <row r="122" spans="1:18">
      <c r="A122" s="151"/>
      <c r="B122" s="151"/>
      <c r="C122" s="151"/>
      <c r="D122" s="151"/>
      <c r="E122" s="151"/>
      <c r="F122" s="245"/>
      <c r="G122" s="151"/>
      <c r="H122" s="240"/>
    </row>
    <row r="126" spans="1:18">
      <c r="B126" s="308"/>
      <c r="G126" s="328"/>
      <c r="H126" s="300"/>
    </row>
    <row r="127" spans="1:18" ht="13.5" thickBot="1">
      <c r="B127" s="308"/>
      <c r="G127" s="328"/>
      <c r="H127" s="300"/>
    </row>
    <row r="128" spans="1:18" ht="15.75">
      <c r="A128" s="68"/>
      <c r="B128" s="122"/>
      <c r="C128" s="123"/>
      <c r="D128" s="123"/>
      <c r="E128" s="124" t="s">
        <v>249</v>
      </c>
      <c r="F128" s="125"/>
      <c r="G128" s="126" t="s">
        <v>250</v>
      </c>
      <c r="H128" s="123"/>
    </row>
    <row r="129" spans="1:8" ht="16.5" thickBot="1">
      <c r="A129" s="69"/>
      <c r="B129" s="128">
        <v>2019</v>
      </c>
      <c r="C129" s="129" t="s">
        <v>805</v>
      </c>
      <c r="D129" s="130">
        <v>2018</v>
      </c>
      <c r="E129" s="130" t="s">
        <v>251</v>
      </c>
      <c r="F129" s="131" t="s">
        <v>67</v>
      </c>
      <c r="G129" s="130">
        <v>2018</v>
      </c>
      <c r="H129" s="130" t="s">
        <v>67</v>
      </c>
    </row>
    <row r="130" spans="1:8" ht="17.25">
      <c r="A130" s="353"/>
      <c r="B130" s="354"/>
      <c r="C130" s="355"/>
      <c r="D130" s="355"/>
      <c r="E130" s="356"/>
      <c r="F130" s="356"/>
      <c r="G130" s="357"/>
      <c r="H130" s="358"/>
    </row>
    <row r="131" spans="1:8" ht="20.25">
      <c r="A131" s="359" t="s">
        <v>324</v>
      </c>
      <c r="B131" s="360"/>
      <c r="C131" s="361"/>
      <c r="D131" s="361"/>
      <c r="E131" s="362"/>
      <c r="F131" s="363"/>
      <c r="G131" s="364"/>
      <c r="H131" s="365"/>
    </row>
    <row r="132" spans="1:8" ht="20.25">
      <c r="A132" s="366" t="s">
        <v>252</v>
      </c>
      <c r="B132" s="360">
        <f>(B89)</f>
        <v>91.901689999999988</v>
      </c>
      <c r="C132" s="415">
        <f>(C89)</f>
        <v>97.243904593900552</v>
      </c>
      <c r="D132" s="367">
        <f>D89</f>
        <v>93.988260000000011</v>
      </c>
      <c r="E132" s="368">
        <f>B132-C132</f>
        <v>-5.3422145939005645</v>
      </c>
      <c r="F132" s="369">
        <f>IFERROR((E132/C132),0)</f>
        <v>-5.4936241157840605E-2</v>
      </c>
      <c r="G132" s="370">
        <f>B132-D132</f>
        <v>-2.0865700000000231</v>
      </c>
      <c r="H132" s="371">
        <f>G132/D132</f>
        <v>-2.220032587048662E-2</v>
      </c>
    </row>
    <row r="133" spans="1:8" ht="20.25">
      <c r="A133" s="366" t="s">
        <v>253</v>
      </c>
      <c r="B133" s="360">
        <f>(B90)</f>
        <v>1.40625</v>
      </c>
      <c r="C133" s="415">
        <f>C90</f>
        <v>1.381</v>
      </c>
      <c r="D133" s="367">
        <f>D90</f>
        <v>2.0627</v>
      </c>
      <c r="E133" s="368">
        <f>B133-C133</f>
        <v>2.5249999999999995E-2</v>
      </c>
      <c r="F133" s="369">
        <v>0</v>
      </c>
      <c r="G133" s="370">
        <f>B133-D133</f>
        <v>-0.65644999999999998</v>
      </c>
      <c r="H133" s="371">
        <f>G133/D133</f>
        <v>-0.31824792747369951</v>
      </c>
    </row>
    <row r="134" spans="1:8" ht="19.5" customHeight="1">
      <c r="A134" s="366" t="s">
        <v>254</v>
      </c>
      <c r="B134" s="360">
        <f>B91</f>
        <v>0.3</v>
      </c>
      <c r="C134" s="415">
        <f t="shared" ref="C134" si="27">C91</f>
        <v>0.3</v>
      </c>
      <c r="D134" s="367">
        <f>D91-0.25</f>
        <v>0.38900000000000001</v>
      </c>
      <c r="E134" s="1107">
        <v>0</v>
      </c>
      <c r="F134" s="369">
        <f t="shared" ref="F134" si="28">IFERROR((E134/C134),0)</f>
        <v>0</v>
      </c>
      <c r="G134" s="370">
        <f>B134-D134</f>
        <v>-8.9000000000000024E-2</v>
      </c>
      <c r="H134" s="371">
        <f>IFERROR((G134/D134),0)</f>
        <v>-0.22879177377892035</v>
      </c>
    </row>
    <row r="135" spans="1:8" ht="20.25">
      <c r="A135" s="372" t="s">
        <v>331</v>
      </c>
      <c r="B135" s="373">
        <f>B92</f>
        <v>0</v>
      </c>
      <c r="C135" s="416">
        <f>C92</f>
        <v>0</v>
      </c>
      <c r="D135" s="374">
        <f>D92</f>
        <v>0</v>
      </c>
      <c r="E135" s="375">
        <f>B135-C135</f>
        <v>0</v>
      </c>
      <c r="F135" s="376">
        <v>0</v>
      </c>
      <c r="G135" s="377">
        <f>B135-D135</f>
        <v>0</v>
      </c>
      <c r="H135" s="378">
        <v>0</v>
      </c>
    </row>
    <row r="136" spans="1:8" ht="20.25">
      <c r="A136" s="409"/>
      <c r="B136" s="410">
        <f>SUM(B132:B135)</f>
        <v>93.607939999999985</v>
      </c>
      <c r="C136" s="417">
        <f>SUM(C132:C135)</f>
        <v>98.92490459390055</v>
      </c>
      <c r="D136" s="411">
        <f>SUM(D132:D135)</f>
        <v>96.439960000000013</v>
      </c>
      <c r="E136" s="411">
        <f>SUM(E132:E135)</f>
        <v>-5.3169645939005648</v>
      </c>
      <c r="F136" s="412">
        <f>IFERROR((E136/C136),0)</f>
        <v>-5.3747482655933689E-2</v>
      </c>
      <c r="G136" s="413">
        <f>SUM(G132:G135)</f>
        <v>-2.8320200000000231</v>
      </c>
      <c r="H136" s="414">
        <f>G136/D136</f>
        <v>-2.9365628106855526E-2</v>
      </c>
    </row>
    <row r="137" spans="1:8" ht="20.25">
      <c r="A137" s="409"/>
      <c r="B137" s="410"/>
      <c r="C137" s="417"/>
      <c r="D137" s="411"/>
      <c r="E137" s="411"/>
      <c r="F137" s="412"/>
      <c r="G137" s="413"/>
      <c r="H137" s="414"/>
    </row>
    <row r="138" spans="1:8" ht="20.25">
      <c r="A138" s="359" t="s">
        <v>257</v>
      </c>
      <c r="B138" s="382"/>
      <c r="C138" s="415"/>
      <c r="D138" s="367"/>
      <c r="E138" s="368"/>
      <c r="F138" s="369"/>
      <c r="G138" s="364"/>
      <c r="H138" s="371"/>
    </row>
    <row r="139" spans="1:8" ht="20.25">
      <c r="A139" s="362" t="s">
        <v>258</v>
      </c>
      <c r="B139" s="360">
        <f t="shared" ref="B139:D147" si="29">B95</f>
        <v>15.68492</v>
      </c>
      <c r="C139" s="415">
        <f>C95</f>
        <v>15.880914143653971</v>
      </c>
      <c r="D139" s="367">
        <f>D95</f>
        <v>13.73818</v>
      </c>
      <c r="E139" s="368">
        <f>B139-C139</f>
        <v>-0.19599414365397116</v>
      </c>
      <c r="F139" s="369">
        <f t="shared" ref="F139:F148" si="30">E139/C139</f>
        <v>-1.2341490035212527E-2</v>
      </c>
      <c r="G139" s="370">
        <f t="shared" ref="G139:G148" si="31">B139-D139</f>
        <v>1.9467400000000001</v>
      </c>
      <c r="H139" s="371">
        <f>G139/D139</f>
        <v>0.14170290387809739</v>
      </c>
    </row>
    <row r="140" spans="1:8" ht="20.25">
      <c r="A140" s="362" t="s">
        <v>259</v>
      </c>
      <c r="B140" s="360">
        <f t="shared" si="29"/>
        <v>2.3062499999999999</v>
      </c>
      <c r="C140" s="415">
        <f>C96</f>
        <v>2.3208333333333333</v>
      </c>
      <c r="D140" s="367">
        <f>D96</f>
        <v>2.3208299999999999</v>
      </c>
      <c r="E140" s="368">
        <f t="shared" ref="E140:E142" si="32">B140-C140</f>
        <v>-1.4583333333333393E-2</v>
      </c>
      <c r="F140" s="369">
        <f t="shared" si="30"/>
        <v>-6.2836624775583737E-3</v>
      </c>
      <c r="G140" s="370">
        <f t="shared" si="31"/>
        <v>-1.4580000000000037E-2</v>
      </c>
      <c r="H140" s="371">
        <f>G140/D140</f>
        <v>-6.2822352348082533E-3</v>
      </c>
    </row>
    <row r="141" spans="1:8" ht="20.25">
      <c r="A141" s="362" t="s">
        <v>253</v>
      </c>
      <c r="B141" s="360">
        <f t="shared" si="29"/>
        <v>1.97478</v>
      </c>
      <c r="C141" s="415">
        <f>C97</f>
        <v>2.1532241666666669</v>
      </c>
      <c r="D141" s="367">
        <f>D97+0.65</f>
        <v>2.53132</v>
      </c>
      <c r="E141" s="368">
        <f t="shared" si="32"/>
        <v>-0.17844416666666696</v>
      </c>
      <c r="F141" s="369">
        <f t="shared" si="30"/>
        <v>-8.2873009428883704E-2</v>
      </c>
      <c r="G141" s="370">
        <f t="shared" si="31"/>
        <v>-0.55654000000000003</v>
      </c>
      <c r="H141" s="371">
        <f>G141/D141</f>
        <v>-0.21986157419844193</v>
      </c>
    </row>
    <row r="142" spans="1:8" ht="20.25">
      <c r="A142" s="362" t="s">
        <v>260</v>
      </c>
      <c r="B142" s="360">
        <f>(B98)</f>
        <v>36.152910000000006</v>
      </c>
      <c r="C142" s="415">
        <f>(C98)</f>
        <v>38.197666666666663</v>
      </c>
      <c r="D142" s="367">
        <f t="shared" si="29"/>
        <v>31.887</v>
      </c>
      <c r="E142" s="368">
        <f t="shared" si="32"/>
        <v>-2.0447566666666575</v>
      </c>
      <c r="F142" s="369">
        <f t="shared" si="30"/>
        <v>-5.3530931208712336E-2</v>
      </c>
      <c r="G142" s="370">
        <f t="shared" si="31"/>
        <v>4.2659100000000052</v>
      </c>
      <c r="H142" s="371">
        <v>0</v>
      </c>
    </row>
    <row r="143" spans="1:8" ht="20.25">
      <c r="A143" s="366" t="s">
        <v>261</v>
      </c>
      <c r="B143" s="360">
        <f>(B99)</f>
        <v>3.323</v>
      </c>
      <c r="C143" s="415">
        <f>C99</f>
        <v>3.8875000000000002</v>
      </c>
      <c r="D143" s="367">
        <f>D99</f>
        <v>5.0619899999999998</v>
      </c>
      <c r="E143" s="368">
        <f>B143-C143</f>
        <v>-0.56450000000000022</v>
      </c>
      <c r="F143" s="369">
        <f t="shared" si="30"/>
        <v>-0.14520900321543415</v>
      </c>
      <c r="G143" s="370">
        <f t="shared" si="31"/>
        <v>-1.7389899999999998</v>
      </c>
      <c r="H143" s="371">
        <v>0</v>
      </c>
    </row>
    <row r="144" spans="1:8" ht="20.25">
      <c r="A144" s="362" t="s">
        <v>262</v>
      </c>
      <c r="B144" s="360">
        <f t="shared" si="29"/>
        <v>26.653400000000001</v>
      </c>
      <c r="C144" s="415">
        <f t="shared" si="29"/>
        <v>24.315639999999998</v>
      </c>
      <c r="D144" s="367">
        <f t="shared" si="29"/>
        <v>20.234380000000002</v>
      </c>
      <c r="E144" s="368">
        <f>B144-C144</f>
        <v>2.3377600000000029</v>
      </c>
      <c r="F144" s="369">
        <f t="shared" si="30"/>
        <v>9.6142236025866606E-2</v>
      </c>
      <c r="G144" s="370">
        <f t="shared" si="31"/>
        <v>6.4190199999999997</v>
      </c>
      <c r="H144" s="371">
        <f>G144/D144</f>
        <v>0.31723334245971457</v>
      </c>
    </row>
    <row r="145" spans="1:8" ht="20.25">
      <c r="A145" s="366" t="s">
        <v>209</v>
      </c>
      <c r="B145" s="360">
        <f t="shared" si="29"/>
        <v>2.0579800000000001</v>
      </c>
      <c r="C145" s="415">
        <f t="shared" si="29"/>
        <v>1.5333333333333332</v>
      </c>
      <c r="D145" s="367">
        <f t="shared" si="29"/>
        <v>1.7277899999999999</v>
      </c>
      <c r="E145" s="368">
        <f>B145-C145</f>
        <v>0.52464666666666693</v>
      </c>
      <c r="F145" s="369">
        <f t="shared" si="30"/>
        <v>0.34216086956521757</v>
      </c>
      <c r="G145" s="370">
        <f t="shared" si="31"/>
        <v>0.33019000000000021</v>
      </c>
      <c r="H145" s="371">
        <v>0</v>
      </c>
    </row>
    <row r="146" spans="1:8" ht="20.25">
      <c r="A146" s="362" t="s">
        <v>263</v>
      </c>
      <c r="B146" s="360">
        <f>(B102)</f>
        <v>0.17263999999999999</v>
      </c>
      <c r="C146" s="415">
        <f>(C102)</f>
        <v>0.48</v>
      </c>
      <c r="D146" s="367">
        <f t="shared" si="29"/>
        <v>0.36426999999999998</v>
      </c>
      <c r="E146" s="368">
        <f>B146-C146</f>
        <v>-0.30735999999999997</v>
      </c>
      <c r="F146" s="369">
        <f t="shared" si="30"/>
        <v>-0.64033333333333331</v>
      </c>
      <c r="G146" s="370">
        <f t="shared" si="31"/>
        <v>-0.19162999999999999</v>
      </c>
      <c r="H146" s="371">
        <v>0</v>
      </c>
    </row>
    <row r="147" spans="1:8" ht="20.25">
      <c r="A147" s="372" t="s">
        <v>455</v>
      </c>
      <c r="B147" s="373">
        <f>B103</f>
        <v>4.1383199999999993</v>
      </c>
      <c r="C147" s="416">
        <f t="shared" si="29"/>
        <v>4.7131546666666662</v>
      </c>
      <c r="D147" s="374">
        <f>D103-0.55</f>
        <v>5.4029799999999994</v>
      </c>
      <c r="E147" s="375">
        <f>B147-C147</f>
        <v>-0.57483466666666683</v>
      </c>
      <c r="F147" s="376">
        <f t="shared" si="30"/>
        <v>-0.12196388774001622</v>
      </c>
      <c r="G147" s="377">
        <f t="shared" si="31"/>
        <v>-1.2646600000000001</v>
      </c>
      <c r="H147" s="378">
        <f>G147/D147</f>
        <v>-0.23406712591940007</v>
      </c>
    </row>
    <row r="148" spans="1:8" ht="20.25">
      <c r="A148" s="409"/>
      <c r="B148" s="410">
        <f>SUM(B139:B147)</f>
        <v>92.464200000000005</v>
      </c>
      <c r="C148" s="417">
        <f>SUM(C139:C147)</f>
        <v>93.482266310320639</v>
      </c>
      <c r="D148" s="411">
        <f>SUM(D139:D147)</f>
        <v>83.268740000000008</v>
      </c>
      <c r="E148" s="411">
        <f>SUM(E139:E147)</f>
        <v>-1.0180663103206262</v>
      </c>
      <c r="F148" s="412">
        <f t="shared" si="30"/>
        <v>-1.0890475279461957E-2</v>
      </c>
      <c r="G148" s="413">
        <f t="shared" si="31"/>
        <v>9.1954599999999971</v>
      </c>
      <c r="H148" s="414">
        <f>G148/D148</f>
        <v>0.110431117367694</v>
      </c>
    </row>
    <row r="149" spans="1:8" ht="20.25">
      <c r="A149" s="362"/>
      <c r="B149" s="383"/>
      <c r="C149" s="418"/>
      <c r="D149" s="368"/>
      <c r="E149" s="368"/>
      <c r="F149" s="369"/>
      <c r="G149" s="384"/>
      <c r="H149" s="371"/>
    </row>
    <row r="150" spans="1:8" ht="20.25">
      <c r="A150" s="409" t="s">
        <v>325</v>
      </c>
      <c r="B150" s="410">
        <f>B136-B148</f>
        <v>1.1437399999999798</v>
      </c>
      <c r="C150" s="417">
        <f>C136-C148</f>
        <v>5.4426382835799103</v>
      </c>
      <c r="D150" s="411">
        <f>D136-D148</f>
        <v>13.171220000000005</v>
      </c>
      <c r="E150" s="411">
        <f>B150-C150</f>
        <v>-4.2988982835799305</v>
      </c>
      <c r="F150" s="412">
        <f>E150/C150</f>
        <v>-0.78985559201121824</v>
      </c>
      <c r="G150" s="413">
        <f>B150-D150</f>
        <v>-12.027480000000025</v>
      </c>
      <c r="H150" s="414">
        <f>G150/D150</f>
        <v>-0.91316370085686982</v>
      </c>
    </row>
    <row r="151" spans="1:8" ht="20.25">
      <c r="A151" s="362"/>
      <c r="B151" s="385"/>
      <c r="C151" s="419"/>
      <c r="D151" s="386"/>
      <c r="E151" s="386"/>
      <c r="F151" s="387"/>
      <c r="G151" s="388"/>
      <c r="H151" s="389"/>
    </row>
    <row r="152" spans="1:8" ht="20.25">
      <c r="A152" s="359" t="s">
        <v>326</v>
      </c>
      <c r="B152" s="383"/>
      <c r="C152" s="418"/>
      <c r="D152" s="368"/>
      <c r="E152" s="368"/>
      <c r="F152" s="362"/>
      <c r="G152" s="364"/>
      <c r="H152" s="390"/>
    </row>
    <row r="153" spans="1:8" ht="20.25">
      <c r="A153" s="372" t="s">
        <v>256</v>
      </c>
      <c r="B153" s="373">
        <f>(B109)</f>
        <v>11.24076</v>
      </c>
      <c r="C153" s="416">
        <f>C109</f>
        <v>11.5</v>
      </c>
      <c r="D153" s="374">
        <f>D109</f>
        <v>13.212569999999999</v>
      </c>
      <c r="E153" s="375">
        <f>B153-C153</f>
        <v>-0.25924000000000014</v>
      </c>
      <c r="F153" s="376">
        <f>E153/C153</f>
        <v>-2.2542608695652187E-2</v>
      </c>
      <c r="G153" s="377">
        <f>B153-D153</f>
        <v>-1.9718099999999996</v>
      </c>
      <c r="H153" s="1426">
        <f>G153/D153</f>
        <v>-0.14923743071938311</v>
      </c>
    </row>
    <row r="154" spans="1:8" ht="20.25">
      <c r="A154" s="362" t="s">
        <v>430</v>
      </c>
      <c r="B154" s="360">
        <f>(B110)</f>
        <v>0.11059999999999999</v>
      </c>
      <c r="C154" s="415">
        <v>0</v>
      </c>
      <c r="D154" s="367">
        <f>D110</f>
        <v>0.1459</v>
      </c>
      <c r="E154" s="368">
        <f>B154-C154</f>
        <v>0.11059999999999999</v>
      </c>
      <c r="F154" s="369">
        <f>IFERROR((E154/C154),0)</f>
        <v>0</v>
      </c>
      <c r="G154" s="370">
        <f>B154-D154</f>
        <v>-3.5300000000000012E-2</v>
      </c>
      <c r="H154" s="365">
        <f>IFERROR((G154/D154),0)</f>
        <v>-0.24194653872515429</v>
      </c>
    </row>
    <row r="155" spans="1:8" ht="20.25">
      <c r="A155" s="362" t="s">
        <v>449</v>
      </c>
      <c r="B155" s="360">
        <f>B111</f>
        <v>-1.44981</v>
      </c>
      <c r="C155" s="360">
        <f>C111</f>
        <v>-0.3</v>
      </c>
      <c r="D155" s="360">
        <f>D111</f>
        <v>-0.44895999999999997</v>
      </c>
      <c r="E155" s="368">
        <f t="shared" ref="E155:E156" si="33">B155-C155</f>
        <v>-1.14981</v>
      </c>
      <c r="F155" s="369">
        <f>IFERROR((E155/C155),0)</f>
        <v>3.8327</v>
      </c>
      <c r="G155" s="370">
        <f t="shared" ref="G155:G156" si="34">B155-D155</f>
        <v>-1.00085</v>
      </c>
      <c r="H155" s="365">
        <f t="shared" ref="H155:H156" si="35">IFERROR((G155/D155),0)</f>
        <v>2.2292631860299359</v>
      </c>
    </row>
    <row r="156" spans="1:8" ht="20.25">
      <c r="A156" s="362" t="s">
        <v>450</v>
      </c>
      <c r="B156" s="360">
        <f>B112</f>
        <v>0</v>
      </c>
      <c r="C156" s="360">
        <f>C112</f>
        <v>0</v>
      </c>
      <c r="D156" s="360">
        <f>D112</f>
        <v>0</v>
      </c>
      <c r="E156" s="368">
        <f t="shared" si="33"/>
        <v>0</v>
      </c>
      <c r="F156" s="369">
        <f>IFERROR((E156/C156),0)</f>
        <v>0</v>
      </c>
      <c r="G156" s="370">
        <f t="shared" si="34"/>
        <v>0</v>
      </c>
      <c r="H156" s="365">
        <f t="shared" si="35"/>
        <v>0</v>
      </c>
    </row>
    <row r="157" spans="1:8" ht="20.25">
      <c r="A157" s="1104" t="s">
        <v>327</v>
      </c>
      <c r="B157" s="1106">
        <f>SUM(B150:B156)</f>
        <v>11.04528999999998</v>
      </c>
      <c r="C157" s="1106">
        <f>SUM(C150:C156)</f>
        <v>16.64263828357991</v>
      </c>
      <c r="D157" s="1106">
        <f>SUM(D150:D156)</f>
        <v>26.080730000000006</v>
      </c>
      <c r="E157" s="1106">
        <f>SUM(E150:E156)</f>
        <v>-5.5973482835799313</v>
      </c>
      <c r="F157" s="440">
        <f>E157/C157</f>
        <v>-0.33632577889422921</v>
      </c>
      <c r="G157" s="1105">
        <f>B157-D157</f>
        <v>-15.035440000000026</v>
      </c>
      <c r="H157" s="442">
        <f>G157/D157</f>
        <v>-0.57649613335209648</v>
      </c>
    </row>
    <row r="158" spans="1:8" ht="20.25">
      <c r="A158" s="1222"/>
      <c r="B158" s="1223"/>
      <c r="C158" s="1224"/>
      <c r="D158" s="1225"/>
      <c r="E158" s="1226"/>
      <c r="F158" s="369"/>
      <c r="G158" s="370"/>
      <c r="H158" s="365"/>
    </row>
    <row r="159" spans="1:8" ht="20.25">
      <c r="A159" s="437" t="s">
        <v>327</v>
      </c>
      <c r="B159" s="438">
        <f>B114</f>
        <v>11.04528999999998</v>
      </c>
      <c r="C159" s="439">
        <f>C114</f>
        <v>16.64263828357991</v>
      </c>
      <c r="D159" s="439">
        <f>D114</f>
        <v>26.430730000000001</v>
      </c>
      <c r="E159" s="439">
        <f>B159-C159</f>
        <v>-5.5973482835799295</v>
      </c>
      <c r="F159" s="440">
        <f>E159/C159</f>
        <v>-0.3363257788942291</v>
      </c>
      <c r="G159" s="441">
        <f>B159-D159</f>
        <v>-15.38544000000002</v>
      </c>
      <c r="H159" s="442">
        <f>G159/D159</f>
        <v>-0.58210424002666672</v>
      </c>
    </row>
    <row r="160" spans="1:8" ht="14.25">
      <c r="A160" s="391"/>
      <c r="B160" s="392"/>
      <c r="C160" s="420"/>
      <c r="D160" s="391"/>
      <c r="E160" s="391"/>
      <c r="F160" s="391"/>
      <c r="G160" s="393"/>
      <c r="H160" s="394"/>
    </row>
    <row r="161" spans="1:8">
      <c r="B161" s="308"/>
      <c r="G161" s="328"/>
      <c r="H161" s="300"/>
    </row>
    <row r="162" spans="1:8">
      <c r="B162" s="308"/>
      <c r="G162" s="328"/>
      <c r="H162" s="300"/>
    </row>
    <row r="163" spans="1:8">
      <c r="B163" s="308"/>
      <c r="G163" s="328"/>
      <c r="H163" s="300"/>
    </row>
    <row r="164" spans="1:8">
      <c r="B164" s="308"/>
      <c r="G164" s="328"/>
      <c r="H164" s="300"/>
    </row>
    <row r="165" spans="1:8" ht="20.25">
      <c r="A165" s="372" t="s">
        <v>328</v>
      </c>
      <c r="B165" s="395">
        <f>B115</f>
        <v>-3.313586999999993</v>
      </c>
      <c r="C165" s="396">
        <f>C115</f>
        <v>-4.9927914850739787</v>
      </c>
      <c r="D165" s="396">
        <f>D115</f>
        <v>-7.9292190000000042</v>
      </c>
      <c r="E165" s="397">
        <f>B165-C165</f>
        <v>1.6792044850739858</v>
      </c>
      <c r="F165" s="398">
        <f>E165/C165</f>
        <v>-0.3363257788942301</v>
      </c>
      <c r="G165" s="399">
        <f>B165-D165</f>
        <v>4.6156320000000113</v>
      </c>
      <c r="H165" s="400">
        <f>G165/D165</f>
        <v>-0.58210424002666705</v>
      </c>
    </row>
    <row r="166" spans="1:8" ht="20.25">
      <c r="A166" s="379" t="s">
        <v>350</v>
      </c>
      <c r="B166" s="401">
        <f>B159+B165</f>
        <v>7.7317029999999871</v>
      </c>
      <c r="C166" s="402">
        <f>C159+C165</f>
        <v>11.64984679850593</v>
      </c>
      <c r="D166" s="402">
        <f>D159+D165</f>
        <v>18.501510999999997</v>
      </c>
      <c r="E166" s="402">
        <f>B166-C166</f>
        <v>-3.9181437985059429</v>
      </c>
      <c r="F166" s="380">
        <f>E166/C166</f>
        <v>-0.33632577889422866</v>
      </c>
      <c r="G166" s="402">
        <f>B166-D166</f>
        <v>-10.76980800000001</v>
      </c>
      <c r="H166" s="381">
        <f>G166/D166</f>
        <v>-0.58210424002666661</v>
      </c>
    </row>
    <row r="167" spans="1:8" ht="20.25">
      <c r="A167" s="362"/>
      <c r="B167" s="383"/>
      <c r="C167" s="368"/>
      <c r="D167" s="368"/>
      <c r="E167" s="368"/>
      <c r="F167" s="362"/>
      <c r="G167" s="364"/>
      <c r="H167" s="365"/>
    </row>
    <row r="168" spans="1:8" ht="20.25">
      <c r="A168" s="362" t="s">
        <v>351</v>
      </c>
      <c r="B168" s="368">
        <f>-B159*0.07</f>
        <v>-0.77317029999999864</v>
      </c>
      <c r="C168" s="368">
        <f>-C159*0.07</f>
        <v>-1.1649846798505938</v>
      </c>
      <c r="D168" s="368">
        <f>-D159*0.07</f>
        <v>-1.8501511000000002</v>
      </c>
      <c r="E168" s="368">
        <f>B168-C168</f>
        <v>0.3918143798505952</v>
      </c>
      <c r="F168" s="362"/>
      <c r="G168" s="370">
        <f>B168-D168</f>
        <v>1.0769808000000016</v>
      </c>
      <c r="H168" s="365"/>
    </row>
    <row r="169" spans="1:8" ht="21" thickBot="1">
      <c r="A169" s="403" t="s">
        <v>356</v>
      </c>
      <c r="B169" s="404">
        <f>+B166+B168</f>
        <v>6.9585326999999886</v>
      </c>
      <c r="C169" s="405">
        <f>C168+C166</f>
        <v>10.484862118655336</v>
      </c>
      <c r="D169" s="405">
        <f>D168+D166</f>
        <v>16.651359899999996</v>
      </c>
      <c r="E169" s="405">
        <f>B169-C169</f>
        <v>-3.5263294186553473</v>
      </c>
      <c r="F169" s="406">
        <f>E169/C169</f>
        <v>-0.33632577889422854</v>
      </c>
      <c r="G169" s="407">
        <f>B169-D169</f>
        <v>-9.6928272000000071</v>
      </c>
      <c r="H169" s="408">
        <f>G169/D169</f>
        <v>-0.5821042400266665</v>
      </c>
    </row>
    <row r="170" spans="1:8">
      <c r="B170" s="308"/>
      <c r="G170" s="328"/>
      <c r="H170" s="300"/>
    </row>
    <row r="171" spans="1:8">
      <c r="B171" s="308"/>
      <c r="G171" s="328"/>
      <c r="H171" s="300"/>
    </row>
  </sheetData>
  <pageMargins left="0.75" right="0.75" top="1" bottom="1" header="0" footer="0"/>
  <pageSetup scale="67" orientation="portrait" r:id="rId1"/>
  <headerFooter alignWithMargins="0"/>
  <rowBreaks count="2" manualBreakCount="2">
    <brk id="42" max="16383" man="1"/>
    <brk id="82" max="16383" man="1"/>
  </rowBreaks>
  <colBreaks count="1" manualBreakCount="1">
    <brk id="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3:Q46"/>
  <sheetViews>
    <sheetView showGridLines="0" topLeftCell="A13" zoomScaleNormal="100" workbookViewId="0">
      <selection activeCell="B18" sqref="B18"/>
    </sheetView>
  </sheetViews>
  <sheetFormatPr baseColWidth="10" defaultColWidth="11.5546875" defaultRowHeight="15"/>
  <cols>
    <col min="1" max="1" width="34.77734375" customWidth="1"/>
    <col min="2" max="2" width="8.44140625" bestFit="1" customWidth="1"/>
    <col min="3" max="3" width="8.44140625" customWidth="1"/>
    <col min="4" max="4" width="8.44140625" bestFit="1" customWidth="1"/>
    <col min="5" max="5" width="7.77734375" customWidth="1"/>
    <col min="6" max="6" width="8.5546875" customWidth="1"/>
    <col min="7" max="7" width="6.5546875" style="116" customWidth="1"/>
    <col min="8" max="8" width="7.109375" customWidth="1"/>
    <col min="9" max="9" width="5.44140625" customWidth="1"/>
    <col min="11" max="16" width="0" hidden="1" customWidth="1"/>
  </cols>
  <sheetData>
    <row r="3" spans="1:17" ht="20.25">
      <c r="A3" s="1721" t="s">
        <v>330</v>
      </c>
      <c r="B3" s="1721"/>
      <c r="C3" s="1721"/>
      <c r="D3" s="1721"/>
      <c r="E3" s="1721"/>
      <c r="F3" s="1721"/>
      <c r="G3" s="1721"/>
      <c r="H3" s="1721"/>
    </row>
    <row r="4" spans="1:17">
      <c r="A4" s="230"/>
      <c r="B4" s="246"/>
      <c r="C4" s="247"/>
      <c r="D4" s="247"/>
      <c r="E4" s="247"/>
      <c r="F4" s="248"/>
      <c r="G4" s="281"/>
      <c r="H4" s="248"/>
    </row>
    <row r="5" spans="1:17">
      <c r="A5" s="230"/>
      <c r="B5" s="246"/>
      <c r="C5" s="247"/>
      <c r="D5" s="247"/>
      <c r="E5" s="247"/>
      <c r="F5" s="248"/>
      <c r="G5" s="281"/>
      <c r="H5" s="248"/>
    </row>
    <row r="6" spans="1:17" ht="17.25">
      <c r="A6" s="343"/>
      <c r="B6" s="344"/>
      <c r="C6" s="345"/>
      <c r="D6" s="345"/>
      <c r="E6" s="346" t="s">
        <v>316</v>
      </c>
      <c r="F6" s="345"/>
      <c r="G6" s="1411" t="s">
        <v>316</v>
      </c>
      <c r="H6" s="347"/>
    </row>
    <row r="7" spans="1:17" ht="18" thickBot="1">
      <c r="A7" s="348"/>
      <c r="B7" s="349">
        <v>2019</v>
      </c>
      <c r="C7" s="350" t="s">
        <v>805</v>
      </c>
      <c r="D7" s="349">
        <v>2018</v>
      </c>
      <c r="E7" s="349" t="s">
        <v>355</v>
      </c>
      <c r="F7" s="351" t="s">
        <v>67</v>
      </c>
      <c r="G7" s="1412">
        <v>2018</v>
      </c>
      <c r="H7" s="352" t="s">
        <v>67</v>
      </c>
    </row>
    <row r="8" spans="1:17" ht="8.25" customHeight="1">
      <c r="A8" s="353"/>
      <c r="B8" s="355"/>
      <c r="C8" s="355"/>
      <c r="D8" s="355"/>
      <c r="E8" s="356"/>
      <c r="F8" s="356"/>
      <c r="G8" s="421"/>
      <c r="H8" s="356"/>
    </row>
    <row r="9" spans="1:17" ht="20.25">
      <c r="A9" s="359" t="s">
        <v>324</v>
      </c>
      <c r="B9" s="361"/>
      <c r="C9" s="361"/>
      <c r="D9" s="361"/>
      <c r="E9" s="362"/>
      <c r="F9" s="363"/>
      <c r="G9" s="422"/>
      <c r="H9" s="363"/>
    </row>
    <row r="10" spans="1:17" ht="20.25">
      <c r="A10" s="366" t="s">
        <v>252</v>
      </c>
      <c r="B10" s="367">
        <f>ROUND((Miles2!B10/1000),0)</f>
        <v>191</v>
      </c>
      <c r="C10" s="367">
        <f>ROUND((Miles2!C10/1000),0)</f>
        <v>202</v>
      </c>
      <c r="D10" s="367">
        <f>ROUND((Miles2!D10/1000),0)</f>
        <v>192</v>
      </c>
      <c r="E10" s="368">
        <f>B10-C10</f>
        <v>-11</v>
      </c>
      <c r="F10" s="369">
        <f>E10/C10</f>
        <v>-5.4455445544554455E-2</v>
      </c>
      <c r="G10" s="423">
        <f>B10-D10</f>
        <v>-1</v>
      </c>
      <c r="H10" s="369">
        <f>G10/D10</f>
        <v>-5.208333333333333E-3</v>
      </c>
      <c r="K10" s="1236">
        <v>441</v>
      </c>
      <c r="L10">
        <v>446</v>
      </c>
      <c r="M10">
        <v>403</v>
      </c>
      <c r="N10" s="1236">
        <f>K10-L10</f>
        <v>-5</v>
      </c>
      <c r="O10" s="1236">
        <f>K10-M10</f>
        <v>38</v>
      </c>
    </row>
    <row r="11" spans="1:17" ht="20.25">
      <c r="A11" s="366" t="s">
        <v>253</v>
      </c>
      <c r="B11" s="367">
        <f>ROUND((Miles2!B11/1000),0)</f>
        <v>3</v>
      </c>
      <c r="C11" s="367">
        <f>ROUND((Miles2!C11/1000),0)</f>
        <v>3</v>
      </c>
      <c r="D11" s="367">
        <f>ROUND((Miles2!D11/1000),0)-0.55</f>
        <v>3.45</v>
      </c>
      <c r="E11" s="368">
        <f>B11-C11</f>
        <v>0</v>
      </c>
      <c r="F11" s="369">
        <f>E11/C11</f>
        <v>0</v>
      </c>
      <c r="G11" s="423">
        <f>B11-D11</f>
        <v>-0.45000000000000018</v>
      </c>
      <c r="H11" s="369">
        <f>G11/D11</f>
        <v>-0.1304347826086957</v>
      </c>
      <c r="K11">
        <v>14</v>
      </c>
      <c r="L11">
        <v>17</v>
      </c>
      <c r="M11">
        <v>14</v>
      </c>
      <c r="N11" s="1236">
        <f t="shared" ref="N11:N13" si="0">K11-L11</f>
        <v>-3</v>
      </c>
      <c r="O11" s="1236">
        <f t="shared" ref="O11:O13" si="1">K11-M11</f>
        <v>0</v>
      </c>
    </row>
    <row r="12" spans="1:17" ht="20.25">
      <c r="A12" s="362" t="s">
        <v>254</v>
      </c>
      <c r="B12" s="367">
        <f>ROUND((Miles2!B12/1000),0)</f>
        <v>5</v>
      </c>
      <c r="C12" s="367">
        <f>ROUND((Miles2!C12/1000),0)</f>
        <v>5</v>
      </c>
      <c r="D12" s="367">
        <f>ROUND((Miles2!D12/1000),0)</f>
        <v>5</v>
      </c>
      <c r="E12" s="368">
        <f>B12-C12</f>
        <v>0</v>
      </c>
      <c r="F12" s="369">
        <f>E12/C12</f>
        <v>0</v>
      </c>
      <c r="G12" s="423">
        <f>B12-D12</f>
        <v>0</v>
      </c>
      <c r="H12" s="369">
        <f>G12/D12</f>
        <v>0</v>
      </c>
      <c r="K12">
        <v>6</v>
      </c>
      <c r="L12">
        <v>6</v>
      </c>
      <c r="M12">
        <v>6</v>
      </c>
      <c r="N12" s="1236">
        <f t="shared" si="0"/>
        <v>0</v>
      </c>
      <c r="O12" s="1236">
        <f t="shared" si="1"/>
        <v>0</v>
      </c>
    </row>
    <row r="13" spans="1:17" ht="20.25">
      <c r="A13" s="372" t="s">
        <v>331</v>
      </c>
      <c r="B13" s="374">
        <f>ROUND((Miles2!B13/1000),0)</f>
        <v>0</v>
      </c>
      <c r="C13" s="374">
        <f>ROUND((Miles2!C13/1000),0)</f>
        <v>0</v>
      </c>
      <c r="D13" s="374">
        <f>ROUND((Miles2!D13/1000),0)</f>
        <v>0</v>
      </c>
      <c r="E13" s="375">
        <f>B13-C13</f>
        <v>0</v>
      </c>
      <c r="F13" s="376">
        <v>0</v>
      </c>
      <c r="G13" s="424">
        <f>B13-D13</f>
        <v>0</v>
      </c>
      <c r="H13" s="376">
        <v>0</v>
      </c>
      <c r="K13">
        <v>0</v>
      </c>
      <c r="L13">
        <v>5</v>
      </c>
      <c r="M13">
        <v>0</v>
      </c>
      <c r="N13" s="1236">
        <f t="shared" si="0"/>
        <v>-5</v>
      </c>
      <c r="O13" s="1236">
        <f t="shared" si="1"/>
        <v>0</v>
      </c>
    </row>
    <row r="14" spans="1:17" ht="20.25">
      <c r="A14" s="409"/>
      <c r="B14" s="411">
        <f>SUM(B10:B13)</f>
        <v>199</v>
      </c>
      <c r="C14" s="411">
        <f>SUM(C10:C13)</f>
        <v>210</v>
      </c>
      <c r="D14" s="411">
        <f>SUM(D10:D13)</f>
        <v>200.45</v>
      </c>
      <c r="E14" s="411">
        <f>B14-C14</f>
        <v>-11</v>
      </c>
      <c r="F14" s="412">
        <f>E14/C14</f>
        <v>-5.2380952380952382E-2</v>
      </c>
      <c r="G14" s="431">
        <f>B14-D14</f>
        <v>-1.4499999999999886</v>
      </c>
      <c r="H14" s="412">
        <f>G14/D14</f>
        <v>-7.2337241207283045E-3</v>
      </c>
      <c r="K14" s="1236">
        <f>SUM(K10:K13)</f>
        <v>461</v>
      </c>
      <c r="L14" s="1236">
        <f>SUM(L10:L13)</f>
        <v>474</v>
      </c>
      <c r="M14" s="1236">
        <f>SUM(M10:M13)</f>
        <v>423</v>
      </c>
      <c r="N14" s="1236">
        <f>SUM(N10:N13)</f>
        <v>-13</v>
      </c>
      <c r="O14" s="1236">
        <f>SUM(O10:O13)</f>
        <v>38</v>
      </c>
      <c r="Q14" s="1236"/>
    </row>
    <row r="15" spans="1:17" ht="20.25">
      <c r="A15" s="359" t="s">
        <v>257</v>
      </c>
      <c r="B15" s="367"/>
      <c r="C15" s="367"/>
      <c r="D15" s="367"/>
      <c r="E15" s="368"/>
      <c r="F15" s="369"/>
      <c r="G15" s="426"/>
      <c r="H15" s="369"/>
    </row>
    <row r="16" spans="1:17" ht="20.25">
      <c r="A16" s="362" t="s">
        <v>258</v>
      </c>
      <c r="B16" s="367">
        <f>ROUND((Miles2!B16/1000),0)</f>
        <v>32</v>
      </c>
      <c r="C16" s="367">
        <f>ROUND((Miles2!C16/1000),0)</f>
        <v>32</v>
      </c>
      <c r="D16" s="367">
        <f>ROUND((Miles2!D16/1000),0)</f>
        <v>31</v>
      </c>
      <c r="E16" s="368">
        <f>B16-C16</f>
        <v>0</v>
      </c>
      <c r="F16" s="369">
        <f t="shared" ref="F16:F25" si="2">E16/C16</f>
        <v>0</v>
      </c>
      <c r="G16" s="423">
        <f t="shared" ref="G16:G21" si="3">B16-D16</f>
        <v>1</v>
      </c>
      <c r="H16" s="369">
        <f t="shared" ref="H16:H25" si="4">G16/D16</f>
        <v>3.2258064516129031E-2</v>
      </c>
      <c r="K16">
        <v>87</v>
      </c>
      <c r="L16">
        <v>96</v>
      </c>
      <c r="M16">
        <v>95</v>
      </c>
      <c r="N16" s="1236">
        <f t="shared" ref="N16:N24" si="5">K16-L16</f>
        <v>-9</v>
      </c>
      <c r="O16" s="1236">
        <f t="shared" ref="O16:O24" si="6">K16-M16</f>
        <v>-8</v>
      </c>
    </row>
    <row r="17" spans="1:15" ht="20.25">
      <c r="A17" s="362" t="s">
        <v>259</v>
      </c>
      <c r="B17" s="367">
        <f>ROUND((Miles2!B17/1000),0)</f>
        <v>5</v>
      </c>
      <c r="C17" s="367">
        <f>ROUND((Miles2!C17/1000),0)</f>
        <v>5</v>
      </c>
      <c r="D17" s="367">
        <f>ROUND((Miles2!D17/1000),0)</f>
        <v>5</v>
      </c>
      <c r="E17" s="368">
        <f>B17-C17</f>
        <v>0</v>
      </c>
      <c r="F17" s="369">
        <f t="shared" si="2"/>
        <v>0</v>
      </c>
      <c r="G17" s="423">
        <f t="shared" si="3"/>
        <v>0</v>
      </c>
      <c r="H17" s="369">
        <f t="shared" si="4"/>
        <v>0</v>
      </c>
      <c r="K17">
        <v>14</v>
      </c>
      <c r="L17">
        <v>15</v>
      </c>
      <c r="M17">
        <v>14</v>
      </c>
      <c r="N17" s="1236">
        <f t="shared" si="5"/>
        <v>-1</v>
      </c>
      <c r="O17" s="1236">
        <f t="shared" si="6"/>
        <v>0</v>
      </c>
    </row>
    <row r="18" spans="1:15" ht="20.25">
      <c r="A18" s="362" t="s">
        <v>253</v>
      </c>
      <c r="B18" s="367">
        <f>ROUND((Miles2!B18/1000),0)</f>
        <v>4</v>
      </c>
      <c r="C18" s="367">
        <f>ROUND((Miles2!C18/1000),0)</f>
        <v>4</v>
      </c>
      <c r="D18" s="367">
        <f>ROUND((Miles2!D18/1000),0)</f>
        <v>4</v>
      </c>
      <c r="E18" s="368">
        <f>B18-C18</f>
        <v>0</v>
      </c>
      <c r="F18" s="369">
        <f t="shared" si="2"/>
        <v>0</v>
      </c>
      <c r="G18" s="423">
        <f t="shared" si="3"/>
        <v>0</v>
      </c>
      <c r="H18" s="369">
        <f t="shared" si="4"/>
        <v>0</v>
      </c>
      <c r="K18">
        <v>26</v>
      </c>
      <c r="L18">
        <v>21</v>
      </c>
      <c r="M18">
        <v>26</v>
      </c>
      <c r="N18" s="1236">
        <f t="shared" si="5"/>
        <v>5</v>
      </c>
      <c r="O18" s="1236">
        <f t="shared" si="6"/>
        <v>0</v>
      </c>
    </row>
    <row r="19" spans="1:15" ht="20.25">
      <c r="A19" s="362" t="s">
        <v>260</v>
      </c>
      <c r="B19" s="367">
        <f>ROUND((Miles2!B19/1000),0)-0.25</f>
        <v>71.75</v>
      </c>
      <c r="C19" s="367">
        <f>ROUND((Miles2!C19/1000),0)</f>
        <v>76</v>
      </c>
      <c r="D19" s="367">
        <f>ROUND((Miles2!D19/1000),0)</f>
        <v>64</v>
      </c>
      <c r="E19" s="368">
        <f t="shared" ref="E19" si="7">B19-C19</f>
        <v>-4.25</v>
      </c>
      <c r="F19" s="369">
        <f t="shared" si="2"/>
        <v>-5.5921052631578948E-2</v>
      </c>
      <c r="G19" s="423">
        <f t="shared" si="3"/>
        <v>7.75</v>
      </c>
      <c r="H19" s="369">
        <f t="shared" si="4"/>
        <v>0.12109375</v>
      </c>
      <c r="K19">
        <v>158</v>
      </c>
      <c r="L19">
        <v>170</v>
      </c>
      <c r="M19">
        <v>156</v>
      </c>
      <c r="N19" s="1236">
        <f t="shared" si="5"/>
        <v>-12</v>
      </c>
      <c r="O19" s="1236">
        <f t="shared" si="6"/>
        <v>2</v>
      </c>
    </row>
    <row r="20" spans="1:15" ht="20.25">
      <c r="A20" s="366" t="s">
        <v>261</v>
      </c>
      <c r="B20" s="367">
        <f>ROUND((Miles2!B20/1000),0)-0.55</f>
        <v>7.45</v>
      </c>
      <c r="C20" s="367">
        <f>ROUND((Miles2!C20/1000),0)</f>
        <v>9</v>
      </c>
      <c r="D20" s="367">
        <f>ROUND((Miles2!D20/1000),0)</f>
        <v>8</v>
      </c>
      <c r="E20" s="368">
        <f t="shared" ref="E20:E25" si="8">B20-C20</f>
        <v>-1.5499999999999998</v>
      </c>
      <c r="F20" s="369">
        <f t="shared" si="2"/>
        <v>-0.17222222222222219</v>
      </c>
      <c r="G20" s="423">
        <f t="shared" si="3"/>
        <v>-0.54999999999999982</v>
      </c>
      <c r="H20" s="369">
        <f t="shared" si="4"/>
        <v>-6.8749999999999978E-2</v>
      </c>
      <c r="K20">
        <v>19</v>
      </c>
      <c r="L20">
        <v>17</v>
      </c>
      <c r="M20">
        <v>14</v>
      </c>
      <c r="N20" s="1236">
        <f t="shared" si="5"/>
        <v>2</v>
      </c>
      <c r="O20" s="1236">
        <f t="shared" si="6"/>
        <v>5</v>
      </c>
    </row>
    <row r="21" spans="1:15" ht="20.25">
      <c r="A21" s="362" t="s">
        <v>262</v>
      </c>
      <c r="B21" s="367">
        <f>ROUND((Miles2!B21/1000),0)-0.25</f>
        <v>48.75</v>
      </c>
      <c r="C21" s="367">
        <f>ROUND((Miles2!C21/1000),0)</f>
        <v>48</v>
      </c>
      <c r="D21" s="367">
        <f>ROUND((Miles2!D21/1000),0)</f>
        <v>38</v>
      </c>
      <c r="E21" s="368">
        <f t="shared" si="8"/>
        <v>0.75</v>
      </c>
      <c r="F21" s="369">
        <f t="shared" si="2"/>
        <v>1.5625E-2</v>
      </c>
      <c r="G21" s="423">
        <f t="shared" si="3"/>
        <v>10.75</v>
      </c>
      <c r="H21" s="369">
        <f t="shared" si="4"/>
        <v>0.28289473684210525</v>
      </c>
      <c r="K21">
        <v>75</v>
      </c>
      <c r="L21">
        <v>84</v>
      </c>
      <c r="M21">
        <v>83</v>
      </c>
      <c r="N21" s="1236">
        <f t="shared" si="5"/>
        <v>-9</v>
      </c>
      <c r="O21" s="1236">
        <f t="shared" si="6"/>
        <v>-8</v>
      </c>
    </row>
    <row r="22" spans="1:15" ht="20.25">
      <c r="A22" s="366" t="s">
        <v>209</v>
      </c>
      <c r="B22" s="367">
        <f>ROUND((Miles2!B22/1000),0)-0.25</f>
        <v>3.75</v>
      </c>
      <c r="C22" s="367">
        <f>ROUND((Miles2!C22/1000),0)</f>
        <v>3</v>
      </c>
      <c r="D22" s="367">
        <f>ROUND((Miles2!D22/1000),0)</f>
        <v>4</v>
      </c>
      <c r="E22" s="368">
        <f t="shared" si="8"/>
        <v>0.75</v>
      </c>
      <c r="F22" s="369">
        <f t="shared" si="2"/>
        <v>0.25</v>
      </c>
      <c r="G22" s="423">
        <f t="shared" ref="G22:G25" si="9">B22-D22</f>
        <v>-0.25</v>
      </c>
      <c r="H22" s="369">
        <f t="shared" si="4"/>
        <v>-6.25E-2</v>
      </c>
      <c r="K22">
        <v>10</v>
      </c>
      <c r="L22">
        <v>6</v>
      </c>
      <c r="M22">
        <v>6</v>
      </c>
      <c r="N22" s="1236">
        <f t="shared" si="5"/>
        <v>4</v>
      </c>
      <c r="O22" s="1236">
        <f t="shared" si="6"/>
        <v>4</v>
      </c>
    </row>
    <row r="23" spans="1:15" ht="20.25">
      <c r="A23" s="362" t="s">
        <v>263</v>
      </c>
      <c r="B23" s="367">
        <f>ROUND((Miles2!B23/1000),0)</f>
        <v>0</v>
      </c>
      <c r="C23" s="367">
        <f>ROUND((Miles2!C23/1000),0)</f>
        <v>1</v>
      </c>
      <c r="D23" s="367">
        <f>ROUND((Miles2!D23/1000),0)</f>
        <v>1</v>
      </c>
      <c r="E23" s="368">
        <f t="shared" si="8"/>
        <v>-1</v>
      </c>
      <c r="F23" s="369">
        <v>0</v>
      </c>
      <c r="G23" s="423">
        <f t="shared" si="9"/>
        <v>-1</v>
      </c>
      <c r="H23" s="369">
        <v>0</v>
      </c>
      <c r="K23">
        <v>4</v>
      </c>
      <c r="L23">
        <v>2</v>
      </c>
      <c r="M23">
        <v>6</v>
      </c>
      <c r="N23" s="1236">
        <f t="shared" si="5"/>
        <v>2</v>
      </c>
      <c r="O23" s="1236">
        <f t="shared" si="6"/>
        <v>-2</v>
      </c>
    </row>
    <row r="24" spans="1:15" ht="20.25">
      <c r="A24" s="372" t="s">
        <v>455</v>
      </c>
      <c r="B24" s="374">
        <f>ROUND((Miles2!B24/1000),0)-0.25</f>
        <v>7.75</v>
      </c>
      <c r="C24" s="374">
        <f>ROUND((Miles2!C24/1000),0)</f>
        <v>9</v>
      </c>
      <c r="D24" s="374">
        <f>ROUND((Miles2!D24/1000),0)</f>
        <v>12</v>
      </c>
      <c r="E24" s="375">
        <f t="shared" si="8"/>
        <v>-1.25</v>
      </c>
      <c r="F24" s="376">
        <f t="shared" si="2"/>
        <v>-0.1388888888888889</v>
      </c>
      <c r="G24" s="424">
        <f>B24-D24</f>
        <v>-4.25</v>
      </c>
      <c r="H24" s="376">
        <f t="shared" si="4"/>
        <v>-0.35416666666666669</v>
      </c>
      <c r="K24">
        <v>12</v>
      </c>
      <c r="L24">
        <v>20</v>
      </c>
      <c r="M24">
        <v>12</v>
      </c>
      <c r="N24" s="1236">
        <f t="shared" si="5"/>
        <v>-8</v>
      </c>
      <c r="O24" s="1236">
        <f t="shared" si="6"/>
        <v>0</v>
      </c>
    </row>
    <row r="25" spans="1:15" ht="20.25">
      <c r="A25" s="409"/>
      <c r="B25" s="411">
        <f>SUM(B16:B24)</f>
        <v>180.45</v>
      </c>
      <c r="C25" s="411">
        <f>SUM(C16:C24)</f>
        <v>187</v>
      </c>
      <c r="D25" s="411">
        <f>SUM(D16:D24)</f>
        <v>167</v>
      </c>
      <c r="E25" s="411">
        <f t="shared" si="8"/>
        <v>-6.5500000000000114</v>
      </c>
      <c r="F25" s="412">
        <f t="shared" si="2"/>
        <v>-3.5026737967914501E-2</v>
      </c>
      <c r="G25" s="431">
        <f t="shared" si="9"/>
        <v>13.449999999999989</v>
      </c>
      <c r="H25" s="412">
        <f t="shared" si="4"/>
        <v>8.0538922155688558E-2</v>
      </c>
      <c r="K25">
        <f>SUM(K16:K24)</f>
        <v>405</v>
      </c>
      <c r="L25">
        <f>SUM(L16:L24)</f>
        <v>431</v>
      </c>
      <c r="M25">
        <f>SUM(M16:M24)</f>
        <v>412</v>
      </c>
      <c r="N25">
        <f>SUM(N16:N24)</f>
        <v>-26</v>
      </c>
      <c r="O25">
        <f>SUM(O16:O24)</f>
        <v>-7</v>
      </c>
    </row>
    <row r="26" spans="1:15" ht="20.25">
      <c r="A26" s="362"/>
      <c r="B26" s="368"/>
      <c r="C26" s="368"/>
      <c r="D26" s="368"/>
      <c r="E26" s="368"/>
      <c r="F26" s="369"/>
      <c r="G26" s="426"/>
      <c r="H26" s="369"/>
    </row>
    <row r="27" spans="1:15" ht="20.25">
      <c r="A27" s="409" t="s">
        <v>325</v>
      </c>
      <c r="B27" s="411">
        <f>B14-B25</f>
        <v>18.550000000000011</v>
      </c>
      <c r="C27" s="411">
        <f>C14-C25</f>
        <v>23</v>
      </c>
      <c r="D27" s="411">
        <f>D14-D25</f>
        <v>33.449999999999989</v>
      </c>
      <c r="E27" s="411">
        <f>B27-C27</f>
        <v>-4.4499999999999886</v>
      </c>
      <c r="F27" s="412">
        <f>E27/C27</f>
        <v>-0.19347826086956471</v>
      </c>
      <c r="G27" s="431">
        <f>B27-D27</f>
        <v>-14.899999999999977</v>
      </c>
      <c r="H27" s="412">
        <f>G27/D27</f>
        <v>-0.44544095665171846</v>
      </c>
      <c r="K27" s="1236">
        <f>K14-K25</f>
        <v>56</v>
      </c>
      <c r="L27" s="1236">
        <f>L14-L25</f>
        <v>43</v>
      </c>
      <c r="M27" s="1236">
        <f>M14-M25</f>
        <v>11</v>
      </c>
      <c r="N27" s="1236">
        <f>K27-L27</f>
        <v>13</v>
      </c>
      <c r="O27" s="1236">
        <f t="shared" ref="O27" si="10">K27-M27</f>
        <v>45</v>
      </c>
    </row>
    <row r="28" spans="1:15" ht="20.25">
      <c r="A28" s="362"/>
      <c r="B28" s="386"/>
      <c r="C28" s="386"/>
      <c r="D28" s="386"/>
      <c r="E28" s="386"/>
      <c r="F28" s="387"/>
      <c r="G28" s="427"/>
      <c r="H28" s="387"/>
    </row>
    <row r="29" spans="1:15" ht="20.25">
      <c r="A29" s="359" t="s">
        <v>326</v>
      </c>
      <c r="B29" s="368"/>
      <c r="C29" s="368"/>
      <c r="D29" s="368"/>
      <c r="E29" s="368"/>
      <c r="F29" s="362"/>
      <c r="G29" s="426"/>
      <c r="H29" s="362"/>
    </row>
    <row r="30" spans="1:15" ht="20.25">
      <c r="A30" s="362" t="s">
        <v>437</v>
      </c>
      <c r="B30" s="367">
        <f>ROUND(((Miles2!B30+Miles2!B31)/1000),0)</f>
        <v>21</v>
      </c>
      <c r="C30" s="367">
        <f>ROUND((Miles2!C30/1000),0)</f>
        <v>23</v>
      </c>
      <c r="D30" s="367">
        <f>ROUND((((Miles2!D30)+Miles2!D31)/1000),0)</f>
        <v>25</v>
      </c>
      <c r="E30" s="368">
        <f>B30-C30</f>
        <v>-2</v>
      </c>
      <c r="F30" s="369">
        <f>E30/C30</f>
        <v>-8.6956521739130432E-2</v>
      </c>
      <c r="G30" s="423">
        <f>B30-D30</f>
        <v>-4</v>
      </c>
      <c r="H30" s="369">
        <f>G30/D30</f>
        <v>-0.16</v>
      </c>
      <c r="K30">
        <v>47</v>
      </c>
      <c r="L30">
        <v>46</v>
      </c>
      <c r="M30">
        <v>44</v>
      </c>
      <c r="N30" s="1236">
        <f t="shared" ref="N30:N31" si="11">K30-L30</f>
        <v>1</v>
      </c>
      <c r="O30" s="1236">
        <f t="shared" ref="O30:O31" si="12">K30-M30</f>
        <v>3</v>
      </c>
    </row>
    <row r="31" spans="1:15" ht="20.25">
      <c r="A31" s="372" t="s">
        <v>400</v>
      </c>
      <c r="B31" s="374">
        <f>ROUND(((Miles2!B32+Miles2!B33)/1000),0)+0.55</f>
        <v>-1.45</v>
      </c>
      <c r="C31" s="374">
        <f>ROUND((Miles2!C32/1000),0)</f>
        <v>-1</v>
      </c>
      <c r="D31" s="374">
        <f>ROUND((((Miles2!D32)+Miles2!D33)/1000),0)</f>
        <v>0</v>
      </c>
      <c r="E31" s="375">
        <f>B31-C31</f>
        <v>-0.44999999999999996</v>
      </c>
      <c r="F31" s="376">
        <f>IFERROR((E31/C31),0)</f>
        <v>0.44999999999999996</v>
      </c>
      <c r="G31" s="424">
        <f>B31-D31</f>
        <v>-1.45</v>
      </c>
      <c r="H31" s="376">
        <f>IFERROR((G31/D31),0)</f>
        <v>0</v>
      </c>
      <c r="K31">
        <v>-8</v>
      </c>
      <c r="L31">
        <v>-1</v>
      </c>
      <c r="M31">
        <v>-1</v>
      </c>
      <c r="N31" s="1236">
        <f t="shared" si="11"/>
        <v>-7</v>
      </c>
      <c r="O31" s="1236">
        <f t="shared" si="12"/>
        <v>-7</v>
      </c>
    </row>
    <row r="32" spans="1:15" ht="20.25">
      <c r="A32" s="362"/>
      <c r="B32" s="368"/>
      <c r="C32" s="368"/>
      <c r="D32" s="368"/>
      <c r="E32" s="368"/>
      <c r="F32" s="362"/>
      <c r="G32" s="423"/>
      <c r="H32" s="362"/>
    </row>
    <row r="33" spans="1:15" ht="20.25">
      <c r="A33" s="432" t="s">
        <v>403</v>
      </c>
      <c r="B33" s="433">
        <f>SUM(B27:B31)</f>
        <v>38.100000000000009</v>
      </c>
      <c r="C33" s="433">
        <f>SUM(C27:C31)</f>
        <v>45</v>
      </c>
      <c r="D33" s="433">
        <f>SUM(D27:D31)</f>
        <v>58.449999999999989</v>
      </c>
      <c r="E33" s="434">
        <f>B33-C33</f>
        <v>-6.8999999999999915</v>
      </c>
      <c r="F33" s="435">
        <f>E33/C33</f>
        <v>-0.15333333333333315</v>
      </c>
      <c r="G33" s="436">
        <f>B33-D33</f>
        <v>-20.34999999999998</v>
      </c>
      <c r="H33" s="435">
        <f>G33/D33</f>
        <v>-0.34816082121471315</v>
      </c>
      <c r="K33" s="1236">
        <f>SUM(K27:K32)</f>
        <v>95</v>
      </c>
      <c r="L33" s="1236">
        <f>SUM(L27:L32)</f>
        <v>88</v>
      </c>
      <c r="M33" s="1236">
        <f>SUM(M27:M32)</f>
        <v>54</v>
      </c>
      <c r="N33" s="1236">
        <f>SUM(N27:N32)</f>
        <v>7</v>
      </c>
      <c r="O33" s="1236">
        <f>SUM(O27:O32)</f>
        <v>41</v>
      </c>
    </row>
    <row r="34" spans="1:15" ht="17.25">
      <c r="A34" s="428"/>
      <c r="B34" s="428"/>
      <c r="C34" s="428"/>
      <c r="D34" s="428"/>
      <c r="E34" s="428"/>
      <c r="F34" s="428"/>
      <c r="G34" s="429"/>
      <c r="H34" s="428"/>
    </row>
    <row r="35" spans="1:15" ht="17.25">
      <c r="A35" s="428"/>
      <c r="B35" s="428"/>
      <c r="C35" s="428"/>
      <c r="D35" s="428"/>
      <c r="E35" s="428"/>
      <c r="F35" s="428"/>
      <c r="G35" s="429"/>
      <c r="H35" s="428"/>
    </row>
    <row r="40" spans="1:15" ht="20.25">
      <c r="A40" s="372" t="s">
        <v>328</v>
      </c>
      <c r="B40" s="374">
        <f>Miles2!B39/1000</f>
        <v>-11.278610999999991</v>
      </c>
      <c r="C40" s="374">
        <f>Miles2!C39/1000</f>
        <v>-13.620229827076857</v>
      </c>
      <c r="D40" s="374">
        <f>Miles2!D39/1000</f>
        <v>-17.341287000000008</v>
      </c>
      <c r="E40" s="375">
        <f>B40-C40</f>
        <v>2.3416188270768661</v>
      </c>
      <c r="F40" s="376">
        <f>E40/C40</f>
        <v>-0.17192212296019818</v>
      </c>
      <c r="G40" s="424">
        <f>B40-D40</f>
        <v>6.0626760000000175</v>
      </c>
      <c r="H40" s="376">
        <f>G40/D40</f>
        <v>-0.34960934560393436</v>
      </c>
    </row>
    <row r="41" spans="1:15" ht="20.25">
      <c r="A41" s="362"/>
      <c r="B41" s="368"/>
      <c r="C41" s="368"/>
      <c r="D41" s="368"/>
      <c r="E41" s="368"/>
      <c r="F41" s="362"/>
      <c r="G41" s="426"/>
      <c r="H41" s="362"/>
    </row>
    <row r="42" spans="1:15" ht="20.25">
      <c r="A42" s="379" t="s">
        <v>350</v>
      </c>
      <c r="B42" s="402">
        <f>B33+B40</f>
        <v>26.821389000000018</v>
      </c>
      <c r="C42" s="402">
        <f>C33+C40</f>
        <v>31.379770172923145</v>
      </c>
      <c r="D42" s="402">
        <f>D33+D40</f>
        <v>41.10871299999998</v>
      </c>
      <c r="E42" s="402">
        <f>B42-C42</f>
        <v>-4.5583811729231272</v>
      </c>
      <c r="F42" s="380">
        <f>E42/C42</f>
        <v>-0.14526496363113728</v>
      </c>
      <c r="G42" s="425">
        <f>B42-D42</f>
        <v>-14.287323999999963</v>
      </c>
      <c r="H42" s="380">
        <f>G42/D42</f>
        <v>-0.34754977612653476</v>
      </c>
    </row>
    <row r="43" spans="1:15" ht="20.25">
      <c r="A43" s="362"/>
      <c r="B43" s="368"/>
      <c r="C43" s="368"/>
      <c r="D43" s="368"/>
      <c r="E43" s="368"/>
      <c r="F43" s="387"/>
      <c r="G43" s="426"/>
      <c r="H43" s="362"/>
    </row>
    <row r="44" spans="1:15" ht="20.25">
      <c r="A44" s="362" t="s">
        <v>351</v>
      </c>
      <c r="B44" s="368">
        <f>Miles2!B43/1000</f>
        <v>-2.6316758999999985</v>
      </c>
      <c r="C44" s="368">
        <f>Miles2!C43/1000</f>
        <v>-3.1780536263179338</v>
      </c>
      <c r="D44" s="368">
        <f>Miles2!D43/1000</f>
        <v>-4.0463003000000022</v>
      </c>
      <c r="E44" s="368">
        <f>B44-C44</f>
        <v>0.54637772631793524</v>
      </c>
      <c r="F44" s="387"/>
      <c r="G44" s="423">
        <f>B44-D44</f>
        <v>1.4146244000000037</v>
      </c>
      <c r="H44" s="362"/>
    </row>
    <row r="45" spans="1:15" ht="21" thickBot="1">
      <c r="A45" s="403" t="s">
        <v>356</v>
      </c>
      <c r="B45" s="405">
        <f>B44+B42</f>
        <v>24.18971310000002</v>
      </c>
      <c r="C45" s="405">
        <f>C44+C42</f>
        <v>28.201716546605212</v>
      </c>
      <c r="D45" s="405">
        <f>D44+D42</f>
        <v>37.062412699999982</v>
      </c>
      <c r="E45" s="405">
        <f>B45-C45</f>
        <v>-4.0120034466051919</v>
      </c>
      <c r="F45" s="406">
        <f t="shared" ref="F45" si="13">E45/C45</f>
        <v>-0.14226096627753454</v>
      </c>
      <c r="G45" s="430">
        <f>B45-D45</f>
        <v>-12.872699599999962</v>
      </c>
      <c r="H45" s="406">
        <f>ROUND(G45/D45,1)</f>
        <v>-0.3</v>
      </c>
    </row>
    <row r="46" spans="1:15" ht="18.75">
      <c r="A46" s="257"/>
      <c r="B46" s="257"/>
      <c r="C46" s="257"/>
      <c r="D46" s="257"/>
      <c r="E46" s="257"/>
      <c r="F46" s="257"/>
      <c r="G46" s="282"/>
      <c r="H46" s="257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scale="78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H93"/>
  <sheetViews>
    <sheetView showGridLines="0" showRuler="0" topLeftCell="A4" zoomScaleNormal="100" workbookViewId="0">
      <selection activeCell="B21" sqref="B21"/>
    </sheetView>
  </sheetViews>
  <sheetFormatPr baseColWidth="10" defaultColWidth="11.5546875" defaultRowHeight="13.5"/>
  <cols>
    <col min="1" max="1" width="27.33203125" style="96" customWidth="1"/>
    <col min="2" max="4" width="12.44140625" style="96" bestFit="1" customWidth="1"/>
    <col min="5" max="5" width="12.5546875" style="96" bestFit="1" customWidth="1"/>
    <col min="6" max="6" width="7.6640625" style="96" bestFit="1" customWidth="1"/>
    <col min="7" max="7" width="12.109375" style="96" customWidth="1"/>
    <col min="8" max="8" width="8.6640625" style="96" customWidth="1"/>
    <col min="9" max="9" width="11.5546875" style="96"/>
    <col min="10" max="11" width="15.6640625" style="96" customWidth="1"/>
    <col min="12" max="12" width="11.5546875" style="96"/>
    <col min="13" max="13" width="13.77734375" style="96" bestFit="1" customWidth="1"/>
    <col min="14" max="14" width="28.88671875" style="96" customWidth="1"/>
    <col min="15" max="15" width="13.5546875" style="96" bestFit="1" customWidth="1"/>
    <col min="16" max="16" width="17" style="96" bestFit="1" customWidth="1"/>
    <col min="17" max="17" width="7.5546875" style="96" customWidth="1"/>
    <col min="18" max="18" width="11.5546875" style="96"/>
    <col min="19" max="19" width="15.88671875" style="96" bestFit="1" customWidth="1"/>
    <col min="20" max="25" width="11.5546875" style="96"/>
    <col min="26" max="26" width="29.6640625" style="96" bestFit="1" customWidth="1"/>
    <col min="27" max="27" width="6.21875" style="96" bestFit="1" customWidth="1"/>
    <col min="28" max="28" width="7.6640625" style="96" bestFit="1" customWidth="1"/>
    <col min="29" max="29" width="5.44140625" style="96" bestFit="1" customWidth="1"/>
    <col min="30" max="30" width="7.44140625" style="96" customWidth="1"/>
    <col min="31" max="31" width="6.88671875" style="96" bestFit="1" customWidth="1"/>
    <col min="32" max="32" width="8.21875" style="96" bestFit="1" customWidth="1"/>
    <col min="33" max="33" width="6.88671875" style="96" bestFit="1" customWidth="1"/>
    <col min="34" max="16384" width="11.5546875" style="96"/>
  </cols>
  <sheetData>
    <row r="1" spans="1:34" ht="20.25">
      <c r="A1" s="165" t="s">
        <v>330</v>
      </c>
      <c r="B1" s="166"/>
      <c r="C1" s="99"/>
      <c r="D1" s="99"/>
      <c r="E1" s="258"/>
      <c r="G1" s="99"/>
      <c r="H1" s="98"/>
      <c r="I1" s="98"/>
    </row>
    <row r="2" spans="1:34">
      <c r="A2" s="96" t="s">
        <v>341</v>
      </c>
      <c r="B2" s="166"/>
      <c r="C2" s="99"/>
      <c r="D2" s="99"/>
      <c r="E2" s="99"/>
      <c r="G2" s="99"/>
      <c r="H2" s="98"/>
      <c r="I2" s="98"/>
    </row>
    <row r="3" spans="1:34">
      <c r="B3" s="166"/>
      <c r="C3" s="99"/>
      <c r="D3" s="99"/>
      <c r="E3" s="99"/>
      <c r="G3" s="99"/>
      <c r="H3" s="98"/>
      <c r="I3" s="98"/>
    </row>
    <row r="4" spans="1:34">
      <c r="B4" s="166"/>
      <c r="C4" s="99"/>
      <c r="D4" s="99"/>
      <c r="E4" s="99"/>
      <c r="G4" s="99"/>
      <c r="H4" s="98"/>
      <c r="I4" s="98"/>
    </row>
    <row r="5" spans="1:34">
      <c r="B5" s="166"/>
      <c r="C5" s="99"/>
      <c r="D5" s="99"/>
      <c r="E5" s="99"/>
      <c r="G5" s="99"/>
      <c r="H5" s="98"/>
      <c r="I5" s="98"/>
    </row>
    <row r="6" spans="1:34" s="151" customFormat="1" ht="31.5">
      <c r="A6" s="167"/>
      <c r="B6" s="1722">
        <v>2019</v>
      </c>
      <c r="C6" s="302"/>
      <c r="D6" s="302"/>
      <c r="E6" s="1410" t="s">
        <v>249</v>
      </c>
      <c r="F6" s="302"/>
      <c r="G6" s="1413" t="s">
        <v>250</v>
      </c>
      <c r="H6" s="303"/>
    </row>
    <row r="7" spans="1:34" s="151" customFormat="1" ht="16.5" thickBot="1">
      <c r="A7" s="173"/>
      <c r="B7" s="1723"/>
      <c r="C7" s="305" t="s">
        <v>804</v>
      </c>
      <c r="D7" s="306">
        <v>2018</v>
      </c>
      <c r="E7" s="306" t="s">
        <v>251</v>
      </c>
      <c r="F7" s="304" t="s">
        <v>67</v>
      </c>
      <c r="G7" s="1414">
        <v>2018</v>
      </c>
      <c r="H7" s="307" t="s">
        <v>67</v>
      </c>
      <c r="J7" s="96"/>
      <c r="K7" s="261">
        <v>2018</v>
      </c>
      <c r="L7" s="261">
        <v>2017</v>
      </c>
      <c r="M7" s="96"/>
      <c r="N7" s="175" t="s">
        <v>275</v>
      </c>
      <c r="O7" s="96"/>
      <c r="P7" s="96"/>
      <c r="Q7" s="102"/>
      <c r="R7" s="96"/>
      <c r="S7" s="96"/>
    </row>
    <row r="8" spans="1:34" s="151" customFormat="1" ht="15.75">
      <c r="A8" s="176"/>
      <c r="B8" s="177"/>
      <c r="C8" s="177"/>
      <c r="D8" s="177"/>
      <c r="E8" s="178"/>
      <c r="F8" s="178"/>
      <c r="G8" s="153"/>
      <c r="H8" s="153"/>
      <c r="J8" s="96" t="s">
        <v>237</v>
      </c>
      <c r="K8" s="112">
        <f>B35</f>
        <v>37595.369999999974</v>
      </c>
      <c r="L8" s="112">
        <f>C35</f>
        <v>45400.766090256191</v>
      </c>
      <c r="M8" s="96"/>
      <c r="N8" s="96"/>
      <c r="O8" s="96"/>
      <c r="P8" s="103"/>
      <c r="Q8" s="98"/>
      <c r="R8" s="96"/>
      <c r="S8" s="96"/>
    </row>
    <row r="9" spans="1:34" s="151" customFormat="1" ht="15.75">
      <c r="A9" s="179" t="s">
        <v>324</v>
      </c>
      <c r="B9" s="154"/>
      <c r="C9" s="154"/>
      <c r="D9" s="154"/>
      <c r="E9" s="155"/>
      <c r="F9" s="156"/>
      <c r="G9" s="155"/>
      <c r="H9" s="156"/>
      <c r="J9" s="96" t="s">
        <v>268</v>
      </c>
      <c r="K9" s="112">
        <f>B39</f>
        <v>-11278.610999999992</v>
      </c>
      <c r="L9" s="112">
        <f>C39</f>
        <v>-13620.229827076857</v>
      </c>
      <c r="M9" s="96"/>
      <c r="N9" s="180"/>
      <c r="O9" s="181"/>
      <c r="P9" s="106"/>
      <c r="Q9" s="107"/>
      <c r="R9" s="96"/>
      <c r="S9" s="96"/>
      <c r="AH9" s="255"/>
    </row>
    <row r="10" spans="1:34" s="151" customFormat="1" ht="15.75">
      <c r="A10" s="182" t="s">
        <v>252</v>
      </c>
      <c r="B10" s="154">
        <f>Acum!B10</f>
        <v>191412.56</v>
      </c>
      <c r="C10" s="154">
        <f>Acum!C10</f>
        <v>202372.98039869149</v>
      </c>
      <c r="D10" s="154">
        <f>Acum!D10</f>
        <v>191874.36000000002</v>
      </c>
      <c r="E10" s="157">
        <f>B10-C10</f>
        <v>-10960.420398691494</v>
      </c>
      <c r="F10" s="158">
        <f>E10/C10</f>
        <v>-5.4159504777261079E-2</v>
      </c>
      <c r="G10" s="157">
        <f>B10-D10</f>
        <v>-461.80000000001746</v>
      </c>
      <c r="H10" s="158">
        <f>G10/D10</f>
        <v>-2.4067832721371288E-3</v>
      </c>
      <c r="J10" s="96" t="s">
        <v>269</v>
      </c>
      <c r="K10" s="112">
        <f>SUM(K8:K9)</f>
        <v>26316.758999999984</v>
      </c>
      <c r="L10" s="112">
        <f>SUM(L8:L9)</f>
        <v>31780.536263179332</v>
      </c>
      <c r="M10" s="97"/>
      <c r="N10" s="253"/>
      <c r="O10" s="254">
        <v>2017</v>
      </c>
      <c r="P10" s="254">
        <v>2016</v>
      </c>
      <c r="Q10" s="254" t="s">
        <v>316</v>
      </c>
      <c r="R10" s="96"/>
      <c r="S10" s="96"/>
      <c r="AH10" s="255"/>
    </row>
    <row r="11" spans="1:34" s="151" customFormat="1" ht="15.75">
      <c r="A11" s="182" t="s">
        <v>253</v>
      </c>
      <c r="B11" s="154">
        <f>Acum!B11</f>
        <v>2812.5</v>
      </c>
      <c r="C11" s="154">
        <f>Acum!C11</f>
        <v>2762</v>
      </c>
      <c r="D11" s="154">
        <f>Acum!D11</f>
        <v>3516.95</v>
      </c>
      <c r="E11" s="157">
        <f>B11-C11</f>
        <v>50.5</v>
      </c>
      <c r="F11" s="158">
        <f>E11/C11</f>
        <v>1.8283852280955828E-2</v>
      </c>
      <c r="G11" s="157">
        <f>B11-D11</f>
        <v>-704.44999999999982</v>
      </c>
      <c r="H11" s="158">
        <f>G11/D11</f>
        <v>-0.20030139751773549</v>
      </c>
      <c r="J11" s="96" t="s">
        <v>270</v>
      </c>
      <c r="K11" s="112">
        <f>B27</f>
        <v>17807.349999999977</v>
      </c>
      <c r="L11" s="112">
        <f>C27</f>
        <v>23000.766090256191</v>
      </c>
      <c r="M11" s="96"/>
      <c r="N11" s="249" t="s">
        <v>276</v>
      </c>
      <c r="O11" s="250">
        <f>K10/K20</f>
        <v>1.0330518175599724E-2</v>
      </c>
      <c r="P11" s="250">
        <f>L10/L20</f>
        <v>1.2653803938907148E-2</v>
      </c>
      <c r="Q11" s="250">
        <f t="shared" ref="Q11:Q15" si="0">(O11-P11)/P11</f>
        <v>-0.18360374275785368</v>
      </c>
      <c r="R11" s="96"/>
      <c r="S11" s="96"/>
      <c r="AH11" s="255"/>
    </row>
    <row r="12" spans="1:34" s="151" customFormat="1" ht="15.75">
      <c r="A12" s="184" t="s">
        <v>254</v>
      </c>
      <c r="B12" s="154">
        <f>Acum!B12</f>
        <v>4800</v>
      </c>
      <c r="C12" s="154">
        <f>Acum!C12</f>
        <v>4800</v>
      </c>
      <c r="D12" s="154">
        <f>Acum!D12</f>
        <v>5139</v>
      </c>
      <c r="E12" s="157">
        <f>B12-C12</f>
        <v>0</v>
      </c>
      <c r="F12" s="158">
        <f>E12/C12</f>
        <v>0</v>
      </c>
      <c r="G12" s="157">
        <f>B12-D12</f>
        <v>-339</v>
      </c>
      <c r="H12" s="158">
        <f>G12/D12</f>
        <v>-6.5966141272621126E-2</v>
      </c>
      <c r="J12" s="96" t="s">
        <v>271</v>
      </c>
      <c r="K12" s="112">
        <f>B30+B31</f>
        <v>21433.27</v>
      </c>
      <c r="L12" s="112">
        <f>C30+C31</f>
        <v>23000</v>
      </c>
      <c r="M12" s="96"/>
      <c r="N12" s="249" t="s">
        <v>277</v>
      </c>
      <c r="O12" s="250">
        <f>B10/K13</f>
        <v>0.86824825353616719</v>
      </c>
      <c r="P12" s="250">
        <f>C10/L13</f>
        <v>0.86879600501526189</v>
      </c>
      <c r="Q12" s="250">
        <f t="shared" si="0"/>
        <v>-6.3047191277666086E-4</v>
      </c>
      <c r="R12" s="96"/>
      <c r="S12" s="96"/>
      <c r="AH12" s="255"/>
    </row>
    <row r="13" spans="1:34" s="151" customFormat="1" ht="15.75">
      <c r="A13" s="184" t="s">
        <v>331</v>
      </c>
      <c r="B13" s="159">
        <f>Acum!B13</f>
        <v>0</v>
      </c>
      <c r="C13" s="159">
        <f>Acum!C13</f>
        <v>0</v>
      </c>
      <c r="D13" s="159">
        <f>Acum!D13</f>
        <v>0</v>
      </c>
      <c r="E13" s="160">
        <f>B13-C13</f>
        <v>0</v>
      </c>
      <c r="F13" s="161"/>
      <c r="G13" s="160">
        <f>B13-D13</f>
        <v>0</v>
      </c>
      <c r="H13" s="158">
        <v>0</v>
      </c>
      <c r="J13" s="96" t="s">
        <v>332</v>
      </c>
      <c r="K13" s="97">
        <f>+B14+K12</f>
        <v>220458.33</v>
      </c>
      <c r="L13" s="97">
        <f>+C14+L12</f>
        <v>232934.98039869149</v>
      </c>
      <c r="M13" s="96"/>
      <c r="N13" s="251" t="s">
        <v>333</v>
      </c>
      <c r="O13" s="250">
        <f>K11/B14</f>
        <v>8.9472903562998432E-2</v>
      </c>
      <c r="P13" s="250">
        <f>L11/C14</f>
        <v>0.10956137965466738</v>
      </c>
      <c r="Q13" s="250">
        <f t="shared" si="0"/>
        <v>-0.1833536247442934</v>
      </c>
      <c r="R13" s="96"/>
      <c r="S13" s="96"/>
      <c r="AH13" s="255"/>
    </row>
    <row r="14" spans="1:34" s="151" customFormat="1" ht="15.75">
      <c r="A14" s="184"/>
      <c r="B14" s="162">
        <f>SUM(B10:B13)</f>
        <v>199025.06</v>
      </c>
      <c r="C14" s="162">
        <f>SUM(C10:C13)</f>
        <v>209934.98039869149</v>
      </c>
      <c r="D14" s="162">
        <f>SUM(D10:D13)</f>
        <v>200530.31000000003</v>
      </c>
      <c r="E14" s="162">
        <f>SUM(E10:E13)</f>
        <v>-10909.920398691494</v>
      </c>
      <c r="F14" s="163">
        <f>E14/C14</f>
        <v>-5.1968092111053903E-2</v>
      </c>
      <c r="G14" s="162">
        <f>SUM(G10:G12)</f>
        <v>-1505.2500000000173</v>
      </c>
      <c r="H14" s="163">
        <f>G14/D14</f>
        <v>-7.5063465468138812E-3</v>
      </c>
      <c r="J14" s="96" t="s">
        <v>334</v>
      </c>
      <c r="K14" s="97">
        <f>B25-B32-B39-B43</f>
        <v>196773.24690000003</v>
      </c>
      <c r="L14" s="97">
        <f>C25-C32-C39-C43</f>
        <v>204332.49776183011</v>
      </c>
      <c r="M14" s="96"/>
      <c r="N14" s="249" t="s">
        <v>278</v>
      </c>
      <c r="O14" s="250">
        <f>K19/K20</f>
        <v>6.4604304694155956E-2</v>
      </c>
      <c r="P14" s="250">
        <f>L19/L20</f>
        <v>6.2114269550271009E-2</v>
      </c>
      <c r="Q14" s="250">
        <f t="shared" si="0"/>
        <v>4.0087972730157996E-2</v>
      </c>
      <c r="R14" s="96"/>
      <c r="S14" s="96"/>
      <c r="AH14" s="255"/>
    </row>
    <row r="15" spans="1:34" s="151" customFormat="1" ht="15.75">
      <c r="A15" s="179" t="s">
        <v>257</v>
      </c>
      <c r="B15" s="154"/>
      <c r="C15" s="154"/>
      <c r="D15" s="154"/>
      <c r="E15" s="157"/>
      <c r="F15" s="158"/>
      <c r="G15" s="155"/>
      <c r="H15" s="158"/>
      <c r="J15" s="96"/>
      <c r="K15" s="96"/>
      <c r="L15" s="152"/>
      <c r="M15" s="96"/>
      <c r="N15" s="252" t="s">
        <v>335</v>
      </c>
      <c r="O15" s="286">
        <f>B27+B24</f>
        <v>26123.739999999976</v>
      </c>
      <c r="P15" s="286">
        <f>C27+C24</f>
        <v>32427.075423589522</v>
      </c>
      <c r="Q15" s="250">
        <f t="shared" si="0"/>
        <v>-0.19438494965241601</v>
      </c>
      <c r="R15" s="96"/>
      <c r="S15" s="96"/>
      <c r="AH15" s="255"/>
    </row>
    <row r="16" spans="1:34" s="151" customFormat="1" ht="15.75">
      <c r="A16" s="184" t="s">
        <v>258</v>
      </c>
      <c r="B16" s="154">
        <f>Acum!B18</f>
        <v>32296.32</v>
      </c>
      <c r="C16" s="154">
        <f>Acum!C18</f>
        <v>31731.509975101988</v>
      </c>
      <c r="D16" s="154">
        <f>Acum!D18</f>
        <v>30789.47</v>
      </c>
      <c r="E16" s="157">
        <f t="shared" ref="E16:E23" si="1">B16-C16</f>
        <v>564.81002489801176</v>
      </c>
      <c r="F16" s="158">
        <f t="shared" ref="F16:F23" si="2">E16/C16</f>
        <v>1.7799657984797695E-2</v>
      </c>
      <c r="G16" s="157">
        <f t="shared" ref="G16:G25" si="3">B16-D16</f>
        <v>1506.8499999999985</v>
      </c>
      <c r="H16" s="158">
        <f t="shared" ref="H16:H25" si="4">G16/D16</f>
        <v>4.8940433206547514E-2</v>
      </c>
      <c r="J16" s="96"/>
      <c r="K16" s="97"/>
      <c r="L16" s="152"/>
      <c r="M16" s="96"/>
      <c r="N16" s="252" t="s">
        <v>336</v>
      </c>
      <c r="O16" s="286">
        <f>IFERROR((O15/O30),0)</f>
        <v>0</v>
      </c>
      <c r="P16" s="286">
        <f>IFERROR((P15/P30),0)</f>
        <v>0</v>
      </c>
      <c r="Q16" s="1089">
        <f>IFERROR(((O16-P16)/P16),0)</f>
        <v>0</v>
      </c>
      <c r="AH16" s="255"/>
    </row>
    <row r="17" spans="1:34" s="151" customFormat="1" ht="17.25">
      <c r="A17" s="184" t="s">
        <v>259</v>
      </c>
      <c r="B17" s="154">
        <f>Acum!B19</f>
        <v>4612.5</v>
      </c>
      <c r="C17" s="154">
        <f>Acum!C19</f>
        <v>4641.666666666667</v>
      </c>
      <c r="D17" s="154">
        <f>Acum!D19</f>
        <v>4641.66</v>
      </c>
      <c r="E17" s="157">
        <f t="shared" si="1"/>
        <v>-29.16666666666697</v>
      </c>
      <c r="F17" s="158">
        <f t="shared" si="2"/>
        <v>-6.2836624775584136E-3</v>
      </c>
      <c r="G17" s="157">
        <f t="shared" si="3"/>
        <v>-29.159999999999854</v>
      </c>
      <c r="H17" s="158">
        <f t="shared" si="4"/>
        <v>-6.2822352348082056E-3</v>
      </c>
      <c r="J17" s="96"/>
      <c r="K17" s="186" t="s">
        <v>482</v>
      </c>
      <c r="L17" s="186" t="s">
        <v>465</v>
      </c>
      <c r="M17" s="96"/>
      <c r="O17" s="285"/>
      <c r="P17" s="187"/>
      <c r="AH17" s="255"/>
    </row>
    <row r="18" spans="1:34" s="151" customFormat="1" ht="15.75">
      <c r="A18" s="184" t="s">
        <v>253</v>
      </c>
      <c r="B18" s="154">
        <f>Acum!B20</f>
        <v>3961.96</v>
      </c>
      <c r="C18" s="154">
        <f>Acum!C20</f>
        <v>4306.4483333333337</v>
      </c>
      <c r="D18" s="154">
        <f>Acum!D20</f>
        <v>3727.64</v>
      </c>
      <c r="E18" s="157">
        <f t="shared" si="1"/>
        <v>-344.48833333333369</v>
      </c>
      <c r="F18" s="158">
        <f t="shared" si="2"/>
        <v>-7.9993606487016256E-2</v>
      </c>
      <c r="G18" s="157">
        <f t="shared" si="3"/>
        <v>234.32000000000016</v>
      </c>
      <c r="H18" s="158">
        <f t="shared" si="4"/>
        <v>6.2860147439130432E-2</v>
      </c>
      <c r="J18" s="96" t="s">
        <v>272</v>
      </c>
      <c r="K18" s="97">
        <f>BG_ER!C20</f>
        <v>2712055.14</v>
      </c>
      <c r="L18" s="97">
        <f>BG_ER!E20</f>
        <v>2667542.6</v>
      </c>
      <c r="M18" s="96"/>
      <c r="N18" s="189"/>
      <c r="O18" s="189"/>
      <c r="P18" s="298"/>
      <c r="Q18" s="189"/>
      <c r="AH18" s="255"/>
    </row>
    <row r="19" spans="1:34" s="151" customFormat="1" ht="15.75">
      <c r="A19" s="184" t="s">
        <v>260</v>
      </c>
      <c r="B19" s="154">
        <f>Acum!B21</f>
        <v>71773.23000000001</v>
      </c>
      <c r="C19" s="154">
        <f>Acum!C21</f>
        <v>76395.333333333328</v>
      </c>
      <c r="D19" s="154">
        <f>Acum!D21</f>
        <v>64277.81</v>
      </c>
      <c r="E19" s="157">
        <f t="shared" si="1"/>
        <v>-4622.103333333318</v>
      </c>
      <c r="F19" s="158">
        <f t="shared" si="2"/>
        <v>-6.0502430340421992E-2</v>
      </c>
      <c r="G19" s="157">
        <f t="shared" si="3"/>
        <v>7495.4200000000128</v>
      </c>
      <c r="H19" s="158">
        <f t="shared" si="4"/>
        <v>0.11660976004005134</v>
      </c>
      <c r="J19" s="96" t="s">
        <v>273</v>
      </c>
      <c r="K19" s="97">
        <f>BG_ER!C22</f>
        <v>164577.99000000002</v>
      </c>
      <c r="L19" s="97">
        <f>BG_ER!E22</f>
        <v>156002.48000000001</v>
      </c>
      <c r="M19" s="104"/>
      <c r="N19" s="190"/>
      <c r="O19" s="191"/>
      <c r="P19" s="192"/>
      <c r="Q19" s="193"/>
      <c r="AH19" s="255"/>
    </row>
    <row r="20" spans="1:34" s="151" customFormat="1" ht="15.75">
      <c r="A20" s="182" t="s">
        <v>261</v>
      </c>
      <c r="B20" s="154">
        <f>Acum!B22</f>
        <v>7546</v>
      </c>
      <c r="C20" s="154">
        <f>Acum!C22</f>
        <v>8775</v>
      </c>
      <c r="D20" s="154">
        <f>Acum!D22</f>
        <v>8449.49</v>
      </c>
      <c r="E20" s="157">
        <f t="shared" si="1"/>
        <v>-1229</v>
      </c>
      <c r="F20" s="158">
        <f t="shared" si="2"/>
        <v>-0.14005698005698006</v>
      </c>
      <c r="G20" s="157">
        <f t="shared" si="3"/>
        <v>-903.48999999999978</v>
      </c>
      <c r="H20" s="158">
        <f t="shared" si="4"/>
        <v>-0.10692834715468032</v>
      </c>
      <c r="J20" s="96" t="s">
        <v>274</v>
      </c>
      <c r="K20" s="97">
        <f>BG_ER!C33</f>
        <v>2547477.15</v>
      </c>
      <c r="L20" s="97">
        <f>BG_ER!E33</f>
        <v>2511540.12</v>
      </c>
      <c r="M20" s="104"/>
      <c r="N20" s="194"/>
      <c r="O20" s="195">
        <v>2017</v>
      </c>
      <c r="P20" s="195">
        <v>2016</v>
      </c>
      <c r="Q20" s="195" t="s">
        <v>337</v>
      </c>
      <c r="AH20" s="255"/>
    </row>
    <row r="21" spans="1:34" s="151" customFormat="1" ht="15.75">
      <c r="A21" s="184" t="s">
        <v>262</v>
      </c>
      <c r="B21" s="154">
        <f>Acum!B23</f>
        <v>48645.070000000007</v>
      </c>
      <c r="C21" s="154">
        <f>Acum!C23</f>
        <v>47631.28</v>
      </c>
      <c r="D21" s="154">
        <f>Acum!D23</f>
        <v>38105.040000000001</v>
      </c>
      <c r="E21" s="157">
        <f t="shared" si="1"/>
        <v>1013.7900000000081</v>
      </c>
      <c r="F21" s="158">
        <f t="shared" si="2"/>
        <v>2.1284122534603482E-2</v>
      </c>
      <c r="G21" s="157">
        <f t="shared" si="3"/>
        <v>10540.030000000006</v>
      </c>
      <c r="H21" s="158">
        <f t="shared" si="4"/>
        <v>0.27660461713201207</v>
      </c>
      <c r="J21" s="96" t="s">
        <v>338</v>
      </c>
      <c r="K21" s="97">
        <f>BG_ER!C35/40</f>
        <v>50000</v>
      </c>
      <c r="L21" s="97">
        <f>BG_ER!E35/40</f>
        <v>50000</v>
      </c>
      <c r="M21" s="104"/>
      <c r="N21" s="183" t="s">
        <v>279</v>
      </c>
      <c r="O21" s="196">
        <f>(K20-L20)/L20</f>
        <v>1.430876206747587E-2</v>
      </c>
      <c r="P21" s="196">
        <v>3.2921032478578603E-2</v>
      </c>
      <c r="Q21" s="197">
        <f>(O21-P21)/P21</f>
        <v>-0.56536107800426849</v>
      </c>
      <c r="AH21" s="255"/>
    </row>
    <row r="22" spans="1:34" s="151" customFormat="1" ht="15.75">
      <c r="A22" s="182" t="s">
        <v>209</v>
      </c>
      <c r="B22" s="154">
        <f>Acum!B24</f>
        <v>3785.04</v>
      </c>
      <c r="C22" s="154">
        <f>Acum!C24</f>
        <v>3066.6666666666665</v>
      </c>
      <c r="D22" s="154">
        <f>Acum!D24</f>
        <v>4371.3</v>
      </c>
      <c r="E22" s="157">
        <f t="shared" si="1"/>
        <v>718.37333333333345</v>
      </c>
      <c r="F22" s="158">
        <f t="shared" si="2"/>
        <v>0.23425217391304354</v>
      </c>
      <c r="G22" s="157">
        <f t="shared" si="3"/>
        <v>-586.26000000000022</v>
      </c>
      <c r="H22" s="158">
        <f t="shared" si="4"/>
        <v>-0.13411570928556726</v>
      </c>
      <c r="J22" s="96" t="s">
        <v>359</v>
      </c>
      <c r="K22" s="188">
        <f>K20/K21</f>
        <v>50.949542999999998</v>
      </c>
      <c r="L22" s="188">
        <f>L20/L21</f>
        <v>50.230802400000002</v>
      </c>
      <c r="N22" s="183" t="s">
        <v>280</v>
      </c>
      <c r="O22" s="196">
        <f>(K18-L18)/L18</f>
        <v>1.6686721329211399E-2</v>
      </c>
      <c r="P22" s="196">
        <v>3.3842369890446283E-2</v>
      </c>
      <c r="Q22" s="197">
        <f t="shared" ref="Q22:Q26" si="5">(O22-P22)/P22</f>
        <v>-0.50692810866291993</v>
      </c>
      <c r="AH22" s="255"/>
    </row>
    <row r="23" spans="1:34" s="151" customFormat="1" ht="15.75">
      <c r="A23" s="184" t="s">
        <v>263</v>
      </c>
      <c r="B23" s="154">
        <f>Acum!B25</f>
        <v>281.2</v>
      </c>
      <c r="C23" s="154">
        <f>Acum!C25</f>
        <v>960</v>
      </c>
      <c r="D23" s="154">
        <f>Acum!D25</f>
        <v>1099.05</v>
      </c>
      <c r="E23" s="157">
        <f t="shared" si="1"/>
        <v>-678.8</v>
      </c>
      <c r="F23" s="158">
        <f t="shared" si="2"/>
        <v>-0.70708333333333329</v>
      </c>
      <c r="G23" s="157">
        <f t="shared" si="3"/>
        <v>-817.84999999999991</v>
      </c>
      <c r="H23" s="158">
        <v>0</v>
      </c>
      <c r="N23" s="198" t="s">
        <v>281</v>
      </c>
      <c r="O23" s="196">
        <f>(K13-L13)/L13</f>
        <v>-5.3562802707160906E-2</v>
      </c>
      <c r="P23" s="196">
        <v>-4.4251420789335492E-2</v>
      </c>
      <c r="Q23" s="197">
        <f t="shared" si="5"/>
        <v>0.21041995379432965</v>
      </c>
      <c r="AH23" s="255"/>
    </row>
    <row r="24" spans="1:34" s="151" customFormat="1" ht="15.75">
      <c r="A24" s="199" t="s">
        <v>265</v>
      </c>
      <c r="B24" s="159">
        <f>Acum!B27</f>
        <v>8316.39</v>
      </c>
      <c r="C24" s="159">
        <f>Acum!C27</f>
        <v>9426.3093333333327</v>
      </c>
      <c r="D24" s="159">
        <f>Acum!D27</f>
        <v>11883.61</v>
      </c>
      <c r="E24" s="160">
        <f>B24-C24</f>
        <v>-1109.9193333333333</v>
      </c>
      <c r="F24" s="161">
        <f>E24/C24</f>
        <v>-0.11774696692887368</v>
      </c>
      <c r="G24" s="160">
        <f>B24-D24</f>
        <v>-3567.2200000000012</v>
      </c>
      <c r="H24" s="161">
        <f>G24/D24</f>
        <v>-0.30017982751032735</v>
      </c>
      <c r="N24" s="183" t="s">
        <v>282</v>
      </c>
      <c r="O24" s="196">
        <f>(K14-L14)/L14</f>
        <v>-3.6994853704774552E-2</v>
      </c>
      <c r="P24" s="196">
        <v>1.206535317856396E-2</v>
      </c>
      <c r="Q24" s="197">
        <f t="shared" si="5"/>
        <v>-4.066205618456479</v>
      </c>
      <c r="AH24" s="255"/>
    </row>
    <row r="25" spans="1:34" s="151" customFormat="1" ht="15.75">
      <c r="A25" s="184"/>
      <c r="B25" s="162">
        <f>SUM(B16:B24)</f>
        <v>181217.71000000002</v>
      </c>
      <c r="C25" s="162">
        <f>SUM(C16:C24)</f>
        <v>186934.2143084353</v>
      </c>
      <c r="D25" s="162">
        <f>SUM(D16:D24)</f>
        <v>167345.07</v>
      </c>
      <c r="E25" s="162">
        <f>SUM(E16:E24)</f>
        <v>-5716.5043084352983</v>
      </c>
      <c r="F25" s="163">
        <f>E25/C25</f>
        <v>-3.0580299757235741E-2</v>
      </c>
      <c r="G25" s="164">
        <f t="shared" si="3"/>
        <v>13872.640000000014</v>
      </c>
      <c r="H25" s="163">
        <f t="shared" si="4"/>
        <v>8.2898408659424591E-2</v>
      </c>
      <c r="K25" s="152"/>
      <c r="N25" s="198" t="s">
        <v>339</v>
      </c>
      <c r="O25" s="196">
        <f>(K10-L10)/L10</f>
        <v>-0.17192212296019799</v>
      </c>
      <c r="P25" s="196">
        <v>-0.39338146474191021</v>
      </c>
      <c r="Q25" s="197">
        <f t="shared" si="5"/>
        <v>-0.56296333617804617</v>
      </c>
      <c r="AH25" s="255"/>
    </row>
    <row r="26" spans="1:34" s="151" customFormat="1" ht="15.75">
      <c r="A26" s="184"/>
      <c r="B26" s="155"/>
      <c r="C26" s="155"/>
      <c r="D26" s="155"/>
      <c r="E26" s="157"/>
      <c r="F26" s="158"/>
      <c r="G26" s="157"/>
      <c r="H26" s="158"/>
      <c r="K26" s="152"/>
      <c r="L26" s="152"/>
      <c r="N26" s="185" t="s">
        <v>290</v>
      </c>
      <c r="O26" s="200">
        <f>K22</f>
        <v>50.949542999999998</v>
      </c>
      <c r="P26" s="200">
        <v>43.714378235317596</v>
      </c>
      <c r="Q26" s="197">
        <f t="shared" si="5"/>
        <v>0.1655099547735758</v>
      </c>
      <c r="S26" s="284"/>
      <c r="AH26" s="255"/>
    </row>
    <row r="27" spans="1:34" s="151" customFormat="1" ht="15.75">
      <c r="A27" s="184" t="s">
        <v>325</v>
      </c>
      <c r="B27" s="162">
        <f>B14-B25</f>
        <v>17807.349999999977</v>
      </c>
      <c r="C27" s="162">
        <f>C14-C25</f>
        <v>23000.766090256191</v>
      </c>
      <c r="D27" s="162">
        <f>D14-D25</f>
        <v>33185.24000000002</v>
      </c>
      <c r="E27" s="162">
        <f>B27-C27</f>
        <v>-5193.4160902562144</v>
      </c>
      <c r="F27" s="163">
        <f>E27/C27</f>
        <v>-0.22579317879574021</v>
      </c>
      <c r="G27" s="164">
        <f>B27-D27</f>
        <v>-15377.890000000043</v>
      </c>
      <c r="H27" s="163">
        <f>G27/D27</f>
        <v>-0.46339547340926368</v>
      </c>
      <c r="I27" s="152"/>
      <c r="N27" s="189"/>
      <c r="O27" s="189"/>
      <c r="P27" s="189"/>
      <c r="Q27" s="107"/>
      <c r="S27" s="284"/>
      <c r="AH27" s="255"/>
    </row>
    <row r="28" spans="1:34" s="151" customFormat="1" ht="15.75">
      <c r="A28" s="184"/>
      <c r="B28" s="162"/>
      <c r="C28" s="162"/>
      <c r="D28" s="162"/>
      <c r="E28" s="162"/>
      <c r="F28" s="163"/>
      <c r="G28" s="164"/>
      <c r="H28" s="163"/>
      <c r="J28" s="273"/>
      <c r="K28" s="273"/>
      <c r="L28" s="275"/>
      <c r="N28" s="96"/>
      <c r="O28" s="96"/>
      <c r="P28" s="96"/>
      <c r="Q28" s="107"/>
      <c r="AH28" s="255"/>
    </row>
    <row r="29" spans="1:34" s="151" customFormat="1" ht="16.5" thickBot="1">
      <c r="A29" s="179" t="s">
        <v>326</v>
      </c>
      <c r="B29" s="155"/>
      <c r="C29" s="155"/>
      <c r="D29" s="155"/>
      <c r="E29" s="155"/>
      <c r="F29" s="155"/>
      <c r="G29" s="155"/>
      <c r="H29" s="155"/>
      <c r="J29" s="273"/>
      <c r="K29" s="273"/>
      <c r="L29" s="273"/>
      <c r="O29" s="315">
        <f>O38/1000000</f>
        <v>889.07940197000005</v>
      </c>
      <c r="P29" s="315">
        <v>5191.5972914700005</v>
      </c>
      <c r="Q29" s="314" t="s">
        <v>362</v>
      </c>
      <c r="AH29" s="255"/>
    </row>
    <row r="30" spans="1:34" s="151" customFormat="1" ht="15.75" thickBot="1">
      <c r="A30" s="184" t="s">
        <v>256</v>
      </c>
      <c r="B30" s="154">
        <f>Acum!B14</f>
        <v>21315.89</v>
      </c>
      <c r="C30" s="154">
        <f>Acum!C14</f>
        <v>23000</v>
      </c>
      <c r="D30" s="154">
        <f>Acum!D14</f>
        <v>24903.18</v>
      </c>
      <c r="E30" s="157">
        <f>B30-C30</f>
        <v>-1684.1100000000006</v>
      </c>
      <c r="F30" s="156">
        <f>E30/C30</f>
        <v>-7.3222173913043503E-2</v>
      </c>
      <c r="G30" s="157">
        <f>B30-D30</f>
        <v>-3587.2900000000009</v>
      </c>
      <c r="H30" s="156">
        <f>G30/D30</f>
        <v>-0.14404947480602881</v>
      </c>
      <c r="J30" s="273"/>
      <c r="K30" s="273"/>
      <c r="L30" s="273"/>
      <c r="N30" s="293" t="s">
        <v>378</v>
      </c>
      <c r="O30" s="299">
        <f>+O42</f>
        <v>0</v>
      </c>
      <c r="P30" s="299">
        <v>0</v>
      </c>
      <c r="Q30" s="322" t="s">
        <v>362</v>
      </c>
      <c r="R30" s="316"/>
      <c r="S30" s="284"/>
      <c r="AH30" s="255"/>
    </row>
    <row r="31" spans="1:34" s="151" customFormat="1" ht="15.75">
      <c r="A31" s="184" t="s">
        <v>283</v>
      </c>
      <c r="B31" s="154">
        <f>Acum!B15</f>
        <v>117.38</v>
      </c>
      <c r="C31" s="154">
        <f>Acum!C15</f>
        <v>0</v>
      </c>
      <c r="D31" s="154">
        <f>Acum!D15</f>
        <v>172.76</v>
      </c>
      <c r="E31" s="157"/>
      <c r="F31" s="156"/>
      <c r="G31" s="157"/>
      <c r="H31" s="156"/>
      <c r="I31" s="273"/>
      <c r="J31" s="273"/>
      <c r="K31" s="273"/>
      <c r="L31" s="273"/>
      <c r="N31" s="105"/>
      <c r="P31" s="271"/>
      <c r="Q31" s="107"/>
      <c r="R31" s="295"/>
      <c r="S31" s="284"/>
      <c r="AH31" s="255"/>
    </row>
    <row r="32" spans="1:34" s="290" customFormat="1" ht="15">
      <c r="A32" s="287" t="s">
        <v>379</v>
      </c>
      <c r="B32" s="288">
        <f>-Acum!B26</f>
        <v>-1645.25</v>
      </c>
      <c r="C32" s="288">
        <f>-Acum!C26</f>
        <v>-600</v>
      </c>
      <c r="D32" s="288">
        <f>-Acum!D26</f>
        <v>-456.89</v>
      </c>
      <c r="E32" s="289">
        <f>B32-C32</f>
        <v>-1045.25</v>
      </c>
      <c r="F32" s="323">
        <f>E32/C32</f>
        <v>1.7420833333333334</v>
      </c>
      <c r="G32" s="289">
        <f>B32-D32</f>
        <v>-1188.3600000000001</v>
      </c>
      <c r="H32" s="323">
        <f>G32/D32</f>
        <v>2.6009761649412333</v>
      </c>
      <c r="J32" s="291"/>
      <c r="K32" s="291"/>
      <c r="L32" s="291"/>
      <c r="N32" s="311" t="s">
        <v>258</v>
      </c>
      <c r="O32" s="317">
        <v>2012</v>
      </c>
      <c r="P32" s="318">
        <v>2011</v>
      </c>
      <c r="Q32" s="313"/>
      <c r="AH32" s="292"/>
    </row>
    <row r="33" spans="1:34" s="151" customFormat="1" ht="15">
      <c r="A33" s="199" t="s">
        <v>380</v>
      </c>
      <c r="B33" s="159">
        <f>-Acum!B28</f>
        <v>0</v>
      </c>
      <c r="C33" s="159">
        <f>-Acum!C28</f>
        <v>0</v>
      </c>
      <c r="D33" s="159">
        <f>-Acum!D28</f>
        <v>0</v>
      </c>
      <c r="E33" s="160">
        <f>B33-C33</f>
        <v>0</v>
      </c>
      <c r="F33" s="324"/>
      <c r="G33" s="160">
        <f>B33-D33</f>
        <v>0</v>
      </c>
      <c r="H33" s="324"/>
      <c r="J33" s="273"/>
      <c r="K33" s="273"/>
      <c r="L33" s="273"/>
      <c r="N33" s="312"/>
      <c r="O33" s="319"/>
      <c r="P33" s="319"/>
      <c r="Q33" s="314" t="s">
        <v>362</v>
      </c>
      <c r="AH33" s="255"/>
    </row>
    <row r="34" spans="1:34" s="151" customFormat="1" ht="15">
      <c r="A34" s="184"/>
      <c r="B34" s="155"/>
      <c r="C34" s="155"/>
      <c r="D34" s="155"/>
      <c r="E34" s="155"/>
      <c r="F34" s="155"/>
      <c r="G34" s="155"/>
      <c r="H34" s="155"/>
      <c r="J34" s="273"/>
      <c r="K34" s="273"/>
      <c r="L34" s="273"/>
      <c r="N34" s="312">
        <v>84</v>
      </c>
      <c r="O34" s="320">
        <v>792849239.97000003</v>
      </c>
      <c r="P34" s="320">
        <v>582062671.40999997</v>
      </c>
      <c r="Q34" s="314" t="s">
        <v>362</v>
      </c>
      <c r="AH34" s="255"/>
    </row>
    <row r="35" spans="1:34" s="151" customFormat="1" ht="15.75">
      <c r="A35" s="339" t="s">
        <v>327</v>
      </c>
      <c r="B35" s="340">
        <f>SUM(B27:B33)</f>
        <v>37595.369999999974</v>
      </c>
      <c r="C35" s="340">
        <f>SUM(C27:C33)</f>
        <v>45400.766090256191</v>
      </c>
      <c r="D35" s="340">
        <f>SUM(D27:D33)</f>
        <v>57804.290000000023</v>
      </c>
      <c r="E35" s="341">
        <f>B35-C35</f>
        <v>-7805.3960902562176</v>
      </c>
      <c r="F35" s="342">
        <f>E35/C35</f>
        <v>-0.1719221229601981</v>
      </c>
      <c r="G35" s="341">
        <f>B35-D35</f>
        <v>-20208.920000000049</v>
      </c>
      <c r="H35" s="342">
        <f>G35/D35</f>
        <v>-0.34960934560393425</v>
      </c>
      <c r="I35" s="272"/>
      <c r="J35" s="273"/>
      <c r="K35" s="273"/>
      <c r="L35" s="273"/>
      <c r="N35" s="312">
        <v>86</v>
      </c>
      <c r="O35" s="118"/>
      <c r="P35" s="331"/>
      <c r="Q35" s="314" t="s">
        <v>362</v>
      </c>
      <c r="S35" s="325"/>
      <c r="AH35" s="255"/>
    </row>
    <row r="36" spans="1:34" s="151" customFormat="1" ht="15">
      <c r="J36" s="273"/>
      <c r="K36" s="273"/>
      <c r="L36" s="273"/>
      <c r="M36" s="333"/>
      <c r="N36" s="334"/>
      <c r="O36" s="118"/>
      <c r="P36" s="331"/>
      <c r="Q36" s="314" t="s">
        <v>362</v>
      </c>
      <c r="S36" s="325"/>
      <c r="AH36" s="255"/>
    </row>
    <row r="37" spans="1:34" s="151" customFormat="1" ht="12.75">
      <c r="J37" s="273"/>
      <c r="K37" s="273"/>
      <c r="L37" s="273"/>
      <c r="M37" s="333"/>
      <c r="N37" s="334"/>
      <c r="O37" s="320">
        <v>96230162</v>
      </c>
      <c r="P37" s="320"/>
      <c r="Q37" s="312"/>
      <c r="AH37" s="255"/>
    </row>
    <row r="38" spans="1:34" s="151" customFormat="1" ht="12.75">
      <c r="A38" s="443"/>
      <c r="B38" s="443"/>
      <c r="C38" s="443"/>
      <c r="D38" s="443"/>
      <c r="E38" s="443"/>
      <c r="F38" s="443"/>
      <c r="G38" s="443"/>
      <c r="H38" s="443"/>
      <c r="J38" s="273"/>
      <c r="K38" s="273"/>
      <c r="L38" s="273"/>
      <c r="M38" s="255"/>
      <c r="N38" s="312"/>
      <c r="O38" s="321">
        <f>SUM(O34:O37)</f>
        <v>889079401.97000003</v>
      </c>
      <c r="P38" s="321">
        <f>SUM(P34:P37)</f>
        <v>582062671.40999997</v>
      </c>
      <c r="Q38" s="312"/>
      <c r="R38" s="152"/>
      <c r="AH38" s="255"/>
    </row>
    <row r="39" spans="1:34" s="151" customFormat="1" ht="15.75">
      <c r="A39" s="1043" t="s">
        <v>328</v>
      </c>
      <c r="B39" s="1044">
        <f>-B35*0.3</f>
        <v>-11278.610999999992</v>
      </c>
      <c r="C39" s="1044">
        <f>-C35*0.3</f>
        <v>-13620.229827076857</v>
      </c>
      <c r="D39" s="1044">
        <f>-D35*0.3</f>
        <v>-17341.287000000008</v>
      </c>
      <c r="E39" s="1045">
        <f>B39-C39</f>
        <v>2341.6188270768653</v>
      </c>
      <c r="F39" s="1046">
        <f>E39/C39</f>
        <v>-0.1719221229601981</v>
      </c>
      <c r="G39" s="1045">
        <f>B39-D39</f>
        <v>6062.6760000000158</v>
      </c>
      <c r="H39" s="1047">
        <f>G39/D39</f>
        <v>-0.34960934560393431</v>
      </c>
      <c r="I39" s="272"/>
      <c r="J39" s="273"/>
      <c r="K39" s="273"/>
      <c r="L39" s="273"/>
      <c r="M39" s="326"/>
      <c r="N39" s="312"/>
      <c r="O39" s="312"/>
      <c r="P39" s="312"/>
      <c r="Q39" s="312"/>
      <c r="AH39" s="255"/>
    </row>
    <row r="40" spans="1:34" s="151" customFormat="1" ht="15.75">
      <c r="A40" s="1048"/>
      <c r="B40" s="1048"/>
      <c r="C40" s="1048"/>
      <c r="D40" s="1048"/>
      <c r="E40" s="1048"/>
      <c r="F40" s="1048"/>
      <c r="G40" s="1048"/>
      <c r="H40" s="1049"/>
      <c r="I40" s="152"/>
      <c r="J40" s="273"/>
      <c r="K40" s="273"/>
      <c r="L40" s="273"/>
      <c r="M40" s="326"/>
      <c r="AH40" s="255"/>
    </row>
    <row r="41" spans="1:34" s="151" customFormat="1" ht="17.25">
      <c r="A41" s="1048" t="s">
        <v>350</v>
      </c>
      <c r="B41" s="1050">
        <f>B35+B39</f>
        <v>26316.758999999984</v>
      </c>
      <c r="C41" s="1050">
        <f>C35+C39</f>
        <v>31780.536263179332</v>
      </c>
      <c r="D41" s="1050">
        <f>D35+D39</f>
        <v>40463.003000000012</v>
      </c>
      <c r="E41" s="1050">
        <f>B41-C41</f>
        <v>-5463.7772631793487</v>
      </c>
      <c r="F41" s="1051">
        <f>E41/C41</f>
        <v>-0.17192212296019799</v>
      </c>
      <c r="G41" s="1050">
        <f>B41-D41</f>
        <v>-14146.244000000028</v>
      </c>
      <c r="H41" s="1052">
        <f>G41/D41</f>
        <v>-0.34960934560393414</v>
      </c>
      <c r="I41" s="255"/>
      <c r="J41" s="273"/>
      <c r="K41" s="273"/>
      <c r="L41" s="273"/>
      <c r="M41" s="331"/>
      <c r="O41" s="117" t="s">
        <v>376</v>
      </c>
      <c r="P41" s="294"/>
      <c r="R41" s="322" t="s">
        <v>363</v>
      </c>
      <c r="AH41" s="255"/>
    </row>
    <row r="42" spans="1:34" s="151" customFormat="1" ht="15">
      <c r="A42" s="1048"/>
      <c r="B42" s="1048"/>
      <c r="C42" s="1048"/>
      <c r="D42" s="1048"/>
      <c r="E42" s="1048"/>
      <c r="F42" s="1048"/>
      <c r="G42" s="1048"/>
      <c r="H42" s="1049"/>
      <c r="J42" s="273"/>
      <c r="K42" s="273"/>
      <c r="L42" s="273"/>
      <c r="M42" s="331"/>
      <c r="O42" s="327">
        <f>+O47/1000000</f>
        <v>0</v>
      </c>
      <c r="P42" s="327"/>
      <c r="AH42" s="255"/>
    </row>
    <row r="43" spans="1:34" ht="15.75">
      <c r="A43" s="1048" t="s">
        <v>351</v>
      </c>
      <c r="B43" s="1050">
        <f>-B35*0.07</f>
        <v>-2631.6758999999984</v>
      </c>
      <c r="C43" s="1050">
        <f>-C35*0.07</f>
        <v>-3178.0536263179338</v>
      </c>
      <c r="D43" s="1050">
        <f>-D35*0.07</f>
        <v>-4046.3003000000022</v>
      </c>
      <c r="E43" s="1050">
        <f>B43-C43</f>
        <v>546.37772631793541</v>
      </c>
      <c r="F43" s="1048"/>
      <c r="G43" s="1050">
        <f>B43-D43</f>
        <v>1414.6244000000038</v>
      </c>
      <c r="H43" s="1049"/>
      <c r="I43" s="152"/>
      <c r="J43" s="274"/>
      <c r="K43" s="274"/>
      <c r="L43" s="274"/>
      <c r="M43" s="107"/>
      <c r="N43" s="151"/>
      <c r="O43" s="310"/>
      <c r="P43" s="310"/>
      <c r="Q43" s="151"/>
      <c r="R43" s="151"/>
      <c r="S43" s="151"/>
      <c r="Z43" s="256"/>
      <c r="AA43" s="256"/>
      <c r="AB43" s="256"/>
      <c r="AC43" s="256"/>
      <c r="AD43" s="256"/>
      <c r="AE43" s="256"/>
      <c r="AF43" s="256"/>
      <c r="AG43" s="256"/>
      <c r="AH43" s="107"/>
    </row>
    <row r="44" spans="1:34" ht="15.75">
      <c r="A44" s="1053" t="s">
        <v>356</v>
      </c>
      <c r="B44" s="1054">
        <f>B43+B41</f>
        <v>23685.083099999985</v>
      </c>
      <c r="C44" s="1054">
        <f>C43+C41</f>
        <v>28602.482636861398</v>
      </c>
      <c r="D44" s="1054">
        <f>D43+D41</f>
        <v>36416.702700000009</v>
      </c>
      <c r="E44" s="1054">
        <f>B44-C44</f>
        <v>-4917.3995368614123</v>
      </c>
      <c r="F44" s="1055">
        <f>E44/C44</f>
        <v>-0.17192212296019796</v>
      </c>
      <c r="G44" s="1054">
        <f>B44-D44</f>
        <v>-12731.619600000024</v>
      </c>
      <c r="H44" s="1056">
        <f>G44/D44</f>
        <v>-0.34960934560393409</v>
      </c>
      <c r="I44" s="151"/>
      <c r="M44" s="107"/>
      <c r="N44" s="151"/>
      <c r="O44" s="151" t="s">
        <v>384</v>
      </c>
      <c r="P44" s="151"/>
      <c r="Q44" s="151"/>
      <c r="R44" s="151"/>
      <c r="S44" s="151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ht="15.75">
      <c r="A45" s="445"/>
      <c r="B45" s="448"/>
      <c r="C45" s="448"/>
      <c r="D45" s="448"/>
      <c r="E45" s="448"/>
      <c r="F45" s="449"/>
      <c r="G45" s="448"/>
      <c r="H45" s="449"/>
      <c r="I45" s="151"/>
      <c r="M45" s="107"/>
      <c r="N45" s="151"/>
      <c r="O45" s="151"/>
      <c r="P45" s="151"/>
      <c r="Q45" s="151"/>
      <c r="R45" s="151"/>
      <c r="S45" s="151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ht="15.75">
      <c r="A46" s="450"/>
      <c r="B46" s="451">
        <f>B25-B32-B33-B39</f>
        <v>194141.57100000003</v>
      </c>
      <c r="C46" s="452"/>
      <c r="D46" s="451">
        <f>D25-D32-D33-D39-D43</f>
        <v>189189.54730000003</v>
      </c>
      <c r="E46" s="453">
        <f>(D46-B46)/D46</f>
        <v>-2.6174932868503087E-2</v>
      </c>
      <c r="F46" s="454"/>
      <c r="G46" s="452"/>
      <c r="H46" s="454"/>
      <c r="I46" s="296"/>
      <c r="M46" s="107"/>
      <c r="N46" s="151"/>
      <c r="O46" s="9"/>
      <c r="P46" s="9"/>
      <c r="S46" s="151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>
      <c r="B47" s="98"/>
      <c r="C47" s="98"/>
      <c r="D47" s="98"/>
      <c r="E47" s="98"/>
      <c r="F47" s="98"/>
      <c r="G47" s="98"/>
      <c r="H47" s="98"/>
      <c r="M47" s="107"/>
      <c r="N47" s="151"/>
      <c r="O47" s="331"/>
      <c r="P47" s="331"/>
      <c r="S47" s="151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>
      <c r="B48" s="99"/>
      <c r="C48" s="98"/>
      <c r="D48" s="98"/>
      <c r="E48" s="98"/>
      <c r="F48" s="98"/>
      <c r="G48" s="98"/>
      <c r="H48" s="98"/>
      <c r="N48" s="151"/>
      <c r="P48" s="151"/>
      <c r="Q48" s="151"/>
      <c r="R48" s="151"/>
      <c r="S48" s="151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>
      <c r="B49" s="99"/>
      <c r="C49" s="98"/>
      <c r="D49" s="98"/>
      <c r="E49" s="98"/>
      <c r="F49" s="98"/>
      <c r="G49" s="98"/>
      <c r="H49" s="98"/>
      <c r="N49" s="151"/>
      <c r="O49" s="151"/>
      <c r="P49" s="151"/>
      <c r="Q49" s="151"/>
      <c r="R49" s="151"/>
      <c r="S49" s="151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>
      <c r="B50" s="98"/>
      <c r="C50" s="98"/>
      <c r="D50" s="98"/>
      <c r="E50" s="98"/>
      <c r="F50" s="98"/>
      <c r="G50" s="98"/>
      <c r="H50" s="98"/>
      <c r="N50" s="151"/>
      <c r="O50" s="151"/>
      <c r="P50" s="151"/>
      <c r="Q50" s="151"/>
      <c r="R50" s="151"/>
      <c r="S50" s="151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ht="20.25">
      <c r="A51" s="165" t="s">
        <v>330</v>
      </c>
      <c r="B51" s="166"/>
      <c r="C51" s="99"/>
      <c r="D51" s="99"/>
      <c r="E51" s="258"/>
      <c r="G51" s="99"/>
      <c r="H51" s="98"/>
      <c r="N51" s="151"/>
      <c r="O51" s="456"/>
      <c r="P51" s="151"/>
      <c r="Q51" s="151"/>
      <c r="R51" s="151"/>
      <c r="S51" s="151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>
      <c r="A52" s="96" t="s">
        <v>358</v>
      </c>
      <c r="B52" s="166"/>
      <c r="C52" s="99"/>
      <c r="D52" s="99"/>
      <c r="E52" s="99"/>
      <c r="G52" s="99"/>
      <c r="H52" s="98"/>
      <c r="N52" s="151"/>
      <c r="O52" s="456"/>
      <c r="P52" s="151"/>
      <c r="Q52" s="151"/>
      <c r="R52" s="151"/>
      <c r="S52" s="151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ht="15.75">
      <c r="A53" s="167"/>
      <c r="B53" s="168"/>
      <c r="C53" s="168"/>
      <c r="D53" s="168"/>
      <c r="E53" s="169" t="s">
        <v>249</v>
      </c>
      <c r="F53" s="170"/>
      <c r="G53" s="171" t="s">
        <v>250</v>
      </c>
      <c r="H53" s="172"/>
      <c r="N53" s="151"/>
      <c r="O53" s="456"/>
      <c r="P53" s="151"/>
      <c r="Q53" s="151"/>
      <c r="R53" s="151"/>
      <c r="S53" s="151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ht="16.5" thickBot="1">
      <c r="A54" s="173"/>
      <c r="B54" s="174">
        <f>B6</f>
        <v>2019</v>
      </c>
      <c r="C54" s="174" t="str">
        <f t="shared" ref="C54:H54" si="6">C7</f>
        <v>PRE-2019</v>
      </c>
      <c r="D54" s="174">
        <f t="shared" si="6"/>
        <v>2018</v>
      </c>
      <c r="E54" s="174" t="str">
        <f t="shared" si="6"/>
        <v>Presupuesto</v>
      </c>
      <c r="F54" s="174" t="str">
        <f t="shared" si="6"/>
        <v>%</v>
      </c>
      <c r="G54" s="174">
        <f t="shared" si="6"/>
        <v>2018</v>
      </c>
      <c r="H54" s="174" t="str">
        <f t="shared" si="6"/>
        <v>%</v>
      </c>
      <c r="N54" s="151"/>
      <c r="O54" s="456"/>
      <c r="P54" s="151"/>
      <c r="Q54" s="151"/>
      <c r="R54" s="151"/>
      <c r="S54" s="151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ht="15.75">
      <c r="A55" s="1075"/>
      <c r="B55" s="177"/>
      <c r="C55" s="177"/>
      <c r="D55" s="177"/>
      <c r="E55" s="178"/>
      <c r="F55" s="153"/>
      <c r="G55" s="153"/>
      <c r="H55" s="153"/>
      <c r="N55" s="151"/>
      <c r="O55" s="456"/>
      <c r="P55" s="151"/>
      <c r="Q55" s="151"/>
      <c r="R55" s="151"/>
      <c r="S55" s="151"/>
      <c r="Z55" s="107"/>
      <c r="AA55" s="107"/>
      <c r="AB55" s="107"/>
      <c r="AC55" s="107"/>
      <c r="AD55" s="107"/>
      <c r="AE55" s="107"/>
      <c r="AF55" s="107"/>
      <c r="AG55" s="107"/>
      <c r="AH55" s="107"/>
    </row>
    <row r="56" spans="1:34" ht="15.75">
      <c r="A56" s="1076" t="s">
        <v>324</v>
      </c>
      <c r="B56" s="154"/>
      <c r="C56" s="154"/>
      <c r="D56" s="154"/>
      <c r="E56" s="155"/>
      <c r="F56" s="156"/>
      <c r="G56" s="155"/>
      <c r="H56" s="156"/>
      <c r="N56" s="151"/>
      <c r="O56" s="151"/>
      <c r="P56" s="151"/>
      <c r="Q56" s="151"/>
      <c r="R56" s="151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15.75">
      <c r="A57" s="1077" t="s">
        <v>252</v>
      </c>
      <c r="B57" s="154">
        <f t="shared" ref="B57:D60" si="7">B10/1000</f>
        <v>191.41255999999998</v>
      </c>
      <c r="C57" s="154">
        <f t="shared" si="7"/>
        <v>202.37298039869148</v>
      </c>
      <c r="D57" s="154">
        <f t="shared" si="7"/>
        <v>191.87436000000002</v>
      </c>
      <c r="E57" s="157">
        <f>B57-C57</f>
        <v>-10.960420398691497</v>
      </c>
      <c r="F57" s="158">
        <f>E57/C57</f>
        <v>-5.4159504777261093E-2</v>
      </c>
      <c r="G57" s="157">
        <f>B57-D57</f>
        <v>-0.46180000000003929</v>
      </c>
      <c r="H57" s="158">
        <f>G57/D57</f>
        <v>-2.4067832721372424E-3</v>
      </c>
      <c r="N57" s="151"/>
      <c r="O57" s="151"/>
      <c r="P57" s="151"/>
      <c r="Q57" s="151"/>
      <c r="R57" s="151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ht="15.75">
      <c r="A58" s="1077" t="s">
        <v>253</v>
      </c>
      <c r="B58" s="154">
        <f t="shared" si="7"/>
        <v>2.8125</v>
      </c>
      <c r="C58" s="154">
        <f t="shared" si="7"/>
        <v>2.762</v>
      </c>
      <c r="D58" s="154">
        <f t="shared" si="7"/>
        <v>3.51695</v>
      </c>
      <c r="E58" s="157">
        <f>B58-C58</f>
        <v>5.0499999999999989E-2</v>
      </c>
      <c r="F58" s="158">
        <f>E58/C58</f>
        <v>1.8283852280955824E-2</v>
      </c>
      <c r="G58" s="157">
        <f>B58-D58</f>
        <v>-0.70445000000000002</v>
      </c>
      <c r="H58" s="158">
        <f>G58/D58</f>
        <v>-0.20030139751773554</v>
      </c>
      <c r="N58" s="151"/>
      <c r="O58" s="151"/>
      <c r="P58" s="151"/>
      <c r="Q58" s="151"/>
      <c r="R58" s="151"/>
      <c r="Z58" s="107"/>
      <c r="AA58" s="107"/>
      <c r="AB58" s="107"/>
      <c r="AC58" s="107"/>
      <c r="AD58" s="107"/>
      <c r="AE58" s="107"/>
      <c r="AF58" s="107"/>
      <c r="AG58" s="107"/>
      <c r="AH58" s="107"/>
    </row>
    <row r="59" spans="1:34" ht="15.75">
      <c r="A59" s="1078" t="s">
        <v>254</v>
      </c>
      <c r="B59" s="154">
        <f t="shared" si="7"/>
        <v>4.8</v>
      </c>
      <c r="C59" s="154">
        <f t="shared" si="7"/>
        <v>4.8</v>
      </c>
      <c r="D59" s="154">
        <f t="shared" si="7"/>
        <v>5.1390000000000002</v>
      </c>
      <c r="E59" s="157">
        <f>B59-C59</f>
        <v>0</v>
      </c>
      <c r="F59" s="158">
        <f>E59/C59</f>
        <v>0</v>
      </c>
      <c r="G59" s="157">
        <f>B59-D59</f>
        <v>-0.33900000000000041</v>
      </c>
      <c r="H59" s="158">
        <f>G59/D59</f>
        <v>-6.5966141272621209E-2</v>
      </c>
      <c r="N59" s="151"/>
      <c r="O59" s="151"/>
      <c r="P59" s="151"/>
      <c r="Q59" s="151"/>
      <c r="R59" s="151"/>
    </row>
    <row r="60" spans="1:34" ht="15.75">
      <c r="A60" s="1078" t="s">
        <v>331</v>
      </c>
      <c r="B60" s="1064">
        <f t="shared" si="7"/>
        <v>0</v>
      </c>
      <c r="C60" s="1064">
        <f t="shared" si="7"/>
        <v>0</v>
      </c>
      <c r="D60" s="1064">
        <f t="shared" si="7"/>
        <v>0</v>
      </c>
      <c r="E60" s="1065">
        <f>B60-C60</f>
        <v>0</v>
      </c>
      <c r="F60" s="1066"/>
      <c r="G60" s="1065">
        <f>B60-D60</f>
        <v>0</v>
      </c>
      <c r="H60" s="1066">
        <v>0</v>
      </c>
      <c r="N60" s="151"/>
      <c r="O60" s="151"/>
      <c r="P60" s="151"/>
      <c r="Q60" s="151"/>
      <c r="R60" s="151"/>
    </row>
    <row r="61" spans="1:34" ht="15.75">
      <c r="A61" s="1078"/>
      <c r="B61" s="162">
        <f>SUM(B57:B60)</f>
        <v>199.02506</v>
      </c>
      <c r="C61" s="162">
        <f>SUM(C57:C60)</f>
        <v>209.93498039869149</v>
      </c>
      <c r="D61" s="162">
        <f>SUM(D57:D60)</f>
        <v>200.53031000000004</v>
      </c>
      <c r="E61" s="162">
        <f>SUM(E57:E60)</f>
        <v>-10.909920398691497</v>
      </c>
      <c r="F61" s="163">
        <f>E61/C61</f>
        <v>-5.196809211105391E-2</v>
      </c>
      <c r="G61" s="162">
        <f>SUM(G57:G59)</f>
        <v>-1.5052500000000397</v>
      </c>
      <c r="H61" s="163">
        <f>G61/D61</f>
        <v>-7.5063465468139922E-3</v>
      </c>
      <c r="N61" s="151"/>
      <c r="O61" s="151"/>
      <c r="P61" s="151"/>
      <c r="Q61" s="151"/>
      <c r="R61" s="151"/>
    </row>
    <row r="62" spans="1:34" ht="15.75">
      <c r="A62" s="1076" t="s">
        <v>257</v>
      </c>
      <c r="B62" s="154"/>
      <c r="C62" s="154"/>
      <c r="D62" s="154"/>
      <c r="E62" s="157"/>
      <c r="F62" s="158"/>
      <c r="G62" s="155"/>
      <c r="H62" s="158"/>
      <c r="N62" s="151"/>
      <c r="O62" s="151"/>
      <c r="P62" s="151"/>
      <c r="Q62" s="151"/>
      <c r="R62" s="151"/>
    </row>
    <row r="63" spans="1:34" ht="15.75">
      <c r="A63" s="1078" t="s">
        <v>258</v>
      </c>
      <c r="B63" s="154">
        <f t="shared" ref="B63:D71" si="8">B16/1000</f>
        <v>32.296320000000001</v>
      </c>
      <c r="C63" s="154">
        <f t="shared" si="8"/>
        <v>31.731509975101989</v>
      </c>
      <c r="D63" s="154">
        <f t="shared" si="8"/>
        <v>30.789470000000001</v>
      </c>
      <c r="E63" s="157">
        <f t="shared" ref="E63:E70" si="9">B63-C63</f>
        <v>0.56481002489801213</v>
      </c>
      <c r="F63" s="158">
        <f t="shared" ref="F63:F70" si="10">E63/C63</f>
        <v>1.7799657984797705E-2</v>
      </c>
      <c r="G63" s="157">
        <f t="shared" ref="G63:G70" si="11">B63-D63</f>
        <v>1.50685</v>
      </c>
      <c r="H63" s="158">
        <f t="shared" ref="H63:H71" si="12">G63/D63</f>
        <v>4.8940433206547562E-2</v>
      </c>
      <c r="N63" s="151"/>
      <c r="O63" s="151"/>
      <c r="P63" s="151"/>
      <c r="Q63" s="151"/>
      <c r="R63" s="151"/>
    </row>
    <row r="64" spans="1:34" ht="15.75">
      <c r="A64" s="1078" t="s">
        <v>259</v>
      </c>
      <c r="B64" s="154">
        <f t="shared" si="8"/>
        <v>4.6124999999999998</v>
      </c>
      <c r="C64" s="154">
        <f t="shared" si="8"/>
        <v>4.6416666666666666</v>
      </c>
      <c r="D64" s="154">
        <f t="shared" si="8"/>
        <v>4.6416599999999999</v>
      </c>
      <c r="E64" s="157">
        <f t="shared" si="9"/>
        <v>-2.9166666666666785E-2</v>
      </c>
      <c r="F64" s="158">
        <f t="shared" si="10"/>
        <v>-6.2836624775583737E-3</v>
      </c>
      <c r="G64" s="157">
        <f t="shared" si="11"/>
        <v>-2.9160000000000075E-2</v>
      </c>
      <c r="H64" s="158">
        <f t="shared" si="12"/>
        <v>-6.2822352348082533E-3</v>
      </c>
      <c r="N64" s="151"/>
      <c r="O64" s="151"/>
      <c r="P64" s="151"/>
      <c r="Q64" s="151"/>
      <c r="R64" s="151"/>
    </row>
    <row r="65" spans="1:18" ht="15.75">
      <c r="A65" s="1078" t="s">
        <v>253</v>
      </c>
      <c r="B65" s="154">
        <f t="shared" si="8"/>
        <v>3.9619599999999999</v>
      </c>
      <c r="C65" s="154">
        <f t="shared" si="8"/>
        <v>4.3064483333333339</v>
      </c>
      <c r="D65" s="154">
        <f t="shared" si="8"/>
        <v>3.7276400000000001</v>
      </c>
      <c r="E65" s="157">
        <f t="shared" si="9"/>
        <v>-0.34448833333333395</v>
      </c>
      <c r="F65" s="158">
        <f t="shared" si="10"/>
        <v>-7.9993606487016311E-2</v>
      </c>
      <c r="G65" s="157">
        <f t="shared" si="11"/>
        <v>0.23431999999999986</v>
      </c>
      <c r="H65" s="158">
        <f t="shared" si="12"/>
        <v>6.2860147439130348E-2</v>
      </c>
      <c r="N65" s="151"/>
      <c r="O65" s="151"/>
      <c r="P65" s="151"/>
      <c r="Q65" s="151"/>
      <c r="R65" s="151"/>
    </row>
    <row r="66" spans="1:18" ht="15.75">
      <c r="A66" s="1078" t="s">
        <v>260</v>
      </c>
      <c r="B66" s="154">
        <f t="shared" si="8"/>
        <v>71.773230000000012</v>
      </c>
      <c r="C66" s="154">
        <f t="shared" si="8"/>
        <v>76.395333333333326</v>
      </c>
      <c r="D66" s="154">
        <f t="shared" si="8"/>
        <v>64.277810000000002</v>
      </c>
      <c r="E66" s="157">
        <f t="shared" si="9"/>
        <v>-4.6221033333333139</v>
      </c>
      <c r="F66" s="158">
        <f t="shared" si="10"/>
        <v>-6.0502430340421944E-2</v>
      </c>
      <c r="G66" s="157">
        <f t="shared" si="11"/>
        <v>7.49542000000001</v>
      </c>
      <c r="H66" s="158">
        <f t="shared" si="12"/>
        <v>0.1166097600400513</v>
      </c>
      <c r="N66" s="151"/>
      <c r="O66" s="151"/>
      <c r="P66" s="151"/>
      <c r="Q66" s="151"/>
      <c r="R66" s="151"/>
    </row>
    <row r="67" spans="1:18" ht="15.75">
      <c r="A67" s="1077" t="s">
        <v>261</v>
      </c>
      <c r="B67" s="154">
        <f t="shared" si="8"/>
        <v>7.5460000000000003</v>
      </c>
      <c r="C67" s="154">
        <f t="shared" si="8"/>
        <v>8.7750000000000004</v>
      </c>
      <c r="D67" s="154">
        <f t="shared" si="8"/>
        <v>8.4494899999999991</v>
      </c>
      <c r="E67" s="157">
        <f t="shared" si="9"/>
        <v>-1.2290000000000001</v>
      </c>
      <c r="F67" s="158">
        <f t="shared" si="10"/>
        <v>-0.14005698005698006</v>
      </c>
      <c r="G67" s="157">
        <f t="shared" si="11"/>
        <v>-0.90348999999999879</v>
      </c>
      <c r="H67" s="158">
        <f t="shared" si="12"/>
        <v>-0.10692834715468021</v>
      </c>
    </row>
    <row r="68" spans="1:18" ht="15.75">
      <c r="A68" s="1078" t="s">
        <v>262</v>
      </c>
      <c r="B68" s="154">
        <f t="shared" si="8"/>
        <v>48.645070000000004</v>
      </c>
      <c r="C68" s="154">
        <f t="shared" si="8"/>
        <v>47.631279999999997</v>
      </c>
      <c r="D68" s="154">
        <f t="shared" si="8"/>
        <v>38.105040000000002</v>
      </c>
      <c r="E68" s="157">
        <f t="shared" si="9"/>
        <v>1.0137900000000073</v>
      </c>
      <c r="F68" s="158">
        <f t="shared" si="10"/>
        <v>2.1284122534603465E-2</v>
      </c>
      <c r="G68" s="157">
        <f t="shared" si="11"/>
        <v>10.540030000000002</v>
      </c>
      <c r="H68" s="158">
        <f t="shared" si="12"/>
        <v>0.27660461713201195</v>
      </c>
    </row>
    <row r="69" spans="1:18" ht="15.75">
      <c r="A69" s="1077" t="s">
        <v>209</v>
      </c>
      <c r="B69" s="154">
        <f t="shared" si="8"/>
        <v>3.78504</v>
      </c>
      <c r="C69" s="154">
        <f t="shared" si="8"/>
        <v>3.0666666666666664</v>
      </c>
      <c r="D69" s="154">
        <f t="shared" si="8"/>
        <v>4.3712999999999997</v>
      </c>
      <c r="E69" s="157">
        <f t="shared" si="9"/>
        <v>0.71837333333333353</v>
      </c>
      <c r="F69" s="158">
        <f t="shared" si="10"/>
        <v>0.23425217391304357</v>
      </c>
      <c r="G69" s="157">
        <f t="shared" si="11"/>
        <v>-0.58625999999999978</v>
      </c>
      <c r="H69" s="158">
        <f t="shared" si="12"/>
        <v>-0.13411570928556718</v>
      </c>
    </row>
    <row r="70" spans="1:18" ht="15.75">
      <c r="A70" s="1078" t="s">
        <v>263</v>
      </c>
      <c r="B70" s="154">
        <f t="shared" si="8"/>
        <v>0.28120000000000001</v>
      </c>
      <c r="C70" s="154">
        <f t="shared" si="8"/>
        <v>0.96</v>
      </c>
      <c r="D70" s="154">
        <f t="shared" si="8"/>
        <v>1.0990499999999999</v>
      </c>
      <c r="E70" s="157">
        <f t="shared" si="9"/>
        <v>-0.67879999999999996</v>
      </c>
      <c r="F70" s="158">
        <f t="shared" si="10"/>
        <v>-0.70708333333333329</v>
      </c>
      <c r="G70" s="157">
        <f t="shared" si="11"/>
        <v>-0.81784999999999985</v>
      </c>
      <c r="H70" s="158">
        <v>0</v>
      </c>
    </row>
    <row r="71" spans="1:18" ht="15.75">
      <c r="A71" s="1067" t="s">
        <v>265</v>
      </c>
      <c r="B71" s="1068">
        <f t="shared" si="8"/>
        <v>8.3163900000000002</v>
      </c>
      <c r="C71" s="1068">
        <f t="shared" si="8"/>
        <v>9.4263093333333323</v>
      </c>
      <c r="D71" s="1068">
        <f t="shared" si="8"/>
        <v>11.883610000000001</v>
      </c>
      <c r="E71" s="1069">
        <f>B71-C71</f>
        <v>-1.1099193333333321</v>
      </c>
      <c r="F71" s="1070">
        <f>E71/C71</f>
        <v>-0.11774696692887357</v>
      </c>
      <c r="G71" s="1069">
        <f>B71-D71</f>
        <v>-3.5672200000000007</v>
      </c>
      <c r="H71" s="158">
        <f t="shared" si="12"/>
        <v>-0.30017982751032729</v>
      </c>
    </row>
    <row r="72" spans="1:18" ht="15.75">
      <c r="A72" s="1078"/>
      <c r="B72" s="162">
        <f>SUM(B63:B71)</f>
        <v>181.21771000000004</v>
      </c>
      <c r="C72" s="162">
        <f>SUM(C63:C71)</f>
        <v>186.93421430843534</v>
      </c>
      <c r="D72" s="162">
        <f>SUM(D63:D71)</f>
        <v>167.34506999999999</v>
      </c>
      <c r="E72" s="162">
        <f>SUM(E63:E71)</f>
        <v>-5.7165043084352947</v>
      </c>
      <c r="F72" s="163">
        <f>E72/C72</f>
        <v>-3.0580299757235717E-2</v>
      </c>
      <c r="G72" s="164">
        <f>B72-D72</f>
        <v>13.872640000000047</v>
      </c>
      <c r="H72" s="163">
        <f>G72/D72</f>
        <v>8.2898408659424785E-2</v>
      </c>
    </row>
    <row r="73" spans="1:18" ht="15.75">
      <c r="A73" s="1078"/>
      <c r="B73" s="155"/>
      <c r="C73" s="155"/>
      <c r="D73" s="155"/>
      <c r="E73" s="157"/>
      <c r="F73" s="158"/>
      <c r="G73" s="157"/>
      <c r="H73" s="158"/>
    </row>
    <row r="74" spans="1:18" ht="15.75">
      <c r="A74" s="1078" t="s">
        <v>325</v>
      </c>
      <c r="B74" s="162">
        <f>B61-B72</f>
        <v>17.807349999999957</v>
      </c>
      <c r="C74" s="162">
        <f>C61-C72</f>
        <v>23.00076609025615</v>
      </c>
      <c r="D74" s="162">
        <f>D61-D72</f>
        <v>33.18524000000005</v>
      </c>
      <c r="E74" s="162">
        <f>B74-C74</f>
        <v>-5.1934160902561928</v>
      </c>
      <c r="F74" s="163">
        <f>E74/C74</f>
        <v>-0.22579317879573965</v>
      </c>
      <c r="G74" s="164">
        <f>B74-D74</f>
        <v>-15.377890000000093</v>
      </c>
      <c r="H74" s="163">
        <f>G74/D74</f>
        <v>-0.46339547340926479</v>
      </c>
    </row>
    <row r="75" spans="1:18" ht="15.75">
      <c r="A75" s="1078"/>
      <c r="B75" s="162"/>
      <c r="C75" s="162"/>
      <c r="D75" s="162"/>
      <c r="E75" s="162"/>
      <c r="F75" s="163"/>
      <c r="G75" s="164"/>
      <c r="H75" s="163"/>
    </row>
    <row r="76" spans="1:18" ht="15.75">
      <c r="A76" s="1076" t="s">
        <v>326</v>
      </c>
      <c r="B76" s="155"/>
      <c r="C76" s="155"/>
      <c r="D76" s="155"/>
      <c r="E76" s="155"/>
      <c r="F76" s="155"/>
      <c r="G76" s="155"/>
      <c r="H76" s="155"/>
    </row>
    <row r="77" spans="1:18" ht="15.75">
      <c r="A77" s="1078" t="s">
        <v>256</v>
      </c>
      <c r="B77" s="154">
        <f t="shared" ref="B77:D80" si="13">B30/1000</f>
        <v>21.31589</v>
      </c>
      <c r="C77" s="154">
        <f t="shared" si="13"/>
        <v>23</v>
      </c>
      <c r="D77" s="154">
        <f t="shared" si="13"/>
        <v>24.903179999999999</v>
      </c>
      <c r="E77" s="157">
        <f>B77-C77</f>
        <v>-1.6841100000000004</v>
      </c>
      <c r="F77" s="158">
        <f>E77/C77</f>
        <v>-7.3222173913043503E-2</v>
      </c>
      <c r="G77" s="157">
        <f>B77-D77</f>
        <v>-3.5872899999999994</v>
      </c>
      <c r="H77" s="158">
        <f>G77/D77</f>
        <v>-0.14404947480602878</v>
      </c>
    </row>
    <row r="78" spans="1:18" ht="15.75">
      <c r="A78" s="1078" t="s">
        <v>283</v>
      </c>
      <c r="B78" s="154">
        <f t="shared" si="13"/>
        <v>0.11738</v>
      </c>
      <c r="C78" s="154">
        <f t="shared" si="13"/>
        <v>0</v>
      </c>
      <c r="D78" s="154">
        <f t="shared" si="13"/>
        <v>0.17276</v>
      </c>
      <c r="E78" s="157"/>
      <c r="F78" s="158"/>
      <c r="G78" s="157"/>
      <c r="H78" s="158">
        <v>0</v>
      </c>
    </row>
    <row r="79" spans="1:18" ht="15.75">
      <c r="A79" s="1078" t="s">
        <v>264</v>
      </c>
      <c r="B79" s="154">
        <f t="shared" si="13"/>
        <v>-1.6452500000000001</v>
      </c>
      <c r="C79" s="154">
        <f t="shared" si="13"/>
        <v>-0.6</v>
      </c>
      <c r="D79" s="154">
        <f t="shared" si="13"/>
        <v>-0.45688999999999996</v>
      </c>
      <c r="E79" s="157">
        <f>B79-C79</f>
        <v>-1.0452500000000002</v>
      </c>
      <c r="F79" s="158">
        <f>E79/C79</f>
        <v>1.7420833333333339</v>
      </c>
      <c r="G79" s="157">
        <f>B79-D79</f>
        <v>-1.1883600000000001</v>
      </c>
      <c r="H79" s="158">
        <f>G79/D79</f>
        <v>2.6009761649412333</v>
      </c>
    </row>
    <row r="80" spans="1:18" ht="15.75">
      <c r="A80" s="1067" t="s">
        <v>266</v>
      </c>
      <c r="B80" s="1068">
        <f t="shared" si="13"/>
        <v>0</v>
      </c>
      <c r="C80" s="1068">
        <f t="shared" si="13"/>
        <v>0</v>
      </c>
      <c r="D80" s="1068">
        <f t="shared" si="13"/>
        <v>0</v>
      </c>
      <c r="E80" s="1069">
        <f>B80-C80</f>
        <v>0</v>
      </c>
      <c r="F80" s="1070"/>
      <c r="G80" s="1069">
        <f>B80-D80</f>
        <v>0</v>
      </c>
      <c r="H80" s="1070">
        <v>0</v>
      </c>
    </row>
    <row r="81" spans="1:9" ht="15.75">
      <c r="A81" s="1078"/>
      <c r="B81" s="155"/>
      <c r="C81" s="155"/>
      <c r="D81" s="155"/>
      <c r="E81" s="155"/>
      <c r="F81" s="155"/>
      <c r="G81" s="155"/>
      <c r="H81" s="155"/>
    </row>
    <row r="82" spans="1:9" ht="15.75">
      <c r="A82" s="1071" t="s">
        <v>327</v>
      </c>
      <c r="B82" s="1072">
        <f>B35/1000</f>
        <v>37.595369999999974</v>
      </c>
      <c r="C82" s="1072">
        <f>C35/1000</f>
        <v>45.400766090256191</v>
      </c>
      <c r="D82" s="1072">
        <f>D35/1000</f>
        <v>57.804290000000023</v>
      </c>
      <c r="E82" s="1073">
        <f>B82-C82</f>
        <v>-7.8053960902562167</v>
      </c>
      <c r="F82" s="1074">
        <f>E82/C82</f>
        <v>-0.1719221229601981</v>
      </c>
      <c r="G82" s="1073">
        <f>B82-D82</f>
        <v>-20.208920000000049</v>
      </c>
      <c r="H82" s="1074">
        <f>G82/D82</f>
        <v>-0.34960934560393425</v>
      </c>
    </row>
    <row r="86" spans="1:9" ht="15.75">
      <c r="A86" s="1063" t="s">
        <v>328</v>
      </c>
      <c r="B86" s="1057">
        <f>B39/1000</f>
        <v>-11.278610999999991</v>
      </c>
      <c r="C86" s="1057">
        <f>C39/1000</f>
        <v>-13.620229827076857</v>
      </c>
      <c r="D86" s="1057">
        <f>D39/1000</f>
        <v>-17.341287000000008</v>
      </c>
      <c r="E86" s="1058">
        <f>B86-C86</f>
        <v>2.3416188270768661</v>
      </c>
      <c r="F86" s="1059">
        <f>E86/C86</f>
        <v>-0.17192212296019818</v>
      </c>
      <c r="G86" s="1058">
        <f>B86-D86</f>
        <v>6.0626760000000175</v>
      </c>
      <c r="H86" s="1059">
        <f>G86/D86</f>
        <v>-0.34960934560393436</v>
      </c>
      <c r="I86" s="450"/>
    </row>
    <row r="87" spans="1:9" ht="15.75">
      <c r="A87" s="1049"/>
      <c r="B87" s="444"/>
      <c r="C87" s="444"/>
      <c r="D87" s="444"/>
      <c r="E87" s="444"/>
      <c r="F87" s="444"/>
      <c r="G87" s="444"/>
      <c r="H87" s="444"/>
      <c r="I87" s="450"/>
    </row>
    <row r="88" spans="1:9" ht="15.75">
      <c r="A88" s="1049" t="s">
        <v>350</v>
      </c>
      <c r="B88" s="446">
        <f>+B41/1000</f>
        <v>26.316758999999983</v>
      </c>
      <c r="C88" s="446">
        <f>C82+C86</f>
        <v>31.780536263179336</v>
      </c>
      <c r="D88" s="446">
        <f>D82+D86</f>
        <v>40.463003000000015</v>
      </c>
      <c r="E88" s="446">
        <f>B88-C88</f>
        <v>-5.4637772631793524</v>
      </c>
      <c r="F88" s="447">
        <f>E88/C88</f>
        <v>-0.1719221229601981</v>
      </c>
      <c r="G88" s="446">
        <f>B88-D88</f>
        <v>-14.146244000000031</v>
      </c>
      <c r="H88" s="447">
        <f>G88/D88</f>
        <v>-0.3496093456039342</v>
      </c>
      <c r="I88" s="450"/>
    </row>
    <row r="89" spans="1:9" ht="15.75">
      <c r="A89" s="1049"/>
      <c r="B89" s="444"/>
      <c r="C89" s="444"/>
      <c r="D89" s="444"/>
      <c r="E89" s="444"/>
      <c r="F89" s="444"/>
      <c r="G89" s="444"/>
      <c r="H89" s="444"/>
      <c r="I89" s="450"/>
    </row>
    <row r="90" spans="1:9" ht="15.75">
      <c r="A90" s="1049" t="s">
        <v>351</v>
      </c>
      <c r="B90" s="446">
        <f>+B43/1000</f>
        <v>-2.6316758999999985</v>
      </c>
      <c r="C90" s="446">
        <f>-C82*0.07</f>
        <v>-3.1780536263179338</v>
      </c>
      <c r="D90" s="446">
        <f>-D82*0.07</f>
        <v>-4.0463003000000022</v>
      </c>
      <c r="E90" s="446">
        <f>B90-C90</f>
        <v>0.54637772631793524</v>
      </c>
      <c r="F90" s="444"/>
      <c r="G90" s="446">
        <f>B90-D90</f>
        <v>1.4146244000000037</v>
      </c>
      <c r="H90" s="444"/>
      <c r="I90" s="450"/>
    </row>
    <row r="91" spans="1:9" ht="15.75">
      <c r="A91" s="1062" t="str">
        <f>+A44</f>
        <v>Utilidad Neta</v>
      </c>
      <c r="B91" s="1060">
        <f>B90+B88</f>
        <v>23.685083099999986</v>
      </c>
      <c r="C91" s="1060">
        <f>C90+C88</f>
        <v>28.602482636861403</v>
      </c>
      <c r="D91" s="1060">
        <f>D90+D88</f>
        <v>36.416702700000016</v>
      </c>
      <c r="E91" s="1060">
        <f>B91-C91</f>
        <v>-4.9173995368614172</v>
      </c>
      <c r="F91" s="1061">
        <f>E91/C91</f>
        <v>-0.1719221229601981</v>
      </c>
      <c r="G91" s="1060">
        <f>B91-D91</f>
        <v>-12.73161960000003</v>
      </c>
      <c r="H91" s="1061">
        <f>G91/D91</f>
        <v>-0.34960934560393425</v>
      </c>
      <c r="I91" s="450"/>
    </row>
    <row r="92" spans="1:9" ht="15.75">
      <c r="A92" s="445"/>
      <c r="B92" s="448"/>
      <c r="C92" s="448"/>
      <c r="D92" s="448"/>
      <c r="E92" s="448"/>
      <c r="F92" s="449"/>
      <c r="G92" s="448"/>
      <c r="H92" s="449"/>
      <c r="I92" s="450"/>
    </row>
    <row r="93" spans="1:9">
      <c r="A93" s="450"/>
      <c r="B93" s="451">
        <f>B72-B79-B80-B86</f>
        <v>194.14157100000003</v>
      </c>
      <c r="C93" s="452"/>
      <c r="D93" s="451">
        <f>D72-D79-D80-D86</f>
        <v>185.14324699999997</v>
      </c>
      <c r="E93" s="455">
        <f>(D93-B93)/D93</f>
        <v>-4.8601956300356207E-2</v>
      </c>
      <c r="F93" s="454"/>
      <c r="G93" s="452"/>
      <c r="H93" s="454"/>
      <c r="I93" s="450"/>
    </row>
  </sheetData>
  <mergeCells count="1">
    <mergeCell ref="B6:B7"/>
  </mergeCells>
  <pageMargins left="0.7" right="0.7" top="0.75" bottom="0.75" header="0.3" footer="0.3"/>
  <pageSetup paperSize="11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zoomScaleNormal="100" zoomScaleSheetLayoutView="100" workbookViewId="0">
      <selection activeCell="E45" sqref="E45"/>
    </sheetView>
  </sheetViews>
  <sheetFormatPr baseColWidth="10" defaultColWidth="11.5546875" defaultRowHeight="14.25" customHeight="1"/>
  <cols>
    <col min="1" max="1" width="4.6640625" style="566" customWidth="1"/>
    <col min="2" max="2" width="52.44140625" style="566" bestFit="1" customWidth="1"/>
    <col min="3" max="3" width="17.44140625" style="591" bestFit="1" customWidth="1"/>
    <col min="4" max="4" width="5.44140625" style="580" bestFit="1" customWidth="1"/>
    <col min="5" max="5" width="12.109375" style="509" bestFit="1" customWidth="1"/>
    <col min="6" max="6" width="5.44140625" style="566" customWidth="1"/>
    <col min="7" max="7" width="12.109375" style="580" bestFit="1" customWidth="1"/>
    <col min="8" max="8" width="5.109375" style="566" bestFit="1" customWidth="1"/>
    <col min="9" max="9" width="12.33203125" style="566" customWidth="1"/>
    <col min="10" max="10" width="11.44140625" style="569" customWidth="1"/>
    <col min="11" max="11" width="11.6640625" style="566" bestFit="1" customWidth="1"/>
    <col min="12" max="12" width="12.109375" style="566" bestFit="1" customWidth="1"/>
    <col min="13" max="16384" width="11.5546875" style="566"/>
  </cols>
  <sheetData>
    <row r="1" spans="1:12" ht="14.25" customHeight="1">
      <c r="A1" s="1626" t="s">
        <v>12</v>
      </c>
      <c r="B1" s="1626"/>
      <c r="C1" s="1626"/>
      <c r="D1" s="1626"/>
      <c r="E1" s="1626"/>
      <c r="F1" s="1626"/>
      <c r="G1" s="1626"/>
      <c r="H1" s="1626"/>
      <c r="I1" s="1626"/>
    </row>
    <row r="2" spans="1:12" ht="14.25" customHeight="1">
      <c r="A2" s="1627" t="s">
        <v>808</v>
      </c>
      <c r="B2" s="1628"/>
      <c r="C2" s="1628"/>
      <c r="D2" s="1628"/>
      <c r="E2" s="1628"/>
      <c r="F2" s="1628"/>
      <c r="G2" s="1628"/>
      <c r="H2" s="1628"/>
      <c r="I2" s="1628"/>
      <c r="J2" s="573"/>
    </row>
    <row r="3" spans="1:12" ht="14.25" customHeight="1">
      <c r="A3" s="1629" t="s">
        <v>200</v>
      </c>
      <c r="B3" s="1629"/>
      <c r="C3" s="1629"/>
      <c r="D3" s="1629"/>
      <c r="E3" s="1629"/>
      <c r="F3" s="1629"/>
      <c r="G3" s="1629"/>
      <c r="H3" s="1629"/>
      <c r="I3" s="1629"/>
      <c r="J3" s="573"/>
    </row>
    <row r="4" spans="1:12" ht="14.25" customHeight="1" thickBot="1">
      <c r="A4" s="574"/>
      <c r="B4" s="575"/>
      <c r="C4" s="1195" t="s">
        <v>809</v>
      </c>
      <c r="D4" s="1091"/>
      <c r="E4" s="1090" t="s">
        <v>810</v>
      </c>
      <c r="F4" s="576"/>
      <c r="G4" s="1195" t="s">
        <v>796</v>
      </c>
      <c r="H4" s="577"/>
      <c r="I4" s="578" t="s">
        <v>357</v>
      </c>
      <c r="J4" s="579"/>
    </row>
    <row r="5" spans="1:12" ht="14.25" customHeight="1">
      <c r="A5" s="565" t="s">
        <v>201</v>
      </c>
      <c r="B5" s="580"/>
      <c r="C5" s="581"/>
      <c r="D5" s="582"/>
      <c r="E5" s="583"/>
      <c r="F5" s="582"/>
      <c r="G5" s="584"/>
      <c r="H5" s="584"/>
      <c r="I5" s="509"/>
      <c r="J5" s="573"/>
    </row>
    <row r="6" spans="1:12" ht="14.25" customHeight="1">
      <c r="A6" s="565" t="s">
        <v>202</v>
      </c>
      <c r="B6" s="580"/>
      <c r="C6" s="585">
        <f>SUM(C7:C15)</f>
        <v>2632999.7600000002</v>
      </c>
      <c r="D6" s="586">
        <f>+C6/C20</f>
        <v>0.97085037880166414</v>
      </c>
      <c r="E6" s="585">
        <f>SUM(E7:E15)</f>
        <v>2527779.9700000002</v>
      </c>
      <c r="F6" s="586">
        <f>+E6/E20</f>
        <v>0.94760622379563875</v>
      </c>
      <c r="G6" s="587">
        <f>SUM(G7:G15)</f>
        <v>2683877.79</v>
      </c>
      <c r="H6" s="586">
        <f>G6/G20</f>
        <v>0.96890805400555302</v>
      </c>
      <c r="I6" s="587">
        <f t="shared" ref="I6:I7" si="0">C6-G6</f>
        <v>-50878.029999999795</v>
      </c>
      <c r="J6" s="573"/>
    </row>
    <row r="7" spans="1:12" ht="14.25" customHeight="1">
      <c r="A7" s="565"/>
      <c r="B7" s="580" t="s">
        <v>385</v>
      </c>
      <c r="C7" s="588">
        <v>114.29</v>
      </c>
      <c r="E7" s="1481">
        <v>114.29</v>
      </c>
      <c r="F7" s="582"/>
      <c r="G7" s="588">
        <v>114.29</v>
      </c>
      <c r="H7" s="582"/>
      <c r="I7" s="509">
        <f t="shared" si="0"/>
        <v>0</v>
      </c>
      <c r="J7" s="573"/>
      <c r="L7" s="585"/>
    </row>
    <row r="8" spans="1:12" ht="14.25" customHeight="1">
      <c r="A8" s="565"/>
      <c r="B8" s="589" t="s">
        <v>405</v>
      </c>
      <c r="C8" s="591">
        <v>290756.98</v>
      </c>
      <c r="E8" s="509">
        <v>271826.90999999997</v>
      </c>
      <c r="F8" s="582"/>
      <c r="G8" s="591">
        <v>151810.78</v>
      </c>
      <c r="H8" s="582"/>
      <c r="I8" s="509">
        <f t="shared" ref="I8:I20" si="1">C8-G8</f>
        <v>138946.19999999998</v>
      </c>
      <c r="J8" s="573"/>
      <c r="L8" s="588"/>
    </row>
    <row r="9" spans="1:12" ht="14.25" customHeight="1">
      <c r="A9" s="565"/>
      <c r="B9" s="592" t="s">
        <v>294</v>
      </c>
      <c r="C9" s="591">
        <v>78722.720000000001</v>
      </c>
      <c r="E9" s="1481">
        <v>59270.559999999998</v>
      </c>
      <c r="F9" s="582"/>
      <c r="G9" s="591">
        <v>60554.31</v>
      </c>
      <c r="H9" s="582"/>
      <c r="I9" s="509">
        <f t="shared" si="1"/>
        <v>18168.410000000003</v>
      </c>
      <c r="J9" s="579"/>
      <c r="L9" s="591"/>
    </row>
    <row r="10" spans="1:12" ht="14.25" customHeight="1">
      <c r="A10" s="565"/>
      <c r="B10" s="580" t="s">
        <v>370</v>
      </c>
      <c r="C10" s="591">
        <v>2038438.16</v>
      </c>
      <c r="E10" s="1481">
        <v>1938385.47</v>
      </c>
      <c r="F10" s="582"/>
      <c r="G10" s="591">
        <v>2248446.08</v>
      </c>
      <c r="H10" s="582"/>
      <c r="I10" s="509">
        <f t="shared" si="1"/>
        <v>-210007.92000000016</v>
      </c>
      <c r="J10" s="579"/>
      <c r="L10" s="591"/>
    </row>
    <row r="11" spans="1:12" ht="14.25" customHeight="1">
      <c r="A11" s="565"/>
      <c r="B11" s="589" t="s">
        <v>206</v>
      </c>
      <c r="C11" s="591">
        <v>144652.85</v>
      </c>
      <c r="E11" s="1481">
        <v>181890.44</v>
      </c>
      <c r="F11" s="582"/>
      <c r="G11" s="591">
        <v>131268.32</v>
      </c>
      <c r="H11" s="582"/>
      <c r="I11" s="509">
        <f t="shared" si="1"/>
        <v>13384.529999999999</v>
      </c>
      <c r="J11" s="579"/>
      <c r="L11" s="591"/>
    </row>
    <row r="12" spans="1:12" ht="14.25" customHeight="1">
      <c r="A12" s="565"/>
      <c r="B12" s="589" t="s">
        <v>207</v>
      </c>
      <c r="C12" s="591">
        <v>2116.52</v>
      </c>
      <c r="E12" s="1481">
        <v>5115.8900000000003</v>
      </c>
      <c r="F12" s="582"/>
      <c r="G12" s="591">
        <v>956.59</v>
      </c>
      <c r="H12" s="582"/>
      <c r="I12" s="509">
        <f t="shared" si="1"/>
        <v>1159.9299999999998</v>
      </c>
      <c r="J12" s="579"/>
      <c r="L12" s="591"/>
    </row>
    <row r="13" spans="1:12" ht="14.25" customHeight="1">
      <c r="A13" s="565"/>
      <c r="B13" s="580" t="s">
        <v>208</v>
      </c>
      <c r="C13" s="591">
        <v>13695.5</v>
      </c>
      <c r="E13" s="1481">
        <v>16087.52</v>
      </c>
      <c r="F13" s="582"/>
      <c r="G13" s="591">
        <v>22645.37</v>
      </c>
      <c r="H13" s="582"/>
      <c r="I13" s="509">
        <f t="shared" si="1"/>
        <v>-8949.869999999999</v>
      </c>
      <c r="J13" s="579"/>
      <c r="L13" s="591"/>
    </row>
    <row r="14" spans="1:12" ht="14.25" customHeight="1">
      <c r="A14" s="565"/>
      <c r="B14" s="580" t="s">
        <v>209</v>
      </c>
      <c r="C14" s="588">
        <v>33935.56</v>
      </c>
      <c r="E14" s="1481">
        <v>32153.17</v>
      </c>
      <c r="F14" s="582"/>
      <c r="G14" s="588">
        <v>28630.2</v>
      </c>
      <c r="H14" s="582"/>
      <c r="I14" s="509">
        <f t="shared" si="1"/>
        <v>5305.3599999999969</v>
      </c>
      <c r="J14" s="579"/>
      <c r="L14" s="591"/>
    </row>
    <row r="15" spans="1:12" ht="14.25" customHeight="1" thickBot="1">
      <c r="A15" s="565"/>
      <c r="B15" s="580" t="s">
        <v>210</v>
      </c>
      <c r="C15" s="593">
        <v>30567.18</v>
      </c>
      <c r="D15" s="593"/>
      <c r="E15" s="1482">
        <v>22935.72</v>
      </c>
      <c r="F15" s="594"/>
      <c r="G15" s="593">
        <v>39451.85</v>
      </c>
      <c r="H15" s="594"/>
      <c r="I15" s="509">
        <f t="shared" si="1"/>
        <v>-8884.6699999999983</v>
      </c>
      <c r="J15" s="595"/>
      <c r="L15" s="591"/>
    </row>
    <row r="16" spans="1:12" ht="14.25" customHeight="1">
      <c r="A16" s="596" t="s">
        <v>211</v>
      </c>
      <c r="B16" s="580"/>
      <c r="C16" s="585">
        <f>SUM(C17:C19)</f>
        <v>79055.38</v>
      </c>
      <c r="D16" s="586">
        <f>C16/C20</f>
        <v>2.9149621198335959E-2</v>
      </c>
      <c r="E16" s="585">
        <f>SUM(E17:E19)</f>
        <v>139762.63</v>
      </c>
      <c r="F16" s="586">
        <f>E16/E20</f>
        <v>5.2393776204361274E-2</v>
      </c>
      <c r="G16" s="585">
        <f>SUM(G17:G19)</f>
        <v>86124.77</v>
      </c>
      <c r="H16" s="597">
        <f>+G16/$G$20</f>
        <v>3.1091945994447024E-2</v>
      </c>
      <c r="I16" s="598">
        <f t="shared" si="1"/>
        <v>-7069.3899999999994</v>
      </c>
      <c r="J16" s="579"/>
      <c r="L16" s="588"/>
    </row>
    <row r="17" spans="1:13" ht="14.25" customHeight="1">
      <c r="A17" s="565"/>
      <c r="B17" s="580" t="s">
        <v>377</v>
      </c>
      <c r="C17" s="588">
        <v>23797.61</v>
      </c>
      <c r="E17" s="588">
        <v>39550.92</v>
      </c>
      <c r="F17" s="582"/>
      <c r="G17" s="588">
        <v>24047.040000000001</v>
      </c>
      <c r="H17" s="599"/>
      <c r="I17" s="509">
        <f t="shared" si="1"/>
        <v>-249.43000000000029</v>
      </c>
      <c r="J17" s="579"/>
      <c r="L17" s="593"/>
    </row>
    <row r="18" spans="1:13" ht="14.25" customHeight="1">
      <c r="A18" s="565"/>
      <c r="B18" s="580" t="s">
        <v>213</v>
      </c>
      <c r="C18" s="600">
        <v>23974.37</v>
      </c>
      <c r="E18" s="600">
        <v>23974.37</v>
      </c>
      <c r="F18" s="582"/>
      <c r="G18" s="600">
        <v>23974.37</v>
      </c>
      <c r="H18" s="599"/>
      <c r="I18" s="509">
        <f t="shared" si="1"/>
        <v>0</v>
      </c>
      <c r="J18" s="579"/>
      <c r="L18" s="585"/>
    </row>
    <row r="19" spans="1:13" ht="13.5" customHeight="1">
      <c r="A19" s="565"/>
      <c r="B19" s="580" t="s">
        <v>214</v>
      </c>
      <c r="C19" s="593">
        <v>31283.4</v>
      </c>
      <c r="D19" s="594"/>
      <c r="E19" s="593">
        <v>76237.34</v>
      </c>
      <c r="F19" s="594"/>
      <c r="G19" s="601">
        <v>38103.360000000001</v>
      </c>
      <c r="H19" s="594"/>
      <c r="I19" s="509">
        <f t="shared" si="1"/>
        <v>-6819.9599999999991</v>
      </c>
      <c r="J19" s="579"/>
      <c r="L19" s="588"/>
    </row>
    <row r="20" spans="1:13" ht="14.25" customHeight="1" thickBot="1">
      <c r="A20" s="565"/>
      <c r="B20" s="565" t="s">
        <v>215</v>
      </c>
      <c r="C20" s="602">
        <f>C16+C6</f>
        <v>2712055.14</v>
      </c>
      <c r="D20" s="603">
        <v>1</v>
      </c>
      <c r="E20" s="602">
        <f>E16+E6</f>
        <v>2667542.6</v>
      </c>
      <c r="F20" s="603"/>
      <c r="G20" s="561">
        <f>G16+G6</f>
        <v>2770002.56</v>
      </c>
      <c r="H20" s="603">
        <v>1</v>
      </c>
      <c r="I20" s="604">
        <f t="shared" si="1"/>
        <v>-57947.419999999925</v>
      </c>
      <c r="J20" s="595"/>
      <c r="L20" s="588"/>
      <c r="M20" s="590"/>
    </row>
    <row r="21" spans="1:13" ht="14.25" customHeight="1" thickTop="1">
      <c r="A21" s="565"/>
      <c r="B21" s="580"/>
      <c r="C21" s="588"/>
      <c r="D21" s="582"/>
      <c r="F21" s="582"/>
      <c r="G21" s="509"/>
      <c r="H21" s="582"/>
      <c r="I21" s="509"/>
      <c r="J21" s="595"/>
      <c r="L21" s="600"/>
    </row>
    <row r="22" spans="1:13" ht="14.25" customHeight="1">
      <c r="A22" s="565" t="s">
        <v>216</v>
      </c>
      <c r="B22" s="580"/>
      <c r="C22" s="585">
        <f>C23+C29</f>
        <v>164577.99000000002</v>
      </c>
      <c r="D22" s="586">
        <f>SUM(D23:D28)</f>
        <v>0.88531005877517399</v>
      </c>
      <c r="E22" s="585">
        <f>E23+E29</f>
        <v>156002.48000000001</v>
      </c>
      <c r="F22" s="586">
        <f>SUM(F23:F28)</f>
        <v>0.9055912444468831</v>
      </c>
      <c r="G22" s="587">
        <f>G23+G29</f>
        <v>147018.07</v>
      </c>
      <c r="H22" s="586">
        <v>1</v>
      </c>
      <c r="I22" s="587">
        <f t="shared" ref="I22:I31" si="2">C22-G22</f>
        <v>17559.920000000013</v>
      </c>
      <c r="J22" s="595"/>
      <c r="L22" s="601"/>
    </row>
    <row r="23" spans="1:13" ht="14.25" customHeight="1" thickBot="1">
      <c r="A23" s="565" t="s">
        <v>217</v>
      </c>
      <c r="B23" s="580"/>
      <c r="C23" s="605">
        <f>SUM(C24:C28)</f>
        <v>145702.55000000002</v>
      </c>
      <c r="D23" s="586">
        <f>C23/C22</f>
        <v>0.88531005877517399</v>
      </c>
      <c r="E23" s="605">
        <f>SUM(E24:E28)</f>
        <v>141274.48000000001</v>
      </c>
      <c r="F23" s="586">
        <f>E23/E22</f>
        <v>0.9055912444468831</v>
      </c>
      <c r="G23" s="562">
        <f>SUM(G24:G28)</f>
        <v>129521.27</v>
      </c>
      <c r="H23" s="586">
        <f>G23/G22</f>
        <v>0.88098877913442886</v>
      </c>
      <c r="I23" s="587">
        <f t="shared" si="2"/>
        <v>16181.280000000013</v>
      </c>
      <c r="J23" s="579"/>
      <c r="L23" s="602"/>
    </row>
    <row r="24" spans="1:13" ht="14.25" customHeight="1" thickTop="1">
      <c r="A24" s="565"/>
      <c r="B24" s="580" t="s">
        <v>321</v>
      </c>
      <c r="C24" s="600">
        <v>0</v>
      </c>
      <c r="D24" s="591"/>
      <c r="E24" s="591">
        <v>0</v>
      </c>
      <c r="F24" s="586"/>
      <c r="G24" s="591"/>
      <c r="H24" s="586"/>
      <c r="I24" s="509">
        <f t="shared" si="2"/>
        <v>0</v>
      </c>
      <c r="J24" s="579"/>
      <c r="L24" s="588"/>
    </row>
    <row r="25" spans="1:13" ht="14.25" customHeight="1">
      <c r="A25" s="565"/>
      <c r="B25" s="589" t="s">
        <v>218</v>
      </c>
      <c r="C25" s="588">
        <v>21457.49</v>
      </c>
      <c r="D25" s="600"/>
      <c r="E25" s="600">
        <v>24973.53</v>
      </c>
      <c r="F25" s="582"/>
      <c r="G25" s="600">
        <v>21806.57</v>
      </c>
      <c r="H25" s="582"/>
      <c r="I25" s="509">
        <f t="shared" si="2"/>
        <v>-349.07999999999811</v>
      </c>
      <c r="J25" s="606"/>
      <c r="K25" s="590"/>
      <c r="L25" s="585"/>
    </row>
    <row r="26" spans="1:13" ht="14.25" customHeight="1">
      <c r="A26" s="565"/>
      <c r="B26" s="580" t="s">
        <v>219</v>
      </c>
      <c r="C26" s="591">
        <v>21623.919999999998</v>
      </c>
      <c r="D26" s="588"/>
      <c r="E26" s="588">
        <v>28286.19</v>
      </c>
      <c r="F26" s="582"/>
      <c r="G26" s="588">
        <v>8891.7999999999993</v>
      </c>
      <c r="H26" s="582"/>
      <c r="I26" s="509">
        <f t="shared" si="2"/>
        <v>12732.119999999999</v>
      </c>
      <c r="J26" s="579"/>
      <c r="L26" s="605"/>
    </row>
    <row r="27" spans="1:13" ht="14.25" customHeight="1">
      <c r="A27" s="565"/>
      <c r="B27" s="580" t="s">
        <v>220</v>
      </c>
      <c r="C27" s="588">
        <v>11646.37</v>
      </c>
      <c r="D27" s="588"/>
      <c r="E27" s="588">
        <v>12578.13</v>
      </c>
      <c r="F27" s="582"/>
      <c r="G27" s="591">
        <v>11186.57</v>
      </c>
      <c r="H27" s="582"/>
      <c r="I27" s="509">
        <f t="shared" si="2"/>
        <v>459.80000000000109</v>
      </c>
      <c r="J27" s="579"/>
      <c r="L27" s="591"/>
    </row>
    <row r="28" spans="1:13" ht="14.25" customHeight="1">
      <c r="A28" s="565"/>
      <c r="B28" s="580" t="s">
        <v>221</v>
      </c>
      <c r="C28" s="588">
        <v>90974.77</v>
      </c>
      <c r="D28" s="600"/>
      <c r="E28" s="600">
        <v>75436.63</v>
      </c>
      <c r="F28" s="599"/>
      <c r="G28" s="588">
        <v>87636.33</v>
      </c>
      <c r="H28" s="599"/>
      <c r="I28" s="509">
        <f t="shared" si="2"/>
        <v>3338.4400000000023</v>
      </c>
      <c r="J28" s="579"/>
      <c r="K28" s="590"/>
      <c r="L28" s="600"/>
    </row>
    <row r="29" spans="1:13" ht="14.25" customHeight="1">
      <c r="A29" s="565" t="s">
        <v>222</v>
      </c>
      <c r="B29" s="580"/>
      <c r="C29" s="1499">
        <f>SUM(C30:C31)</f>
        <v>18875.439999999999</v>
      </c>
      <c r="D29" s="1500">
        <f>C29/C22</f>
        <v>0.11468994122482597</v>
      </c>
      <c r="E29" s="1499">
        <f>SUM(E30:E31)</f>
        <v>14728</v>
      </c>
      <c r="F29" s="1500">
        <f>E29/E22</f>
        <v>9.4408755553116841E-2</v>
      </c>
      <c r="G29" s="1499">
        <f>SUM(G30:G31)</f>
        <v>17496.8</v>
      </c>
      <c r="H29" s="1500">
        <f>G29/G22</f>
        <v>0.11901122086557114</v>
      </c>
      <c r="I29" s="1501">
        <f>SUM(I30:I31)</f>
        <v>1378.6399999999994</v>
      </c>
      <c r="J29" s="579"/>
      <c r="L29" s="588"/>
    </row>
    <row r="30" spans="1:13" ht="14.25" customHeight="1">
      <c r="A30" s="565"/>
      <c r="B30" s="580" t="s">
        <v>452</v>
      </c>
      <c r="C30" s="588">
        <v>0</v>
      </c>
      <c r="D30" s="586"/>
      <c r="E30" s="588">
        <v>0</v>
      </c>
      <c r="F30" s="586"/>
      <c r="G30" s="585">
        <v>0</v>
      </c>
      <c r="H30" s="586"/>
      <c r="I30" s="562">
        <f t="shared" si="2"/>
        <v>0</v>
      </c>
      <c r="J30" s="579"/>
      <c r="L30" s="591"/>
    </row>
    <row r="31" spans="1:13" ht="14.25" customHeight="1">
      <c r="A31" s="565"/>
      <c r="B31" s="589" t="s">
        <v>223</v>
      </c>
      <c r="C31" s="601">
        <v>18875.439999999999</v>
      </c>
      <c r="D31" s="594"/>
      <c r="E31" s="593">
        <v>14728</v>
      </c>
      <c r="F31" s="594"/>
      <c r="G31" s="601">
        <v>17496.8</v>
      </c>
      <c r="H31" s="594"/>
      <c r="I31" s="593">
        <f t="shared" si="2"/>
        <v>1378.6399999999994</v>
      </c>
      <c r="J31" s="579"/>
      <c r="L31" s="588"/>
    </row>
    <row r="32" spans="1:13" ht="14.25" customHeight="1">
      <c r="A32" s="565"/>
      <c r="B32" s="580"/>
      <c r="C32" s="588"/>
      <c r="D32" s="582"/>
      <c r="F32" s="582"/>
      <c r="G32" s="509"/>
      <c r="H32" s="582"/>
      <c r="I32" s="509"/>
      <c r="J32" s="579"/>
      <c r="L32" s="601"/>
    </row>
    <row r="33" spans="1:13" ht="14.25" customHeight="1">
      <c r="A33" s="565" t="s">
        <v>224</v>
      </c>
      <c r="B33" s="580"/>
      <c r="C33" s="585">
        <f>C34+C36+C41+C39</f>
        <v>2547477.15</v>
      </c>
      <c r="D33" s="586">
        <f>SUM(D34:D42)</f>
        <v>1.0129594606962422</v>
      </c>
      <c r="E33" s="585">
        <f>E34+E36+E41+E39</f>
        <v>2511540.12</v>
      </c>
      <c r="F33" s="586">
        <f>SUM(F34:F42)</f>
        <v>1.0088490125333931</v>
      </c>
      <c r="G33" s="585">
        <f>G34+G36+G41+G39</f>
        <v>2622984.4899999998</v>
      </c>
      <c r="H33" s="586">
        <v>1</v>
      </c>
      <c r="I33" s="585">
        <f t="shared" ref="I33:I43" si="3">C33-G33</f>
        <v>-75507.339999999851</v>
      </c>
      <c r="J33" s="579"/>
      <c r="L33" s="585"/>
    </row>
    <row r="34" spans="1:13" ht="14.25" customHeight="1">
      <c r="A34" s="565" t="s">
        <v>225</v>
      </c>
      <c r="B34" s="580"/>
      <c r="C34" s="585">
        <f>SUM(C35:C35)</f>
        <v>2000000</v>
      </c>
      <c r="D34" s="586">
        <f>C34/C33</f>
        <v>0.7850904570429611</v>
      </c>
      <c r="E34" s="585">
        <f>SUM(E35:E35)</f>
        <v>2000000</v>
      </c>
      <c r="F34" s="586">
        <f>E34/E33</f>
        <v>0.79632412959423471</v>
      </c>
      <c r="G34" s="587">
        <f>SUM(G35:G35)</f>
        <v>2000000</v>
      </c>
      <c r="H34" s="586">
        <f>G34/G33</f>
        <v>0.76249021205611478</v>
      </c>
      <c r="I34" s="587">
        <f t="shared" si="3"/>
        <v>0</v>
      </c>
      <c r="J34" s="579"/>
      <c r="L34" s="588"/>
    </row>
    <row r="35" spans="1:13" ht="14.25" customHeight="1">
      <c r="A35" s="565"/>
      <c r="B35" s="580" t="s">
        <v>226</v>
      </c>
      <c r="C35" s="588">
        <v>2000000</v>
      </c>
      <c r="D35" s="582"/>
      <c r="E35" s="588">
        <v>2000000</v>
      </c>
      <c r="F35" s="582"/>
      <c r="G35" s="588">
        <v>2000000</v>
      </c>
      <c r="H35" s="582"/>
      <c r="I35" s="509">
        <f t="shared" si="3"/>
        <v>0</v>
      </c>
      <c r="J35" s="579"/>
      <c r="L35" s="601"/>
    </row>
    <row r="36" spans="1:13" ht="14.25" customHeight="1">
      <c r="A36" s="565" t="s">
        <v>227</v>
      </c>
      <c r="B36" s="580"/>
      <c r="C36" s="585">
        <f>SUM(C37:C38)</f>
        <v>281500.37</v>
      </c>
      <c r="D36" s="586">
        <f>C36/C33</f>
        <v>0.11050162707053134</v>
      </c>
      <c r="E36" s="585">
        <f>SUM(E37:E38)</f>
        <v>248643.48</v>
      </c>
      <c r="F36" s="586">
        <f>E36/E33</f>
        <v>9.9000401395140769E-2</v>
      </c>
      <c r="G36" s="587">
        <f>SUM(G37:G38)</f>
        <v>248643.48</v>
      </c>
      <c r="H36" s="586">
        <f>G36/G33</f>
        <v>9.479410989578517E-2</v>
      </c>
      <c r="I36" s="587">
        <f t="shared" si="3"/>
        <v>32856.889999999985</v>
      </c>
      <c r="J36" s="579"/>
      <c r="L36" s="588"/>
    </row>
    <row r="37" spans="1:13" ht="14.25" customHeight="1">
      <c r="A37" s="565"/>
      <c r="B37" s="580" t="s">
        <v>228</v>
      </c>
      <c r="C37" s="600">
        <v>212982</v>
      </c>
      <c r="D37" s="599"/>
      <c r="E37" s="600">
        <v>196275.88</v>
      </c>
      <c r="F37" s="599"/>
      <c r="G37" s="600">
        <v>196275.88</v>
      </c>
      <c r="H37" s="599"/>
      <c r="I37" s="544">
        <f t="shared" si="3"/>
        <v>16706.119999999995</v>
      </c>
      <c r="J37" s="579"/>
      <c r="L37" s="585"/>
    </row>
    <row r="38" spans="1:13" ht="14.25" customHeight="1">
      <c r="A38" s="565"/>
      <c r="B38" s="580" t="s">
        <v>454</v>
      </c>
      <c r="C38" s="600">
        <v>68518.37</v>
      </c>
      <c r="D38" s="599"/>
      <c r="E38" s="600">
        <v>52367.6</v>
      </c>
      <c r="F38" s="599"/>
      <c r="G38" s="600">
        <v>52367.6</v>
      </c>
      <c r="H38" s="599"/>
      <c r="I38" s="544"/>
      <c r="J38" s="579"/>
      <c r="L38" s="585"/>
    </row>
    <row r="39" spans="1:13" ht="14.25" customHeight="1">
      <c r="A39" s="565" t="s">
        <v>364</v>
      </c>
      <c r="B39" s="580"/>
      <c r="C39" s="585">
        <f>SUM(C40:C40)</f>
        <v>-33013.93</v>
      </c>
      <c r="D39" s="599"/>
      <c r="E39" s="585">
        <f>SUM(E40:E40)</f>
        <v>-22224.65</v>
      </c>
      <c r="F39" s="599"/>
      <c r="G39" s="585">
        <f>SUM(G40:G40)</f>
        <v>-31492.1</v>
      </c>
      <c r="H39" s="599"/>
      <c r="I39" s="585">
        <f t="shared" si="3"/>
        <v>-1521.8300000000017</v>
      </c>
      <c r="J39" s="579"/>
      <c r="L39" s="588"/>
    </row>
    <row r="40" spans="1:13" ht="14.25" customHeight="1">
      <c r="A40" s="565"/>
      <c r="B40" s="580" t="s">
        <v>365</v>
      </c>
      <c r="C40" s="600">
        <v>-33013.93</v>
      </c>
      <c r="D40" s="599"/>
      <c r="E40" s="600">
        <v>-22224.65</v>
      </c>
      <c r="F40" s="599"/>
      <c r="G40" s="600">
        <v>-31492.1</v>
      </c>
      <c r="H40" s="599"/>
      <c r="I40" s="544">
        <f t="shared" si="3"/>
        <v>-1521.8300000000017</v>
      </c>
      <c r="J40" s="579"/>
      <c r="L40" s="585"/>
    </row>
    <row r="41" spans="1:13" ht="14.25" customHeight="1">
      <c r="A41" s="565" t="s">
        <v>229</v>
      </c>
      <c r="B41" s="580"/>
      <c r="C41" s="585">
        <f>+C43+C42</f>
        <v>298990.71000000002</v>
      </c>
      <c r="D41" s="586">
        <f>C41/C33</f>
        <v>0.11736737658274973</v>
      </c>
      <c r="E41" s="585">
        <f>+E43+E42</f>
        <v>285121.28999999998</v>
      </c>
      <c r="F41" s="586">
        <f>E41/E33</f>
        <v>0.11352448154401769</v>
      </c>
      <c r="G41" s="587">
        <f>+G43+G42</f>
        <v>405833.11</v>
      </c>
      <c r="H41" s="586">
        <f>G41/G33</f>
        <v>0.15472188705164627</v>
      </c>
      <c r="I41" s="587">
        <f t="shared" si="3"/>
        <v>-106842.39999999997</v>
      </c>
      <c r="J41" s="606"/>
      <c r="L41" s="600"/>
    </row>
    <row r="42" spans="1:13" ht="14.25" customHeight="1">
      <c r="A42" s="565"/>
      <c r="B42" s="589" t="s">
        <v>230</v>
      </c>
      <c r="C42" s="588">
        <v>272673.95</v>
      </c>
      <c r="D42" s="582"/>
      <c r="E42" s="600">
        <v>227317</v>
      </c>
      <c r="F42" s="582"/>
      <c r="G42" s="588">
        <v>227317</v>
      </c>
      <c r="H42" s="582"/>
      <c r="I42" s="607">
        <f>C42-G42</f>
        <v>45356.950000000012</v>
      </c>
      <c r="J42" s="579"/>
      <c r="L42" s="600"/>
    </row>
    <row r="43" spans="1:13" ht="14.25" customHeight="1">
      <c r="A43" s="565"/>
      <c r="B43" s="580" t="s">
        <v>231</v>
      </c>
      <c r="C43" s="601">
        <v>26316.76</v>
      </c>
      <c r="D43" s="593"/>
      <c r="E43" s="593">
        <v>57804.29</v>
      </c>
      <c r="F43" s="593"/>
      <c r="G43" s="601">
        <v>178516.11</v>
      </c>
      <c r="H43" s="594"/>
      <c r="I43" s="601">
        <f t="shared" si="3"/>
        <v>-152199.34999999998</v>
      </c>
      <c r="J43" s="579"/>
      <c r="K43" s="590"/>
      <c r="L43" s="585"/>
    </row>
    <row r="44" spans="1:13" ht="14.25" customHeight="1">
      <c r="A44" s="565"/>
      <c r="B44" s="580"/>
      <c r="C44" s="588"/>
      <c r="D44" s="582"/>
      <c r="F44" s="582"/>
      <c r="G44" s="509"/>
      <c r="H44" s="582"/>
      <c r="I44" s="509"/>
      <c r="J44" s="579"/>
      <c r="L44" s="600"/>
    </row>
    <row r="45" spans="1:13" ht="14.25" customHeight="1" thickBot="1">
      <c r="A45" s="565"/>
      <c r="B45" s="565" t="s">
        <v>232</v>
      </c>
      <c r="C45" s="602">
        <f>C33+C22</f>
        <v>2712055.14</v>
      </c>
      <c r="D45" s="608"/>
      <c r="E45" s="602">
        <f>E33+E22</f>
        <v>2667542.6</v>
      </c>
      <c r="F45" s="561"/>
      <c r="G45" s="561">
        <f>G33+G22</f>
        <v>2770002.5599999996</v>
      </c>
      <c r="H45" s="603"/>
      <c r="I45" s="561">
        <f>C45-G45</f>
        <v>-57947.41999999946</v>
      </c>
      <c r="J45" s="579"/>
      <c r="L45" s="585"/>
    </row>
    <row r="46" spans="1:13" ht="14.25" customHeight="1" thickTop="1" thickBot="1">
      <c r="A46" s="565"/>
      <c r="B46" s="580"/>
      <c r="C46" s="588"/>
      <c r="D46" s="582"/>
      <c r="F46" s="582"/>
      <c r="G46" s="584"/>
      <c r="H46" s="584"/>
      <c r="I46" s="509"/>
      <c r="J46" s="579"/>
      <c r="L46" s="588"/>
      <c r="M46" s="590"/>
    </row>
    <row r="47" spans="1:13" ht="14.25" customHeight="1" thickBot="1">
      <c r="A47" s="565"/>
      <c r="B47" s="580" t="s">
        <v>342</v>
      </c>
      <c r="C47" s="609">
        <f>C45-C20</f>
        <v>0</v>
      </c>
      <c r="D47" s="610"/>
      <c r="E47" s="609">
        <f>E45-E20</f>
        <v>0</v>
      </c>
      <c r="F47" s="610"/>
      <c r="G47" s="609">
        <f>G45-G20</f>
        <v>0</v>
      </c>
      <c r="H47" s="563"/>
      <c r="I47" s="563">
        <f>I45-I20</f>
        <v>4.6566128730773926E-10</v>
      </c>
      <c r="J47" s="579"/>
      <c r="K47" s="590"/>
      <c r="L47" s="601"/>
    </row>
    <row r="48" spans="1:13" ht="14.25" customHeight="1">
      <c r="A48" s="565"/>
      <c r="B48" s="580"/>
      <c r="C48" s="588">
        <f>C45-C20</f>
        <v>0</v>
      </c>
      <c r="D48" s="509"/>
      <c r="E48" s="588">
        <v>0</v>
      </c>
      <c r="F48" s="582"/>
      <c r="G48" s="588">
        <f>G45-G20</f>
        <v>0</v>
      </c>
      <c r="H48" s="584"/>
      <c r="I48" s="567"/>
      <c r="J48" s="579"/>
      <c r="L48" s="588"/>
    </row>
    <row r="49" spans="1:12" ht="14.25" hidden="1" customHeight="1">
      <c r="J49" s="579"/>
      <c r="L49" s="602"/>
    </row>
    <row r="50" spans="1:12" ht="14.25" hidden="1" customHeight="1">
      <c r="A50" s="565"/>
      <c r="D50" s="1249"/>
      <c r="J50" s="579"/>
      <c r="K50" s="590"/>
    </row>
    <row r="51" spans="1:12" ht="14.25" hidden="1" customHeight="1">
      <c r="A51" s="565"/>
      <c r="D51" s="1249"/>
      <c r="J51" s="595"/>
    </row>
    <row r="52" spans="1:12" ht="14.25" hidden="1" customHeight="1">
      <c r="J52" s="579"/>
    </row>
    <row r="53" spans="1:12" ht="14.25" hidden="1" customHeight="1">
      <c r="B53" s="611"/>
      <c r="E53" s="591"/>
      <c r="G53" s="591"/>
      <c r="I53" s="607"/>
      <c r="J53" s="595"/>
    </row>
    <row r="54" spans="1:12" ht="14.25" hidden="1" customHeight="1">
      <c r="B54" s="612"/>
      <c r="E54" s="591"/>
      <c r="G54" s="591"/>
      <c r="I54" s="607"/>
      <c r="J54" s="606"/>
    </row>
    <row r="55" spans="1:12" ht="14.25" hidden="1" customHeight="1" thickBot="1">
      <c r="B55" s="613"/>
      <c r="C55" s="1092"/>
      <c r="D55" s="604"/>
      <c r="E55" s="1092"/>
      <c r="F55" s="570"/>
      <c r="G55" s="1092"/>
      <c r="H55" s="570"/>
      <c r="I55" s="614"/>
      <c r="J55" s="579"/>
    </row>
    <row r="56" spans="1:12" ht="14.25" hidden="1" customHeight="1" thickTop="1">
      <c r="B56" s="615"/>
      <c r="C56" s="588"/>
    </row>
    <row r="57" spans="1:12" ht="14.25" hidden="1" customHeight="1">
      <c r="B57" s="568"/>
      <c r="C57" s="588"/>
    </row>
    <row r="58" spans="1:12" ht="14.25" hidden="1" customHeight="1">
      <c r="A58" s="565"/>
      <c r="B58" s="568"/>
    </row>
    <row r="59" spans="1:12" ht="14.25" hidden="1" customHeight="1">
      <c r="A59" s="565"/>
      <c r="B59" s="568"/>
    </row>
    <row r="60" spans="1:12" ht="14.25" hidden="1" customHeight="1">
      <c r="B60" s="568"/>
    </row>
    <row r="61" spans="1:12" ht="14.25" hidden="1" customHeight="1">
      <c r="B61" s="568"/>
      <c r="C61" s="588"/>
      <c r="E61" s="588"/>
      <c r="G61" s="588"/>
      <c r="I61" s="607"/>
    </row>
    <row r="62" spans="1:12" ht="14.25" hidden="1" customHeight="1">
      <c r="B62" s="568"/>
      <c r="C62" s="588"/>
      <c r="E62" s="591"/>
      <c r="G62" s="588"/>
      <c r="I62" s="607"/>
    </row>
    <row r="63" spans="1:12" ht="14.25" hidden="1" customHeight="1" thickBot="1">
      <c r="C63" s="1092"/>
      <c r="D63" s="604"/>
      <c r="E63" s="1092"/>
      <c r="F63" s="570"/>
      <c r="G63" s="1092"/>
      <c r="H63" s="570"/>
      <c r="I63" s="614"/>
    </row>
    <row r="64" spans="1:12" ht="14.25" hidden="1" customHeight="1" thickTop="1"/>
    <row r="65" spans="1:12" ht="14.25" hidden="1" customHeight="1"/>
    <row r="66" spans="1:12" ht="14.25" hidden="1" customHeight="1"/>
    <row r="67" spans="1:12" ht="14.25" hidden="1" customHeight="1"/>
    <row r="68" spans="1:12" ht="14.25" hidden="1" customHeight="1"/>
    <row r="69" spans="1:12" ht="14.25" hidden="1" customHeight="1"/>
    <row r="71" spans="1:12" ht="14.25" customHeight="1">
      <c r="A71" s="1626" t="s">
        <v>12</v>
      </c>
      <c r="B71" s="1626"/>
      <c r="C71" s="1626"/>
      <c r="D71" s="1626"/>
      <c r="E71" s="1626"/>
      <c r="F71" s="1626"/>
      <c r="G71" s="1626"/>
      <c r="H71" s="1626"/>
      <c r="I71" s="1626"/>
    </row>
    <row r="72" spans="1:12" ht="14.25" customHeight="1">
      <c r="A72" s="1627" t="s">
        <v>797</v>
      </c>
      <c r="B72" s="1628"/>
      <c r="C72" s="1628"/>
      <c r="D72" s="1628"/>
      <c r="E72" s="1628"/>
      <c r="F72" s="1628"/>
      <c r="G72" s="1628"/>
      <c r="H72" s="1628"/>
      <c r="I72" s="1628"/>
    </row>
    <row r="73" spans="1:12" ht="14.25" customHeight="1">
      <c r="A73" s="616"/>
      <c r="B73" s="1625" t="s">
        <v>200</v>
      </c>
      <c r="C73" s="1625"/>
      <c r="D73" s="1625"/>
      <c r="E73" s="1625"/>
      <c r="F73" s="1625"/>
      <c r="G73" s="1625"/>
      <c r="H73" s="1625"/>
      <c r="I73" s="1625"/>
    </row>
    <row r="74" spans="1:12" ht="14.25" customHeight="1" thickBot="1">
      <c r="A74" s="574"/>
      <c r="B74" s="575"/>
      <c r="C74" s="1090" t="str">
        <f>C4</f>
        <v>2019 FEBRERO</v>
      </c>
      <c r="D74" s="1091"/>
      <c r="E74" s="1090" t="str">
        <f>E4</f>
        <v>2018 FEBRERO</v>
      </c>
      <c r="F74" s="576"/>
      <c r="G74" s="1090" t="str">
        <f>G4</f>
        <v>2018 DIC</v>
      </c>
      <c r="H74" s="577"/>
      <c r="I74" s="578" t="s">
        <v>357</v>
      </c>
    </row>
    <row r="76" spans="1:12" ht="14.25" customHeight="1">
      <c r="A76" s="618" t="s">
        <v>0</v>
      </c>
      <c r="B76" s="618" t="s">
        <v>1</v>
      </c>
      <c r="C76" s="1093">
        <f>SUM(C77:C79)</f>
        <v>199025.06</v>
      </c>
      <c r="D76" s="586">
        <f>C76/C114</f>
        <v>0.90277858858860072</v>
      </c>
      <c r="E76" s="1093">
        <f>SUM(E77:E80)</f>
        <v>200530.31000000003</v>
      </c>
      <c r="F76" s="586">
        <f>E76/E114</f>
        <v>0.88885086295259996</v>
      </c>
      <c r="G76" s="1093">
        <f>SUM(G77:G80)</f>
        <v>1137816.6499999999</v>
      </c>
      <c r="H76" s="586">
        <f>G76/G114</f>
        <v>0.88948483813664925</v>
      </c>
      <c r="I76" s="590">
        <f>C76-G76</f>
        <v>-938791.58999999985</v>
      </c>
      <c r="K76" s="590"/>
      <c r="L76" s="620"/>
    </row>
    <row r="77" spans="1:12" ht="14.25" customHeight="1">
      <c r="A77" s="621" t="s">
        <v>2</v>
      </c>
      <c r="B77" s="622" t="s">
        <v>319</v>
      </c>
      <c r="C77" s="591">
        <f>'R Msual'!O9</f>
        <v>191412.56</v>
      </c>
      <c r="D77" s="586"/>
      <c r="E77" s="591">
        <f>'Res Real 18'!Q7</f>
        <v>191874.36000000002</v>
      </c>
      <c r="F77" s="586"/>
      <c r="G77" s="591">
        <v>1109738.1399999999</v>
      </c>
      <c r="H77" s="586"/>
      <c r="I77" s="590">
        <f>C77-G77</f>
        <v>-918325.57999999984</v>
      </c>
    </row>
    <row r="78" spans="1:12" ht="14.25" customHeight="1">
      <c r="A78" s="621" t="s">
        <v>3</v>
      </c>
      <c r="B78" s="621" t="s">
        <v>318</v>
      </c>
      <c r="C78" s="591">
        <f>'R Msual'!O10</f>
        <v>2812.5</v>
      </c>
      <c r="D78" s="586"/>
      <c r="E78" s="591">
        <f>'Res Real 18'!Q8</f>
        <v>3516.95</v>
      </c>
      <c r="F78" s="586"/>
      <c r="G78" s="591">
        <v>18139.510000000002</v>
      </c>
      <c r="H78" s="586"/>
      <c r="I78" s="590">
        <f>C78-G78</f>
        <v>-15327.010000000002</v>
      </c>
    </row>
    <row r="79" spans="1:12" ht="14.25" customHeight="1">
      <c r="A79" s="621" t="s">
        <v>4</v>
      </c>
      <c r="B79" s="621" t="s">
        <v>44</v>
      </c>
      <c r="C79" s="591">
        <f>'R Msual'!O11</f>
        <v>4800</v>
      </c>
      <c r="D79" s="586"/>
      <c r="E79" s="591">
        <f>'Res Real 18'!Q9</f>
        <v>5139</v>
      </c>
      <c r="F79" s="586"/>
      <c r="G79" s="591">
        <v>9939</v>
      </c>
      <c r="H79" s="586"/>
      <c r="I79" s="590">
        <f>C79-G79</f>
        <v>-5139</v>
      </c>
    </row>
    <row r="80" spans="1:12" ht="14.25" customHeight="1">
      <c r="A80" s="622" t="s">
        <v>5</v>
      </c>
      <c r="B80" s="621" t="s">
        <v>6</v>
      </c>
      <c r="C80" s="591">
        <v>0</v>
      </c>
      <c r="D80" s="586"/>
      <c r="E80" s="591">
        <f>'Res Real 18'!Q10</f>
        <v>0</v>
      </c>
      <c r="F80" s="586"/>
      <c r="G80" s="591">
        <v>0</v>
      </c>
      <c r="H80" s="586"/>
      <c r="I80" s="590">
        <f t="shared" ref="I80" si="4">C80-G80</f>
        <v>0</v>
      </c>
    </row>
    <row r="81" spans="1:12" ht="14.25" customHeight="1">
      <c r="A81" s="569"/>
      <c r="B81" s="569"/>
      <c r="D81" s="586"/>
      <c r="E81" s="591"/>
      <c r="F81" s="586"/>
      <c r="G81" s="591"/>
      <c r="H81" s="586"/>
      <c r="I81" s="590">
        <f t="shared" ref="I81:I117" si="5">C81-G81</f>
        <v>0</v>
      </c>
    </row>
    <row r="82" spans="1:12" ht="14.25" customHeight="1">
      <c r="A82" s="618" t="s">
        <v>0</v>
      </c>
      <c r="B82" s="618" t="s">
        <v>13</v>
      </c>
      <c r="C82" s="1093">
        <f>SUM(C83:C91)</f>
        <v>172901.32000000004</v>
      </c>
      <c r="D82" s="586">
        <f>C82/C115</f>
        <v>0.94552401426729626</v>
      </c>
      <c r="E82" s="1093">
        <f>SUM(E83:E91)</f>
        <v>155461.46</v>
      </c>
      <c r="F82" s="586">
        <f>E82/E115</f>
        <v>0.9264579507891324</v>
      </c>
      <c r="G82" s="1093">
        <f>SUM(G83:G91)</f>
        <v>966284.13</v>
      </c>
      <c r="H82" s="586">
        <f>G82/G115</f>
        <v>0.92864850418966904</v>
      </c>
      <c r="I82" s="619">
        <f t="shared" si="5"/>
        <v>-793382.80999999994</v>
      </c>
      <c r="K82" s="590"/>
      <c r="L82" s="620"/>
    </row>
    <row r="83" spans="1:12" ht="14.25" customHeight="1">
      <c r="A83" s="621" t="s">
        <v>2</v>
      </c>
      <c r="B83" s="621" t="s">
        <v>14</v>
      </c>
      <c r="C83" s="591">
        <f>'R Msual'!O15</f>
        <v>32296.32</v>
      </c>
      <c r="D83" s="586"/>
      <c r="E83" s="591">
        <f>'Res Real 18'!Q15</f>
        <v>30789.47</v>
      </c>
      <c r="F83" s="586"/>
      <c r="G83" s="591">
        <v>177172.29</v>
      </c>
      <c r="H83" s="586"/>
      <c r="I83" s="590">
        <f t="shared" si="5"/>
        <v>-144875.97</v>
      </c>
    </row>
    <row r="84" spans="1:12" ht="14.25" customHeight="1">
      <c r="A84" s="621" t="s">
        <v>3</v>
      </c>
      <c r="B84" s="621" t="s">
        <v>49</v>
      </c>
      <c r="C84" s="591">
        <f>'R Msual'!O16</f>
        <v>4612.5</v>
      </c>
      <c r="D84" s="586"/>
      <c r="E84" s="591">
        <f>'Res Real 18'!Q16</f>
        <v>4641.66</v>
      </c>
      <c r="F84" s="586"/>
      <c r="G84" s="591">
        <v>27762.52</v>
      </c>
      <c r="H84" s="586"/>
      <c r="I84" s="590">
        <f t="shared" si="5"/>
        <v>-23150.02</v>
      </c>
    </row>
    <row r="85" spans="1:12" ht="14.25" customHeight="1">
      <c r="A85" s="621" t="s">
        <v>4</v>
      </c>
      <c r="B85" s="621" t="s">
        <v>320</v>
      </c>
      <c r="C85" s="591">
        <f>'R Msual'!O17</f>
        <v>3961.96</v>
      </c>
      <c r="D85" s="586"/>
      <c r="E85" s="591">
        <f>'Res Real 18'!Q17</f>
        <v>3727.64</v>
      </c>
      <c r="F85" s="586"/>
      <c r="G85" s="591">
        <v>21169.49</v>
      </c>
      <c r="H85" s="586"/>
      <c r="I85" s="590">
        <f t="shared" si="5"/>
        <v>-17207.530000000002</v>
      </c>
      <c r="L85" s="590"/>
    </row>
    <row r="86" spans="1:12" ht="14.25" customHeight="1">
      <c r="A86" s="621" t="s">
        <v>5</v>
      </c>
      <c r="B86" s="621" t="s">
        <v>42</v>
      </c>
      <c r="C86" s="591">
        <v>0</v>
      </c>
      <c r="D86" s="586"/>
      <c r="E86" s="591">
        <f>'Res Real 18'!Q18</f>
        <v>0</v>
      </c>
      <c r="F86" s="586"/>
      <c r="G86" s="591">
        <v>0</v>
      </c>
      <c r="H86" s="586"/>
      <c r="I86" s="590">
        <f t="shared" si="5"/>
        <v>0</v>
      </c>
    </row>
    <row r="87" spans="1:12" ht="14.25" customHeight="1">
      <c r="A87" s="621" t="s">
        <v>16</v>
      </c>
      <c r="B87" s="621" t="s">
        <v>15</v>
      </c>
      <c r="C87" s="591">
        <f>'R Msual'!O19</f>
        <v>71773.23000000001</v>
      </c>
      <c r="D87" s="586"/>
      <c r="E87" s="591">
        <f>'Res Real 18'!Q19</f>
        <v>64277.81</v>
      </c>
      <c r="F87" s="586"/>
      <c r="G87" s="591">
        <v>424751.63000000006</v>
      </c>
      <c r="H87" s="586"/>
      <c r="I87" s="590">
        <f t="shared" si="5"/>
        <v>-352978.4</v>
      </c>
      <c r="J87" s="590"/>
    </row>
    <row r="88" spans="1:12" ht="14.25" customHeight="1">
      <c r="A88" s="621" t="s">
        <v>18</v>
      </c>
      <c r="B88" s="621" t="s">
        <v>17</v>
      </c>
      <c r="C88" s="591">
        <f>'R Msual'!O20</f>
        <v>7546</v>
      </c>
      <c r="D88" s="586"/>
      <c r="E88" s="591">
        <f>'Res Real 18'!Q20</f>
        <v>8449.49</v>
      </c>
      <c r="F88" s="586"/>
      <c r="G88" s="591">
        <v>54402</v>
      </c>
      <c r="H88" s="586"/>
      <c r="I88" s="590">
        <f>C88-G88</f>
        <v>-46856</v>
      </c>
      <c r="J88" s="590"/>
    </row>
    <row r="89" spans="1:12" ht="14.25" customHeight="1">
      <c r="A89" s="621" t="s">
        <v>19</v>
      </c>
      <c r="B89" s="621" t="s">
        <v>32</v>
      </c>
      <c r="C89" s="591">
        <f>'R Msual'!O21</f>
        <v>48645.070000000007</v>
      </c>
      <c r="D89" s="586"/>
      <c r="E89" s="591">
        <f>'Res Real 18'!Q21</f>
        <v>38105.040000000001</v>
      </c>
      <c r="F89" s="586"/>
      <c r="G89" s="591">
        <v>232127.53</v>
      </c>
      <c r="H89" s="586"/>
      <c r="I89" s="590">
        <f t="shared" si="5"/>
        <v>-183482.46</v>
      </c>
      <c r="J89" s="590"/>
    </row>
    <row r="90" spans="1:12" ht="14.25" customHeight="1">
      <c r="A90" s="621" t="s">
        <v>21</v>
      </c>
      <c r="B90" s="621" t="s">
        <v>20</v>
      </c>
      <c r="C90" s="591">
        <f>'R Msual'!O22</f>
        <v>3785.04</v>
      </c>
      <c r="D90" s="586"/>
      <c r="E90" s="591">
        <f>'Res Real 18'!Q22</f>
        <v>4371.3</v>
      </c>
      <c r="F90" s="586"/>
      <c r="G90" s="591">
        <v>19671.080000000002</v>
      </c>
      <c r="H90" s="586"/>
      <c r="I90" s="590">
        <f t="shared" si="5"/>
        <v>-15886.04</v>
      </c>
      <c r="J90" s="590"/>
    </row>
    <row r="91" spans="1:12" ht="14.25" customHeight="1">
      <c r="A91" s="621" t="s">
        <v>43</v>
      </c>
      <c r="B91" s="621" t="s">
        <v>22</v>
      </c>
      <c r="C91" s="591">
        <f>'R Msual'!O23</f>
        <v>281.2</v>
      </c>
      <c r="D91" s="586"/>
      <c r="E91" s="591">
        <f>'Res Real 18'!Q23</f>
        <v>1099.05</v>
      </c>
      <c r="F91" s="586"/>
      <c r="G91" s="591">
        <v>9227.590000000002</v>
      </c>
      <c r="H91" s="586"/>
      <c r="I91" s="590">
        <f t="shared" si="5"/>
        <v>-8946.3900000000012</v>
      </c>
      <c r="J91" s="590"/>
    </row>
    <row r="92" spans="1:12" ht="14.25" customHeight="1">
      <c r="A92" s="621"/>
      <c r="B92" s="621"/>
      <c r="D92" s="586"/>
      <c r="E92" s="591"/>
      <c r="F92" s="586"/>
      <c r="G92" s="591"/>
      <c r="H92" s="586"/>
      <c r="I92" s="590">
        <f t="shared" si="5"/>
        <v>0</v>
      </c>
    </row>
    <row r="93" spans="1:12" ht="14.25" customHeight="1">
      <c r="A93" s="621"/>
      <c r="B93" s="621"/>
      <c r="D93" s="586"/>
      <c r="E93" s="591"/>
      <c r="F93" s="586"/>
      <c r="G93" s="591"/>
      <c r="H93" s="586"/>
      <c r="I93" s="590">
        <f t="shared" si="5"/>
        <v>0</v>
      </c>
    </row>
    <row r="94" spans="1:12" ht="14.25" customHeight="1">
      <c r="A94" s="618" t="s">
        <v>0</v>
      </c>
      <c r="B94" s="618" t="s">
        <v>25</v>
      </c>
      <c r="C94" s="1093">
        <f>SUM(C95:C98)</f>
        <v>8316.39</v>
      </c>
      <c r="D94" s="586">
        <f>C94/C115</f>
        <v>4.5478811017824486E-2</v>
      </c>
      <c r="E94" s="1093">
        <f>SUM(E95:E98)</f>
        <v>11883.61</v>
      </c>
      <c r="F94" s="586">
        <f>E94/E115</f>
        <v>7.0819256223228849E-2</v>
      </c>
      <c r="G94" s="1093">
        <f>SUM(G95:G97)</f>
        <v>71317.250000000015</v>
      </c>
      <c r="H94" s="586">
        <f>G94/G115</f>
        <v>6.8539527328696462E-2</v>
      </c>
      <c r="I94" s="619">
        <f t="shared" si="5"/>
        <v>-63000.860000000015</v>
      </c>
    </row>
    <row r="95" spans="1:12" ht="14.25" customHeight="1">
      <c r="A95" s="621" t="s">
        <v>2</v>
      </c>
      <c r="B95" s="622" t="s">
        <v>26</v>
      </c>
      <c r="C95" s="591">
        <f>'R Msual'!O26</f>
        <v>1496.43</v>
      </c>
      <c r="D95" s="586"/>
      <c r="E95" s="591">
        <f>'Res Real 18'!Q26</f>
        <v>3611.7799999999997</v>
      </c>
      <c r="F95" s="586"/>
      <c r="G95" s="591">
        <v>24911.440000000002</v>
      </c>
      <c r="H95" s="586"/>
      <c r="I95" s="590">
        <f t="shared" si="5"/>
        <v>-23415.010000000002</v>
      </c>
    </row>
    <row r="96" spans="1:12" ht="14.25" customHeight="1">
      <c r="A96" s="621" t="s">
        <v>3</v>
      </c>
      <c r="B96" s="621" t="s">
        <v>354</v>
      </c>
      <c r="C96" s="591">
        <f>'R Msual'!O27</f>
        <v>0</v>
      </c>
      <c r="D96" s="586"/>
      <c r="E96" s="591">
        <f>'Res Real 18'!Q27</f>
        <v>97.49</v>
      </c>
      <c r="F96" s="586"/>
      <c r="G96" s="591">
        <v>97.49</v>
      </c>
      <c r="H96" s="586"/>
      <c r="I96" s="590">
        <f t="shared" si="5"/>
        <v>-97.49</v>
      </c>
    </row>
    <row r="97" spans="1:10" ht="14.25" customHeight="1">
      <c r="A97" s="621" t="s">
        <v>4</v>
      </c>
      <c r="B97" s="621" t="s">
        <v>446</v>
      </c>
      <c r="C97" s="591">
        <f>'R Msual'!O28</f>
        <v>6819.96</v>
      </c>
      <c r="D97" s="586"/>
      <c r="E97" s="591">
        <f>'Res Real 18'!Q28</f>
        <v>8174.34</v>
      </c>
      <c r="F97" s="586"/>
      <c r="G97" s="591">
        <v>46308.320000000014</v>
      </c>
      <c r="H97" s="586"/>
      <c r="I97" s="590">
        <f>C97-G97</f>
        <v>-39488.360000000015</v>
      </c>
    </row>
    <row r="98" spans="1:10" ht="14.25" customHeight="1">
      <c r="A98" s="621"/>
      <c r="B98" s="621"/>
      <c r="C98" s="591">
        <f>'R Msual'!O29</f>
        <v>0</v>
      </c>
      <c r="D98" s="586"/>
      <c r="E98" s="591">
        <f>'Res Real 18'!Q29</f>
        <v>0</v>
      </c>
      <c r="F98" s="586"/>
      <c r="G98" s="591">
        <v>0</v>
      </c>
      <c r="H98" s="586"/>
      <c r="I98" s="590">
        <v>0</v>
      </c>
    </row>
    <row r="99" spans="1:10" ht="14.25" customHeight="1">
      <c r="A99" s="621"/>
      <c r="B99" s="621"/>
      <c r="D99" s="586"/>
      <c r="E99" s="591"/>
      <c r="F99" s="586"/>
      <c r="G99" s="591"/>
      <c r="H99" s="586"/>
      <c r="I99" s="590"/>
    </row>
    <row r="100" spans="1:10" ht="14.25" customHeight="1" thickBot="1">
      <c r="A100" s="621"/>
      <c r="B100" s="618" t="s">
        <v>38</v>
      </c>
      <c r="C100" s="1094">
        <f>C76-C82-C94</f>
        <v>17807.349999999962</v>
      </c>
      <c r="D100" s="586"/>
      <c r="E100" s="1094">
        <f>E76-E82-E94</f>
        <v>33185.240000000034</v>
      </c>
      <c r="F100" s="586"/>
      <c r="G100" s="1094">
        <f>G76-G82-G94</f>
        <v>100215.26999999989</v>
      </c>
      <c r="H100" s="586"/>
      <c r="I100" s="623">
        <f t="shared" si="5"/>
        <v>-82407.919999999925</v>
      </c>
    </row>
    <row r="101" spans="1:10" ht="14.25" customHeight="1" thickTop="1">
      <c r="A101" s="621"/>
      <c r="B101" s="618"/>
      <c r="D101" s="586"/>
      <c r="E101" s="591">
        <v>0</v>
      </c>
      <c r="F101" s="586"/>
      <c r="G101" s="591"/>
      <c r="H101" s="586"/>
      <c r="I101" s="590">
        <f t="shared" si="5"/>
        <v>0</v>
      </c>
    </row>
    <row r="102" spans="1:10" ht="14.25" customHeight="1">
      <c r="A102" s="621" t="s">
        <v>7</v>
      </c>
      <c r="B102" s="618" t="s">
        <v>8</v>
      </c>
      <c r="C102" s="1093">
        <f>'R Msual'!O33</f>
        <v>21315.89</v>
      </c>
      <c r="D102" s="586">
        <f>C102/C114</f>
        <v>9.6688975190912491E-2</v>
      </c>
      <c r="E102" s="591">
        <f>'Res Real 18'!Q34</f>
        <v>24903.18</v>
      </c>
      <c r="F102" s="586">
        <f>E102/E114</f>
        <v>0.11038337812006536</v>
      </c>
      <c r="G102" s="1093">
        <v>134885.4</v>
      </c>
      <c r="H102" s="586">
        <f>G102/G114</f>
        <v>0.10544626692358317</v>
      </c>
      <c r="I102" s="619">
        <f t="shared" si="5"/>
        <v>-113569.51</v>
      </c>
    </row>
    <row r="103" spans="1:10" ht="14.25" customHeight="1">
      <c r="A103" s="621"/>
      <c r="B103" s="621"/>
      <c r="D103" s="586"/>
      <c r="E103" s="591">
        <v>0</v>
      </c>
      <c r="F103" s="586"/>
      <c r="G103" s="591"/>
      <c r="H103" s="586"/>
      <c r="I103" s="590">
        <f t="shared" si="5"/>
        <v>0</v>
      </c>
    </row>
    <row r="104" spans="1:10" ht="14.25" customHeight="1">
      <c r="A104" s="621" t="s">
        <v>7</v>
      </c>
      <c r="B104" s="618" t="s">
        <v>23</v>
      </c>
      <c r="C104" s="1093">
        <f>SUM(C105:C109)</f>
        <v>1645.25</v>
      </c>
      <c r="D104" s="586">
        <f>C104/C115</f>
        <v>8.9971747148793815E-3</v>
      </c>
      <c r="E104" s="1093">
        <f>SUM(E105:E109)</f>
        <v>456.89</v>
      </c>
      <c r="F104" s="586">
        <f>E104/E115</f>
        <v>2.722792987638523E-3</v>
      </c>
      <c r="G104" s="1093">
        <f>SUM(G105:G109)</f>
        <v>2882.7</v>
      </c>
      <c r="H104" s="586">
        <f>G104/G115</f>
        <v>2.7704222390856803E-3</v>
      </c>
      <c r="I104" s="619">
        <f t="shared" si="5"/>
        <v>-1237.4499999999998</v>
      </c>
    </row>
    <row r="105" spans="1:10" ht="14.25" customHeight="1">
      <c r="A105" s="621" t="s">
        <v>2</v>
      </c>
      <c r="B105" s="621" t="s">
        <v>39</v>
      </c>
      <c r="C105" s="591">
        <f>'R Msual'!O36</f>
        <v>140.63</v>
      </c>
      <c r="D105" s="586"/>
      <c r="E105" s="591">
        <f>'Res Real 18'!Q37</f>
        <v>0</v>
      </c>
      <c r="F105" s="586"/>
      <c r="G105" s="591">
        <v>914.82</v>
      </c>
      <c r="H105" s="586"/>
      <c r="I105" s="590">
        <f t="shared" si="5"/>
        <v>-774.19</v>
      </c>
    </row>
    <row r="106" spans="1:10" ht="14.25" customHeight="1">
      <c r="A106" s="621" t="s">
        <v>3</v>
      </c>
      <c r="B106" s="621" t="s">
        <v>52</v>
      </c>
      <c r="C106" s="591">
        <f>'R Msual'!O37</f>
        <v>0</v>
      </c>
      <c r="D106" s="586"/>
      <c r="E106" s="591">
        <f>'Res Real 18'!Q38</f>
        <v>0</v>
      </c>
      <c r="F106" s="586"/>
      <c r="G106" s="591">
        <v>0</v>
      </c>
      <c r="H106" s="586"/>
      <c r="I106" s="590">
        <f t="shared" si="5"/>
        <v>0</v>
      </c>
    </row>
    <row r="107" spans="1:10" ht="14.25" customHeight="1">
      <c r="A107" s="621" t="s">
        <v>4</v>
      </c>
      <c r="B107" s="621" t="s">
        <v>24</v>
      </c>
      <c r="C107" s="591">
        <f>'R Msual'!O38</f>
        <v>0</v>
      </c>
      <c r="D107" s="597"/>
      <c r="E107" s="591">
        <f>'Res Real 18'!Q39</f>
        <v>396.15999999999997</v>
      </c>
      <c r="F107" s="597"/>
      <c r="G107" s="591">
        <v>376.5</v>
      </c>
      <c r="H107" s="597"/>
      <c r="I107" s="624">
        <f>C107-G107</f>
        <v>-376.5</v>
      </c>
    </row>
    <row r="108" spans="1:10" ht="14.25" customHeight="1">
      <c r="A108" s="621" t="s">
        <v>5</v>
      </c>
      <c r="B108" s="621" t="s">
        <v>291</v>
      </c>
      <c r="C108" s="591">
        <f>'R Msual'!O39</f>
        <v>1504.6200000000001</v>
      </c>
      <c r="D108" s="597"/>
      <c r="E108" s="591">
        <f>'Res Real 18'!Q40</f>
        <v>60.730000000000004</v>
      </c>
      <c r="F108" s="597"/>
      <c r="G108" s="591">
        <v>744.81000000000006</v>
      </c>
      <c r="H108" s="597"/>
      <c r="I108" s="624">
        <f t="shared" si="5"/>
        <v>759.81000000000006</v>
      </c>
    </row>
    <row r="109" spans="1:10" ht="14.25" customHeight="1">
      <c r="A109" s="621"/>
      <c r="B109" s="621" t="s">
        <v>435</v>
      </c>
      <c r="C109" s="591">
        <f>'R Msual'!O40</f>
        <v>0</v>
      </c>
      <c r="D109" s="597"/>
      <c r="E109" s="591">
        <f>'Res Real 18'!Q41</f>
        <v>0</v>
      </c>
      <c r="F109" s="597"/>
      <c r="G109" s="591">
        <v>846.56999999999994</v>
      </c>
      <c r="H109" s="597"/>
      <c r="I109" s="624">
        <f>C109-G109</f>
        <v>-846.56999999999994</v>
      </c>
    </row>
    <row r="110" spans="1:10" s="789" customFormat="1" ht="14.25" customHeight="1">
      <c r="A110" s="618" t="s">
        <v>9</v>
      </c>
      <c r="B110" s="618" t="s">
        <v>10</v>
      </c>
      <c r="C110" s="674">
        <f>'R Msual'!O42</f>
        <v>117.38</v>
      </c>
      <c r="D110" s="597"/>
      <c r="E110" s="591">
        <f>'Res Real 18'!Q43</f>
        <v>172.76</v>
      </c>
      <c r="F110" s="597"/>
      <c r="G110" s="674">
        <v>6484.0599999999995</v>
      </c>
      <c r="H110" s="597">
        <f>G110/G114</f>
        <v>5.0688949397675997E-3</v>
      </c>
      <c r="I110" s="1484">
        <f t="shared" si="5"/>
        <v>-6366.6799999999994</v>
      </c>
      <c r="J110" s="1237"/>
    </row>
    <row r="111" spans="1:10" s="789" customFormat="1" ht="14.25" customHeight="1">
      <c r="A111" s="618" t="s">
        <v>28</v>
      </c>
      <c r="B111" s="618" t="s">
        <v>29</v>
      </c>
      <c r="C111" s="591">
        <f>'R Msual'!O43</f>
        <v>0</v>
      </c>
      <c r="D111" s="597"/>
      <c r="E111" s="591">
        <f>'Res Real 18'!Q44</f>
        <v>0</v>
      </c>
      <c r="F111" s="597"/>
      <c r="G111" s="706">
        <v>43.23</v>
      </c>
      <c r="H111" s="597"/>
      <c r="I111" s="1484">
        <f t="shared" si="5"/>
        <v>-43.23</v>
      </c>
      <c r="J111" s="1237"/>
    </row>
    <row r="112" spans="1:10" s="789" customFormat="1" ht="14.25" customHeight="1">
      <c r="A112" s="618"/>
      <c r="B112" s="618" t="s">
        <v>480</v>
      </c>
      <c r="C112" s="674"/>
      <c r="D112" s="597"/>
      <c r="E112" s="674">
        <v>0</v>
      </c>
      <c r="F112" s="597"/>
      <c r="G112" s="674"/>
      <c r="H112" s="597"/>
      <c r="I112" s="1484"/>
      <c r="J112" s="1237"/>
    </row>
    <row r="113" spans="1:12" ht="14.25" customHeight="1">
      <c r="A113" s="621"/>
      <c r="B113" s="621"/>
      <c r="C113" s="706"/>
      <c r="D113" s="597"/>
      <c r="E113" s="706"/>
      <c r="F113" s="597"/>
      <c r="G113" s="706"/>
      <c r="H113" s="597"/>
      <c r="I113" s="624">
        <f t="shared" si="5"/>
        <v>0</v>
      </c>
    </row>
    <row r="114" spans="1:12" ht="14.25" customHeight="1">
      <c r="A114" s="621"/>
      <c r="B114" s="625" t="s">
        <v>381</v>
      </c>
      <c r="C114" s="1095">
        <f>C76+C102+C110</f>
        <v>220458.33000000002</v>
      </c>
      <c r="D114" s="597">
        <f>D76+D102</f>
        <v>0.99946756377951318</v>
      </c>
      <c r="E114" s="1095">
        <f>E76+E102+E110</f>
        <v>225606.25000000003</v>
      </c>
      <c r="F114" s="627">
        <f>F76+F102</f>
        <v>0.99923424107266534</v>
      </c>
      <c r="G114" s="1095">
        <f>G76+G102+G110</f>
        <v>1279186.1099999999</v>
      </c>
      <c r="H114" s="627">
        <f>H76+H102+H110</f>
        <v>1</v>
      </c>
      <c r="I114" s="626">
        <f t="shared" si="5"/>
        <v>-1058727.7799999998</v>
      </c>
    </row>
    <row r="115" spans="1:12" ht="14.25" customHeight="1">
      <c r="A115" s="621"/>
      <c r="B115" s="625" t="s">
        <v>382</v>
      </c>
      <c r="C115" s="1095">
        <f>C82+C94+C104+C111</f>
        <v>182862.96000000002</v>
      </c>
      <c r="D115" s="597">
        <f>D82+D94+D104</f>
        <v>1.0000000000000002</v>
      </c>
      <c r="E115" s="1095">
        <f>E82+E94+E104+E111+E112</f>
        <v>167801.96000000002</v>
      </c>
      <c r="F115" s="627">
        <f>F82+F94+F104</f>
        <v>0.99999999999999978</v>
      </c>
      <c r="G115" s="1095">
        <f>G82+G94+G104+G111</f>
        <v>1040527.3099999999</v>
      </c>
      <c r="H115" s="627">
        <f>H82+H94+H104</f>
        <v>0.99995845375745118</v>
      </c>
      <c r="I115" s="626">
        <f t="shared" si="5"/>
        <v>-857664.34999999986</v>
      </c>
    </row>
    <row r="116" spans="1:12" ht="14.25" customHeight="1">
      <c r="A116" s="618"/>
      <c r="B116" s="618"/>
      <c r="C116" s="706"/>
      <c r="D116" s="599"/>
      <c r="E116" s="706"/>
      <c r="F116" s="573"/>
      <c r="G116" s="706"/>
      <c r="H116" s="573"/>
      <c r="I116" s="624">
        <f t="shared" si="5"/>
        <v>0</v>
      </c>
    </row>
    <row r="117" spans="1:12" ht="14.25" customHeight="1" thickBot="1">
      <c r="A117" s="621"/>
      <c r="B117" s="625" t="s">
        <v>383</v>
      </c>
      <c r="C117" s="1015">
        <f>C114-C115</f>
        <v>37595.369999999995</v>
      </c>
      <c r="D117" s="599"/>
      <c r="E117" s="1015">
        <f>E114-E115</f>
        <v>57804.290000000008</v>
      </c>
      <c r="F117" s="1015"/>
      <c r="G117" s="1015">
        <f t="shared" ref="G117" si="6">G114-G115</f>
        <v>238658.79999999993</v>
      </c>
      <c r="H117" s="573"/>
      <c r="I117" s="628">
        <f t="shared" si="5"/>
        <v>-201063.42999999993</v>
      </c>
      <c r="K117" s="590"/>
      <c r="L117" s="620"/>
    </row>
    <row r="118" spans="1:12" ht="14.25" customHeight="1" thickTop="1">
      <c r="C118" s="544"/>
      <c r="D118" s="599"/>
      <c r="E118" s="544"/>
      <c r="F118" s="569"/>
      <c r="G118" s="640"/>
      <c r="H118" s="569"/>
      <c r="I118" s="569"/>
    </row>
    <row r="119" spans="1:12" ht="14.25" customHeight="1">
      <c r="B119" s="813"/>
    </row>
    <row r="120" spans="1:12" ht="14.25" customHeight="1">
      <c r="B120" s="625"/>
    </row>
    <row r="122" spans="1:12" ht="14.25" customHeight="1">
      <c r="D122" s="591"/>
      <c r="E122" s="591"/>
      <c r="F122" s="591"/>
      <c r="G122" s="591"/>
      <c r="H122" s="591"/>
      <c r="I122" s="591"/>
    </row>
  </sheetData>
  <mergeCells count="6">
    <mergeCell ref="B73:I73"/>
    <mergeCell ref="A1:I1"/>
    <mergeCell ref="A2:I2"/>
    <mergeCell ref="A71:I71"/>
    <mergeCell ref="A72:I72"/>
    <mergeCell ref="A3:I3"/>
  </mergeCells>
  <printOptions horizontalCentered="1"/>
  <pageMargins left="0.43307086614173229" right="0.27559055118110237" top="0.74803149606299213" bottom="0.19685039370078741" header="0" footer="0"/>
  <pageSetup scale="64" orientation="portrait" verticalDpi="7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5:J46"/>
  <sheetViews>
    <sheetView showGridLines="0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2" sqref="C12"/>
    </sheetView>
  </sheetViews>
  <sheetFormatPr baseColWidth="10" defaultColWidth="10" defaultRowHeight="13.5"/>
  <cols>
    <col min="1" max="1" width="31.33203125" style="96" customWidth="1"/>
    <col min="2" max="2" width="13" style="96" bestFit="1" customWidth="1"/>
    <col min="3" max="3" width="13.109375" style="96" bestFit="1" customWidth="1"/>
    <col min="4" max="4" width="13" style="96" bestFit="1" customWidth="1"/>
    <col min="5" max="5" width="13.77734375" style="96" bestFit="1" customWidth="1"/>
    <col min="6" max="6" width="10.44140625" style="96" bestFit="1" customWidth="1"/>
    <col min="7" max="7" width="13.88671875" style="96" customWidth="1"/>
    <col min="8" max="8" width="8.109375" style="96" customWidth="1"/>
    <col min="9" max="9" width="3" style="96" customWidth="1"/>
    <col min="10" max="12" width="15.88671875" style="96" customWidth="1"/>
    <col min="13" max="16384" width="10" style="96"/>
  </cols>
  <sheetData>
    <row r="5" spans="1:9" ht="15.75" thickBot="1">
      <c r="A5" s="1724" t="s">
        <v>315</v>
      </c>
      <c r="B5" s="1724"/>
      <c r="C5" s="1724"/>
      <c r="D5" s="1724"/>
      <c r="E5" s="1724"/>
      <c r="F5" s="1724"/>
      <c r="G5" s="1724"/>
    </row>
    <row r="6" spans="1:9" ht="15.75" customHeight="1">
      <c r="A6" s="259"/>
      <c r="B6" s="1415"/>
      <c r="C6" s="1416"/>
      <c r="D6" s="1417"/>
      <c r="E6" s="1418" t="s">
        <v>249</v>
      </c>
      <c r="F6" s="1419"/>
      <c r="G6" s="1725" t="s">
        <v>250</v>
      </c>
      <c r="H6" s="1726"/>
    </row>
    <row r="7" spans="1:9" ht="16.5" thickBot="1">
      <c r="A7" s="260"/>
      <c r="B7" s="1420">
        <v>2019</v>
      </c>
      <c r="C7" s="1421" t="s">
        <v>804</v>
      </c>
      <c r="D7" s="1422">
        <v>2018</v>
      </c>
      <c r="E7" s="1422" t="s">
        <v>251</v>
      </c>
      <c r="F7" s="1423" t="s">
        <v>67</v>
      </c>
      <c r="G7" s="1422">
        <v>2018</v>
      </c>
      <c r="H7" s="1422" t="s">
        <v>67</v>
      </c>
    </row>
    <row r="8" spans="1:9">
      <c r="A8" s="70"/>
      <c r="B8" s="71"/>
      <c r="C8" s="71"/>
      <c r="D8" s="71"/>
      <c r="E8" s="72"/>
      <c r="F8" s="72"/>
      <c r="G8" s="72"/>
      <c r="H8" s="72"/>
    </row>
    <row r="9" spans="1:9" ht="15.75">
      <c r="A9" s="73" t="s">
        <v>235</v>
      </c>
      <c r="B9" s="74"/>
      <c r="C9" s="74"/>
      <c r="D9" s="74"/>
      <c r="E9" s="75"/>
      <c r="F9" s="76"/>
      <c r="G9" s="75"/>
      <c r="H9" s="76"/>
    </row>
    <row r="10" spans="1:9" ht="15.75">
      <c r="A10" s="77" t="s">
        <v>252</v>
      </c>
      <c r="B10" s="74">
        <f>+ERC!J10</f>
        <v>191412.56</v>
      </c>
      <c r="C10" s="74">
        <f>+ERC!K10</f>
        <v>202372.98039869149</v>
      </c>
      <c r="D10" s="78">
        <f>'Res Real 18'!Q7</f>
        <v>191874.36000000002</v>
      </c>
      <c r="E10" s="79">
        <f>B10-C10</f>
        <v>-10960.420398691494</v>
      </c>
      <c r="F10" s="80">
        <f>E10/C10</f>
        <v>-5.4159504777261079E-2</v>
      </c>
      <c r="G10" s="79">
        <f t="shared" ref="G10:G15" si="0">B10-D10</f>
        <v>-461.80000000001746</v>
      </c>
      <c r="H10" s="80">
        <f>G10/D10</f>
        <v>-2.4067832721371288E-3</v>
      </c>
    </row>
    <row r="11" spans="1:9" ht="15.75">
      <c r="A11" s="77" t="s">
        <v>253</v>
      </c>
      <c r="B11" s="74">
        <f>+ERC!J11</f>
        <v>2812.5</v>
      </c>
      <c r="C11" s="74">
        <f>+ERC!K11</f>
        <v>2762</v>
      </c>
      <c r="D11" s="78">
        <f>'Res Real 18'!Q8</f>
        <v>3516.95</v>
      </c>
      <c r="E11" s="79">
        <f t="shared" ref="E11:E15" si="1">B11-C11</f>
        <v>50.5</v>
      </c>
      <c r="F11" s="80">
        <f t="shared" ref="F11:F27" si="2">E11/C11</f>
        <v>1.8283852280955828E-2</v>
      </c>
      <c r="G11" s="79">
        <f t="shared" si="0"/>
        <v>-704.44999999999982</v>
      </c>
      <c r="H11" s="80">
        <f>G11/D11</f>
        <v>-0.20030139751773549</v>
      </c>
      <c r="I11" s="98"/>
    </row>
    <row r="12" spans="1:9" ht="15.75">
      <c r="A12" s="81" t="s">
        <v>254</v>
      </c>
      <c r="B12" s="74">
        <f>+ERC!J12</f>
        <v>4800</v>
      </c>
      <c r="C12" s="74">
        <f>+ERC!K12</f>
        <v>4800</v>
      </c>
      <c r="D12" s="78">
        <f>'Res Real 18'!Q9</f>
        <v>5139</v>
      </c>
      <c r="E12" s="79">
        <f t="shared" si="1"/>
        <v>0</v>
      </c>
      <c r="F12" s="80">
        <f t="shared" si="2"/>
        <v>0</v>
      </c>
      <c r="G12" s="79">
        <f t="shared" si="0"/>
        <v>-339</v>
      </c>
      <c r="H12" s="80">
        <f>G12/D12</f>
        <v>-6.5966141272621126E-2</v>
      </c>
      <c r="I12" s="98"/>
    </row>
    <row r="13" spans="1:9" ht="15.75">
      <c r="A13" s="81" t="s">
        <v>255</v>
      </c>
      <c r="B13" s="74">
        <f>+ERC!J13</f>
        <v>0</v>
      </c>
      <c r="C13" s="74">
        <f>+ERC!K13</f>
        <v>0</v>
      </c>
      <c r="D13" s="78">
        <f>'Res Real 18'!Q10</f>
        <v>0</v>
      </c>
      <c r="E13" s="79">
        <f t="shared" si="1"/>
        <v>0</v>
      </c>
      <c r="F13" s="80" t="s">
        <v>317</v>
      </c>
      <c r="G13" s="79">
        <f t="shared" si="0"/>
        <v>0</v>
      </c>
      <c r="H13" s="80">
        <v>0</v>
      </c>
      <c r="I13" s="98"/>
    </row>
    <row r="14" spans="1:9" ht="15.75">
      <c r="A14" s="81" t="s">
        <v>256</v>
      </c>
      <c r="B14" s="74">
        <f>+ERC!J34</f>
        <v>21315.89</v>
      </c>
      <c r="C14" s="74">
        <f>+ERC!K34</f>
        <v>23000</v>
      </c>
      <c r="D14" s="78">
        <f>'Res Real 18'!Q34</f>
        <v>24903.18</v>
      </c>
      <c r="E14" s="79">
        <f t="shared" si="1"/>
        <v>-1684.1100000000006</v>
      </c>
      <c r="F14" s="80">
        <f t="shared" si="2"/>
        <v>-7.3222173913043503E-2</v>
      </c>
      <c r="G14" s="79">
        <f t="shared" si="0"/>
        <v>-3587.2900000000009</v>
      </c>
      <c r="H14" s="80">
        <f>G14/D14</f>
        <v>-0.14404947480602881</v>
      </c>
      <c r="I14" s="99"/>
    </row>
    <row r="15" spans="1:9" ht="15.75">
      <c r="A15" s="81" t="s">
        <v>283</v>
      </c>
      <c r="B15" s="83">
        <f>+ERC!J43</f>
        <v>117.38</v>
      </c>
      <c r="C15" s="74">
        <f>+ERC!K35</f>
        <v>0</v>
      </c>
      <c r="D15" s="78">
        <f>'Res Real 18'!Q43</f>
        <v>172.76</v>
      </c>
      <c r="E15" s="79">
        <f t="shared" si="1"/>
        <v>117.38</v>
      </c>
      <c r="F15" s="85"/>
      <c r="G15" s="79">
        <f t="shared" si="0"/>
        <v>-55.379999999999995</v>
      </c>
      <c r="H15" s="80"/>
      <c r="I15" s="99"/>
    </row>
    <row r="16" spans="1:9" ht="15.75">
      <c r="A16" s="86"/>
      <c r="B16" s="87">
        <f>SUM(B8:B15)</f>
        <v>220458.33000000002</v>
      </c>
      <c r="C16" s="87">
        <f>SUM(C8:C15)</f>
        <v>232934.98039869149</v>
      </c>
      <c r="D16" s="87">
        <f>SUM(D8:D15)</f>
        <v>225606.25000000003</v>
      </c>
      <c r="E16" s="87">
        <f>SUM(E8:E15)</f>
        <v>-12476.650398691496</v>
      </c>
      <c r="F16" s="88">
        <f t="shared" si="2"/>
        <v>-5.3562802707160864E-2</v>
      </c>
      <c r="G16" s="87">
        <f>SUM(G8:G15)</f>
        <v>-5147.9200000000183</v>
      </c>
      <c r="H16" s="88">
        <f>G16/D16</f>
        <v>-2.2818162174141975E-2</v>
      </c>
      <c r="I16" s="100"/>
    </row>
    <row r="17" spans="1:10" ht="15.75">
      <c r="A17" s="73" t="s">
        <v>257</v>
      </c>
      <c r="B17" s="74"/>
      <c r="C17" s="74"/>
      <c r="D17" s="74"/>
      <c r="E17" s="79"/>
      <c r="F17" s="80"/>
      <c r="G17" s="75"/>
      <c r="H17" s="80"/>
      <c r="I17" s="100"/>
    </row>
    <row r="18" spans="1:10" ht="15.75">
      <c r="A18" s="89" t="s">
        <v>258</v>
      </c>
      <c r="B18" s="74">
        <f>+ERC!J16</f>
        <v>32296.32</v>
      </c>
      <c r="C18" s="74">
        <f>+ERC!K16</f>
        <v>31731.509975101988</v>
      </c>
      <c r="D18" s="74">
        <f>'Res Real 18'!Q15</f>
        <v>30789.47</v>
      </c>
      <c r="E18" s="79">
        <f t="shared" ref="E18:E27" si="3">B18-C18</f>
        <v>564.81002489801176</v>
      </c>
      <c r="F18" s="80">
        <f t="shared" si="2"/>
        <v>1.7799657984797695E-2</v>
      </c>
      <c r="G18" s="79">
        <f t="shared" ref="G18:G28" si="4">B18-D18</f>
        <v>1506.8499999999985</v>
      </c>
      <c r="H18" s="80">
        <f t="shared" ref="H18:H29" si="5">G18/D18</f>
        <v>4.8940433206547514E-2</v>
      </c>
      <c r="I18" s="101"/>
    </row>
    <row r="19" spans="1:10" ht="15.75">
      <c r="A19" s="89" t="s">
        <v>259</v>
      </c>
      <c r="B19" s="74">
        <f>+ERC!J17</f>
        <v>4612.5</v>
      </c>
      <c r="C19" s="74">
        <f>+ERC!K17</f>
        <v>4641.666666666667</v>
      </c>
      <c r="D19" s="74">
        <f>'Res Real 18'!Q16</f>
        <v>4641.66</v>
      </c>
      <c r="E19" s="79">
        <f t="shared" si="3"/>
        <v>-29.16666666666697</v>
      </c>
      <c r="F19" s="80">
        <f t="shared" si="2"/>
        <v>-6.2836624775584136E-3</v>
      </c>
      <c r="G19" s="79">
        <f t="shared" si="4"/>
        <v>-29.159999999999854</v>
      </c>
      <c r="H19" s="80">
        <f t="shared" si="5"/>
        <v>-6.2822352348082056E-3</v>
      </c>
      <c r="I19" s="98"/>
    </row>
    <row r="20" spans="1:10" ht="15.75">
      <c r="A20" s="89" t="s">
        <v>253</v>
      </c>
      <c r="B20" s="74">
        <f>+ERC!J18</f>
        <v>3961.96</v>
      </c>
      <c r="C20" s="74">
        <f>+ERC!K18</f>
        <v>4306.4483333333337</v>
      </c>
      <c r="D20" s="74">
        <f>'Res Real 18'!Q17</f>
        <v>3727.64</v>
      </c>
      <c r="E20" s="79">
        <f t="shared" si="3"/>
        <v>-344.48833333333369</v>
      </c>
      <c r="F20" s="80">
        <f t="shared" si="2"/>
        <v>-7.9993606487016256E-2</v>
      </c>
      <c r="G20" s="79">
        <f t="shared" si="4"/>
        <v>234.32000000000016</v>
      </c>
      <c r="H20" s="80">
        <f t="shared" si="5"/>
        <v>6.2860147439130432E-2</v>
      </c>
      <c r="I20" s="99"/>
      <c r="J20" s="112"/>
    </row>
    <row r="21" spans="1:10" ht="15.75">
      <c r="A21" s="89" t="s">
        <v>260</v>
      </c>
      <c r="B21" s="74">
        <f>+ERC!J20</f>
        <v>71773.23000000001</v>
      </c>
      <c r="C21" s="74">
        <f>+ERC!K20</f>
        <v>76395.333333333328</v>
      </c>
      <c r="D21" s="74">
        <f>'Res Real 18'!Q19</f>
        <v>64277.81</v>
      </c>
      <c r="E21" s="79">
        <f t="shared" si="3"/>
        <v>-4622.103333333318</v>
      </c>
      <c r="F21" s="80">
        <f t="shared" si="2"/>
        <v>-6.0502430340421992E-2</v>
      </c>
      <c r="G21" s="79">
        <f t="shared" si="4"/>
        <v>7495.4200000000128</v>
      </c>
      <c r="H21" s="80">
        <f t="shared" si="5"/>
        <v>0.11660976004005134</v>
      </c>
      <c r="I21" s="99"/>
      <c r="J21" s="112"/>
    </row>
    <row r="22" spans="1:10" ht="15.75">
      <c r="A22" s="77" t="s">
        <v>261</v>
      </c>
      <c r="B22" s="74">
        <f>+ERC!J21</f>
        <v>7546</v>
      </c>
      <c r="C22" s="74">
        <f>+ERC!K21</f>
        <v>8775</v>
      </c>
      <c r="D22" s="74">
        <f>'Res Real 18'!Q20</f>
        <v>8449.49</v>
      </c>
      <c r="E22" s="79">
        <f t="shared" si="3"/>
        <v>-1229</v>
      </c>
      <c r="F22" s="80">
        <f t="shared" si="2"/>
        <v>-0.14005698005698006</v>
      </c>
      <c r="G22" s="79">
        <f t="shared" si="4"/>
        <v>-903.48999999999978</v>
      </c>
      <c r="H22" s="80">
        <f t="shared" si="5"/>
        <v>-0.10692834715468032</v>
      </c>
      <c r="I22" s="99"/>
    </row>
    <row r="23" spans="1:10" ht="15.75">
      <c r="A23" s="89" t="s">
        <v>262</v>
      </c>
      <c r="B23" s="74">
        <f>+ERC!J22</f>
        <v>48645.070000000007</v>
      </c>
      <c r="C23" s="74">
        <f>+ERC!K22</f>
        <v>47631.28</v>
      </c>
      <c r="D23" s="74">
        <f>'Res Real 18'!Q21</f>
        <v>38105.040000000001</v>
      </c>
      <c r="E23" s="79">
        <f>B23-C23</f>
        <v>1013.7900000000081</v>
      </c>
      <c r="F23" s="80">
        <f t="shared" si="2"/>
        <v>2.1284122534603482E-2</v>
      </c>
      <c r="G23" s="79">
        <f>B23-D23</f>
        <v>10540.030000000006</v>
      </c>
      <c r="H23" s="80">
        <f t="shared" si="5"/>
        <v>0.27660461713201207</v>
      </c>
      <c r="I23" s="99"/>
    </row>
    <row r="24" spans="1:10" ht="15.75">
      <c r="A24" s="77" t="s">
        <v>209</v>
      </c>
      <c r="B24" s="74">
        <f>+ERC!J23</f>
        <v>3785.04</v>
      </c>
      <c r="C24" s="74">
        <f>+ERC!K23</f>
        <v>3066.6666666666665</v>
      </c>
      <c r="D24" s="74">
        <f>'Res Real 18'!Q22</f>
        <v>4371.3</v>
      </c>
      <c r="E24" s="79">
        <f t="shared" si="3"/>
        <v>718.37333333333345</v>
      </c>
      <c r="F24" s="80">
        <f t="shared" si="2"/>
        <v>0.23425217391304354</v>
      </c>
      <c r="G24" s="79">
        <f t="shared" si="4"/>
        <v>-586.26000000000022</v>
      </c>
      <c r="H24" s="80">
        <f t="shared" si="5"/>
        <v>-0.13411570928556726</v>
      </c>
      <c r="I24" s="99"/>
    </row>
    <row r="25" spans="1:10" ht="15.75">
      <c r="A25" s="89" t="s">
        <v>263</v>
      </c>
      <c r="B25" s="74">
        <f>+ERC!J24</f>
        <v>281.2</v>
      </c>
      <c r="C25" s="74">
        <f>+ERC!K24</f>
        <v>960</v>
      </c>
      <c r="D25" s="74">
        <f>'Res Real 18'!Q23</f>
        <v>1099.05</v>
      </c>
      <c r="E25" s="79">
        <f t="shared" si="3"/>
        <v>-678.8</v>
      </c>
      <c r="F25" s="80">
        <f t="shared" si="2"/>
        <v>-0.70708333333333329</v>
      </c>
      <c r="G25" s="79">
        <f t="shared" si="4"/>
        <v>-817.84999999999991</v>
      </c>
      <c r="H25" s="80">
        <v>0</v>
      </c>
      <c r="I25" s="99"/>
    </row>
    <row r="26" spans="1:10" ht="15.75">
      <c r="A26" s="89" t="s">
        <v>264</v>
      </c>
      <c r="B26" s="74">
        <f>+ERC!J36</f>
        <v>1645.25</v>
      </c>
      <c r="C26" s="74">
        <f>+ERC!K36</f>
        <v>600</v>
      </c>
      <c r="D26" s="74">
        <f>'Res Real 18'!Q36</f>
        <v>456.89</v>
      </c>
      <c r="E26" s="79">
        <f t="shared" si="3"/>
        <v>1045.25</v>
      </c>
      <c r="F26" s="80">
        <f t="shared" si="2"/>
        <v>1.7420833333333334</v>
      </c>
      <c r="G26" s="79">
        <f t="shared" si="4"/>
        <v>1188.3600000000001</v>
      </c>
      <c r="H26" s="80">
        <f t="shared" si="5"/>
        <v>2.6009761649412333</v>
      </c>
      <c r="I26" s="99"/>
    </row>
    <row r="27" spans="1:10" ht="15.75">
      <c r="A27" s="89" t="s">
        <v>455</v>
      </c>
      <c r="B27" s="74">
        <f>+ERC!J26</f>
        <v>8316.39</v>
      </c>
      <c r="C27" s="74">
        <f>+ERC!K26</f>
        <v>9426.3093333333327</v>
      </c>
      <c r="D27" s="74">
        <f>'Res Real 18'!Q25</f>
        <v>11883.61</v>
      </c>
      <c r="E27" s="79">
        <f t="shared" si="3"/>
        <v>-1109.9193333333333</v>
      </c>
      <c r="F27" s="80">
        <f t="shared" si="2"/>
        <v>-0.11774696692887368</v>
      </c>
      <c r="G27" s="79">
        <f t="shared" si="4"/>
        <v>-3567.2200000000012</v>
      </c>
      <c r="H27" s="80">
        <f t="shared" si="5"/>
        <v>-0.30017982751032735</v>
      </c>
      <c r="I27" s="99"/>
    </row>
    <row r="28" spans="1:10" ht="15.75">
      <c r="A28" s="82" t="s">
        <v>266</v>
      </c>
      <c r="B28" s="83">
        <f>+ERC!J44</f>
        <v>0</v>
      </c>
      <c r="C28" s="83">
        <f>+ERC!K44</f>
        <v>0</v>
      </c>
      <c r="D28" s="83">
        <f>'Res Real 18'!Q44</f>
        <v>0</v>
      </c>
      <c r="E28" s="84">
        <f>B28-C28</f>
        <v>0</v>
      </c>
      <c r="F28" s="80"/>
      <c r="G28" s="84">
        <f t="shared" si="4"/>
        <v>0</v>
      </c>
      <c r="H28" s="80">
        <v>0</v>
      </c>
      <c r="I28" s="99"/>
    </row>
    <row r="29" spans="1:10" ht="19.5" customHeight="1">
      <c r="A29" s="86"/>
      <c r="B29" s="87">
        <f>SUM(B18:B28)</f>
        <v>182862.96000000002</v>
      </c>
      <c r="C29" s="87">
        <f>SUM(C18:C28)</f>
        <v>187534.2143084353</v>
      </c>
      <c r="D29" s="87">
        <f>SUM(D18:D28)</f>
        <v>167801.96000000002</v>
      </c>
      <c r="E29" s="87">
        <f>SUM(E18:E28)</f>
        <v>-4671.2543084352983</v>
      </c>
      <c r="F29" s="88">
        <f>E29/C29</f>
        <v>-2.4908811043687962E-2</v>
      </c>
      <c r="G29" s="90">
        <f>SUM(G18:G28)</f>
        <v>15061.000000000015</v>
      </c>
      <c r="H29" s="88">
        <f t="shared" si="5"/>
        <v>8.9754613116557233E-2</v>
      </c>
      <c r="I29" s="99"/>
    </row>
    <row r="30" spans="1:10" ht="15.75">
      <c r="A30" s="89"/>
      <c r="B30" s="75"/>
      <c r="C30" s="74"/>
      <c r="D30" s="74"/>
      <c r="E30" s="79"/>
      <c r="F30" s="80"/>
      <c r="G30" s="79"/>
      <c r="H30" s="80"/>
      <c r="I30" s="101"/>
    </row>
    <row r="31" spans="1:10" ht="16.5" thickBot="1">
      <c r="A31" s="91" t="s">
        <v>267</v>
      </c>
      <c r="B31" s="92">
        <f>B16-B29</f>
        <v>37595.369999999995</v>
      </c>
      <c r="C31" s="92">
        <f>C16-C29</f>
        <v>45400.766090256191</v>
      </c>
      <c r="D31" s="92">
        <f>D16-D29</f>
        <v>57804.290000000008</v>
      </c>
      <c r="E31" s="92">
        <f>E16-E29</f>
        <v>-7805.3960902561976</v>
      </c>
      <c r="F31" s="93">
        <f>E31/C31</f>
        <v>-0.17192212296019765</v>
      </c>
      <c r="G31" s="94">
        <f>G16-G29</f>
        <v>-20208.920000000035</v>
      </c>
      <c r="H31" s="93">
        <f>G31/D31</f>
        <v>-0.34960934560393409</v>
      </c>
      <c r="I31" s="98"/>
    </row>
    <row r="32" spans="1:10" ht="14.25" thickTop="1"/>
    <row r="33" spans="2:4">
      <c r="B33" s="97">
        <f>'R Msual'!O48-B31</f>
        <v>0</v>
      </c>
      <c r="C33" s="97">
        <f>'Pres Res'!Q46-C31</f>
        <v>0</v>
      </c>
    </row>
    <row r="34" spans="2:4">
      <c r="B34" s="97"/>
      <c r="D34" s="97"/>
    </row>
    <row r="39" spans="2:4">
      <c r="B39" s="97"/>
    </row>
    <row r="40" spans="2:4">
      <c r="B40" s="97"/>
    </row>
    <row r="43" spans="2:4">
      <c r="B43" s="97"/>
    </row>
    <row r="46" spans="2:4">
      <c r="D46" s="97"/>
    </row>
  </sheetData>
  <mergeCells count="2">
    <mergeCell ref="A5:G5"/>
    <mergeCell ref="G6:H6"/>
  </mergeCells>
  <pageMargins left="1.1299999999999999" right="0.51" top="1.1399999999999999" bottom="1" header="0" footer="0"/>
  <pageSetup scale="58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showGridLines="0" zoomScale="80" zoomScaleNormal="80" zoomScaleSheetLayoutView="100" workbookViewId="0">
      <selection activeCell="C14" sqref="C14"/>
    </sheetView>
  </sheetViews>
  <sheetFormatPr baseColWidth="10" defaultColWidth="11.5546875" defaultRowHeight="14.25" customHeight="1"/>
  <cols>
    <col min="1" max="1" width="5.77734375" style="1473" bestFit="1" customWidth="1"/>
    <col min="2" max="2" width="52.44140625" style="1445" bestFit="1" customWidth="1"/>
    <col min="3" max="3" width="17.44140625" style="1458" bestFit="1" customWidth="1"/>
    <col min="4" max="4" width="5.44140625" style="1449" bestFit="1" customWidth="1"/>
    <col min="5" max="5" width="12.109375" style="1453" bestFit="1" customWidth="1"/>
    <col min="6" max="6" width="5.44140625" style="1445" customWidth="1"/>
    <col min="7" max="7" width="11.44140625" style="987" customWidth="1"/>
    <col min="8" max="8" width="11.6640625" style="1445" bestFit="1" customWidth="1"/>
    <col min="9" max="16384" width="11.5546875" style="1445"/>
  </cols>
  <sheetData>
    <row r="1" spans="1:8" ht="14.25" customHeight="1">
      <c r="A1" s="1444" t="s">
        <v>12</v>
      </c>
      <c r="B1" s="1441"/>
      <c r="C1" s="1441"/>
      <c r="D1" s="1441"/>
      <c r="E1" s="1441"/>
      <c r="F1" s="1441"/>
    </row>
    <row r="2" spans="1:8" ht="14.25" customHeight="1">
      <c r="A2" s="592" t="s">
        <v>466</v>
      </c>
      <c r="B2" s="1442"/>
      <c r="C2" s="1442"/>
      <c r="D2" s="1442"/>
      <c r="E2" s="1442"/>
      <c r="F2" s="1442"/>
      <c r="G2" s="1446"/>
    </row>
    <row r="3" spans="1:8" ht="14.25" customHeight="1">
      <c r="A3" s="783" t="s">
        <v>200</v>
      </c>
      <c r="B3" s="1443"/>
      <c r="C3" s="1443"/>
      <c r="D3" s="1443"/>
      <c r="E3" s="1443"/>
      <c r="F3" s="1443"/>
      <c r="G3" s="1446"/>
    </row>
    <row r="4" spans="1:8" ht="14.25" customHeight="1" thickBot="1">
      <c r="A4" s="574"/>
      <c r="B4" s="1447"/>
      <c r="C4" s="1090">
        <v>42916</v>
      </c>
      <c r="D4" s="1091"/>
      <c r="E4" s="1090">
        <v>42522</v>
      </c>
      <c r="F4" s="576"/>
      <c r="G4" s="1448"/>
    </row>
    <row r="5" spans="1:8" ht="14.25" customHeight="1">
      <c r="A5" s="1444" t="s">
        <v>201</v>
      </c>
      <c r="B5" s="1449"/>
      <c r="C5" s="1450"/>
      <c r="D5" s="1451"/>
      <c r="E5" s="1452"/>
      <c r="F5" s="1451"/>
      <c r="G5" s="1446"/>
    </row>
    <row r="6" spans="1:8" ht="14.25" customHeight="1">
      <c r="A6" s="1444" t="s">
        <v>202</v>
      </c>
      <c r="B6" s="1449"/>
      <c r="C6" s="1454">
        <v>2401246.6999999997</v>
      </c>
      <c r="D6" s="1455">
        <v>0.93281564806897288</v>
      </c>
      <c r="E6" s="1454">
        <v>2356275.4600000009</v>
      </c>
      <c r="F6" s="1455">
        <v>0.95399261078204267</v>
      </c>
      <c r="G6" s="1446"/>
    </row>
    <row r="7" spans="1:8" ht="14.25" customHeight="1">
      <c r="A7" s="1444"/>
      <c r="B7" s="1449" t="s">
        <v>385</v>
      </c>
      <c r="C7" s="1457">
        <v>114.29</v>
      </c>
      <c r="E7" s="1457">
        <v>114.29</v>
      </c>
      <c r="F7" s="1451"/>
      <c r="G7" s="1446"/>
    </row>
    <row r="8" spans="1:8" ht="14.25" customHeight="1">
      <c r="A8" s="1444"/>
      <c r="B8" s="589" t="s">
        <v>405</v>
      </c>
      <c r="C8" s="1458">
        <v>291203.01</v>
      </c>
      <c r="E8" s="1458">
        <v>116270.51</v>
      </c>
      <c r="F8" s="1451"/>
      <c r="G8" s="1446"/>
      <c r="H8" s="1457"/>
    </row>
    <row r="9" spans="1:8" ht="14.25" customHeight="1">
      <c r="A9" s="1444"/>
      <c r="B9" s="589" t="s">
        <v>204</v>
      </c>
      <c r="C9" s="1458">
        <v>18950.32</v>
      </c>
      <c r="E9" s="1458">
        <v>20832.43</v>
      </c>
      <c r="F9" s="1451"/>
      <c r="H9" s="1459"/>
    </row>
    <row r="10" spans="1:8" ht="14.25" customHeight="1">
      <c r="A10" s="1444"/>
      <c r="B10" s="592" t="s">
        <v>294</v>
      </c>
      <c r="C10" s="1458">
        <v>24336.5</v>
      </c>
      <c r="E10" s="1458">
        <v>14018.35</v>
      </c>
      <c r="F10" s="1451"/>
      <c r="G10" s="1448"/>
      <c r="H10" s="1459"/>
    </row>
    <row r="11" spans="1:8" ht="14.25" customHeight="1">
      <c r="A11" s="1444"/>
      <c r="B11" s="1449" t="s">
        <v>370</v>
      </c>
      <c r="C11" s="1458">
        <v>1837685.7</v>
      </c>
      <c r="E11" s="1457">
        <v>1900787.51</v>
      </c>
      <c r="F11" s="1451"/>
      <c r="G11" s="1448"/>
    </row>
    <row r="12" spans="1:8" ht="14.25" customHeight="1">
      <c r="A12" s="1444"/>
      <c r="B12" s="589" t="s">
        <v>206</v>
      </c>
      <c r="C12" s="1458">
        <v>169553.67</v>
      </c>
      <c r="E12" s="1457">
        <v>136872.95999999999</v>
      </c>
      <c r="F12" s="1451"/>
      <c r="G12" s="1448"/>
    </row>
    <row r="13" spans="1:8" ht="14.25" customHeight="1">
      <c r="A13" s="1444"/>
      <c r="B13" s="589" t="s">
        <v>207</v>
      </c>
      <c r="C13" s="1458">
        <v>2542.81</v>
      </c>
      <c r="E13" s="1457">
        <v>2646.12</v>
      </c>
      <c r="F13" s="1451"/>
      <c r="G13" s="1448"/>
    </row>
    <row r="14" spans="1:8" ht="14.25" customHeight="1">
      <c r="A14" s="1444"/>
      <c r="B14" s="1449" t="s">
        <v>208</v>
      </c>
      <c r="C14" s="1458">
        <v>26272.9</v>
      </c>
      <c r="E14" s="1457">
        <v>16001.7</v>
      </c>
      <c r="F14" s="1451"/>
      <c r="G14" s="1448"/>
    </row>
    <row r="15" spans="1:8" ht="14.25" customHeight="1">
      <c r="A15" s="1444"/>
      <c r="B15" s="1449" t="s">
        <v>209</v>
      </c>
      <c r="C15" s="1457">
        <v>16480.080000000002</v>
      </c>
      <c r="E15" s="1457">
        <v>15056.45</v>
      </c>
      <c r="F15" s="1451"/>
      <c r="G15" s="1448"/>
    </row>
    <row r="16" spans="1:8" ht="14.25" customHeight="1">
      <c r="A16" s="1444"/>
      <c r="B16" s="1449" t="s">
        <v>210</v>
      </c>
      <c r="C16" s="1460">
        <v>14107.42</v>
      </c>
      <c r="D16" s="1460"/>
      <c r="E16" s="1460">
        <v>133675.14000000001</v>
      </c>
      <c r="F16" s="1461"/>
      <c r="G16" s="1462"/>
    </row>
    <row r="17" spans="1:10" ht="14.25" customHeight="1">
      <c r="A17" s="596" t="s">
        <v>211</v>
      </c>
      <c r="B17" s="1449"/>
      <c r="C17" s="1454">
        <v>172945.43</v>
      </c>
      <c r="D17" s="1455">
        <v>6.7184351931026995E-2</v>
      </c>
      <c r="E17" s="1456">
        <v>113634.09</v>
      </c>
      <c r="F17" s="1455">
        <v>4.6007389217957377E-2</v>
      </c>
      <c r="G17" s="1448"/>
    </row>
    <row r="18" spans="1:10" ht="14.25" customHeight="1">
      <c r="A18" s="596"/>
      <c r="B18" s="1449" t="s">
        <v>314</v>
      </c>
      <c r="C18" s="1457">
        <v>0</v>
      </c>
      <c r="E18" s="1457">
        <v>17.350000000000001</v>
      </c>
      <c r="F18" s="1455"/>
      <c r="G18" s="1448"/>
    </row>
    <row r="19" spans="1:10" ht="14.25" customHeight="1">
      <c r="A19" s="1444"/>
      <c r="B19" s="1449" t="s">
        <v>377</v>
      </c>
      <c r="C19" s="1457">
        <v>38994.79</v>
      </c>
      <c r="E19" s="1457">
        <v>50545.19</v>
      </c>
      <c r="F19" s="1451"/>
      <c r="G19" s="1448"/>
    </row>
    <row r="20" spans="1:10" ht="14.25" customHeight="1">
      <c r="A20" s="1444"/>
      <c r="B20" s="1449" t="s">
        <v>213</v>
      </c>
      <c r="C20" s="1465">
        <v>23974.37</v>
      </c>
      <c r="E20" s="1465">
        <v>29185.759999999998</v>
      </c>
      <c r="F20" s="1451"/>
      <c r="G20" s="1448"/>
    </row>
    <row r="21" spans="1:10" ht="13.5" customHeight="1">
      <c r="A21" s="1444"/>
      <c r="B21" s="1449" t="s">
        <v>214</v>
      </c>
      <c r="C21" s="1466">
        <v>109976.27</v>
      </c>
      <c r="D21" s="1461"/>
      <c r="E21" s="1460">
        <v>33885.79</v>
      </c>
      <c r="F21" s="1461"/>
      <c r="G21" s="1448"/>
    </row>
    <row r="22" spans="1:10" ht="14.25" customHeight="1" thickBot="1">
      <c r="A22" s="1444"/>
      <c r="B22" s="1145" t="s">
        <v>215</v>
      </c>
      <c r="C22" s="1467">
        <v>2574192.13</v>
      </c>
      <c r="D22" s="1468">
        <v>1</v>
      </c>
      <c r="E22" s="1467">
        <v>2469909.5500000007</v>
      </c>
      <c r="F22" s="1468"/>
      <c r="G22" s="1462"/>
      <c r="J22" s="1459"/>
    </row>
    <row r="23" spans="1:10" ht="14.25" customHeight="1" thickTop="1">
      <c r="A23" s="1444"/>
      <c r="B23" s="1449"/>
      <c r="C23" s="1457"/>
      <c r="D23" s="1451"/>
      <c r="F23" s="1451"/>
      <c r="G23" s="1462"/>
    </row>
    <row r="24" spans="1:10" ht="14.25" customHeight="1">
      <c r="A24" s="1444" t="s">
        <v>216</v>
      </c>
      <c r="B24" s="1449"/>
      <c r="C24" s="1454">
        <v>140080.19999999998</v>
      </c>
      <c r="D24" s="1455">
        <v>0.88984881517873327</v>
      </c>
      <c r="E24" s="1454">
        <v>162775.90000000002</v>
      </c>
      <c r="F24" s="1455">
        <v>0.92838006117613237</v>
      </c>
      <c r="G24" s="1462"/>
      <c r="H24" s="1445" t="s">
        <v>406</v>
      </c>
    </row>
    <row r="25" spans="1:10" ht="14.25" customHeight="1">
      <c r="A25" s="1444" t="s">
        <v>217</v>
      </c>
      <c r="B25" s="1449"/>
      <c r="C25" s="1470">
        <v>124650.19999999998</v>
      </c>
      <c r="D25" s="1455">
        <v>0.88984881517873327</v>
      </c>
      <c r="E25" s="1470">
        <v>151117.90000000002</v>
      </c>
      <c r="F25" s="1455">
        <v>0.92838006117613237</v>
      </c>
      <c r="G25" s="1448"/>
    </row>
    <row r="26" spans="1:10" ht="14.25" customHeight="1">
      <c r="A26" s="1444"/>
      <c r="B26" s="1449" t="s">
        <v>321</v>
      </c>
      <c r="C26" s="1458">
        <v>0</v>
      </c>
      <c r="D26" s="1458"/>
      <c r="E26" s="1458">
        <v>0</v>
      </c>
      <c r="F26" s="1455"/>
      <c r="G26" s="1448"/>
    </row>
    <row r="27" spans="1:10" ht="14.25" customHeight="1">
      <c r="A27" s="1444"/>
      <c r="B27" s="589" t="s">
        <v>218</v>
      </c>
      <c r="C27" s="1465">
        <v>37287.339999999997</v>
      </c>
      <c r="D27" s="1465"/>
      <c r="E27" s="1465">
        <v>27525.4</v>
      </c>
      <c r="F27" s="1451"/>
      <c r="G27" s="1471"/>
      <c r="H27" s="1459"/>
      <c r="I27" s="1459"/>
    </row>
    <row r="28" spans="1:10" ht="14.25" customHeight="1">
      <c r="A28" s="1444"/>
      <c r="B28" s="1449" t="s">
        <v>219</v>
      </c>
      <c r="C28" s="1457">
        <v>39406.21</v>
      </c>
      <c r="D28" s="1457"/>
      <c r="E28" s="1457">
        <v>26913.18</v>
      </c>
      <c r="F28" s="1451"/>
      <c r="G28" s="1448"/>
    </row>
    <row r="29" spans="1:10" ht="14.25" customHeight="1">
      <c r="A29" s="1444"/>
      <c r="B29" s="1449" t="s">
        <v>220</v>
      </c>
      <c r="C29" s="1458">
        <v>13388.68</v>
      </c>
      <c r="D29" s="1457"/>
      <c r="E29" s="1457">
        <v>27346.52</v>
      </c>
      <c r="F29" s="1451"/>
      <c r="G29" s="1448"/>
    </row>
    <row r="30" spans="1:10" ht="14.25" customHeight="1">
      <c r="A30" s="1444"/>
      <c r="B30" s="1449" t="s">
        <v>221</v>
      </c>
      <c r="C30" s="1457">
        <v>34567.97</v>
      </c>
      <c r="D30" s="1465"/>
      <c r="E30" s="1465">
        <v>69332.800000000003</v>
      </c>
      <c r="F30" s="1464"/>
      <c r="G30" s="1448"/>
      <c r="H30" s="1459"/>
    </row>
    <row r="31" spans="1:10" ht="14.25" customHeight="1">
      <c r="A31" s="1444"/>
      <c r="B31" s="1449" t="s">
        <v>371</v>
      </c>
      <c r="C31" s="1466">
        <v>0</v>
      </c>
      <c r="D31" s="1466"/>
      <c r="E31" s="1466">
        <v>0</v>
      </c>
      <c r="F31" s="1461"/>
      <c r="G31" s="1448"/>
      <c r="H31" s="1459"/>
    </row>
    <row r="32" spans="1:10" ht="14.25" customHeight="1">
      <c r="A32" s="1444" t="s">
        <v>222</v>
      </c>
      <c r="B32" s="1449"/>
      <c r="C32" s="1454">
        <v>15430</v>
      </c>
      <c r="D32" s="1455">
        <v>0.11015118482126669</v>
      </c>
      <c r="E32" s="1454">
        <v>11658</v>
      </c>
      <c r="F32" s="1455">
        <v>7.1619938823867649E-2</v>
      </c>
      <c r="G32" s="1448"/>
    </row>
    <row r="33" spans="1:9" ht="14.25" customHeight="1">
      <c r="A33" s="1444"/>
      <c r="B33" s="1449" t="s">
        <v>452</v>
      </c>
      <c r="C33" s="1457">
        <v>0</v>
      </c>
      <c r="D33" s="1455"/>
      <c r="E33" s="1457">
        <v>0</v>
      </c>
      <c r="F33" s="1455"/>
      <c r="G33" s="1448"/>
    </row>
    <row r="34" spans="1:9" ht="14.25" customHeight="1">
      <c r="A34" s="1444"/>
      <c r="B34" s="589" t="s">
        <v>223</v>
      </c>
      <c r="C34" s="1466">
        <v>15430</v>
      </c>
      <c r="D34" s="1461"/>
      <c r="E34" s="1460">
        <v>11658</v>
      </c>
      <c r="F34" s="1461"/>
      <c r="G34" s="1448"/>
    </row>
    <row r="35" spans="1:9" ht="14.25" customHeight="1">
      <c r="A35" s="1444"/>
      <c r="B35" s="1449"/>
      <c r="C35" s="1457"/>
      <c r="D35" s="1451"/>
      <c r="F35" s="1451"/>
      <c r="G35" s="1448"/>
    </row>
    <row r="36" spans="1:9" ht="14.25" customHeight="1">
      <c r="A36" s="1444" t="s">
        <v>224</v>
      </c>
      <c r="B36" s="1449"/>
      <c r="C36" s="1454">
        <v>2434111.9299999997</v>
      </c>
      <c r="D36" s="1455">
        <v>1.0139277161342373</v>
      </c>
      <c r="E36" s="1454">
        <v>2307133.65</v>
      </c>
      <c r="F36" s="1455">
        <v>1.0280593930915098</v>
      </c>
      <c r="G36" s="1448"/>
      <c r="I36" s="1459"/>
    </row>
    <row r="37" spans="1:9" ht="14.25" customHeight="1">
      <c r="A37" s="1444" t="s">
        <v>225</v>
      </c>
      <c r="B37" s="1449"/>
      <c r="C37" s="1454">
        <v>2000000</v>
      </c>
      <c r="D37" s="1455">
        <v>0.82165490228709415</v>
      </c>
      <c r="E37" s="1454">
        <v>2000000</v>
      </c>
      <c r="F37" s="1455">
        <v>0.866876524470093</v>
      </c>
      <c r="G37" s="1448"/>
    </row>
    <row r="38" spans="1:9" ht="14.25" customHeight="1">
      <c r="A38" s="1444"/>
      <c r="B38" s="1449" t="s">
        <v>226</v>
      </c>
      <c r="C38" s="1457">
        <v>2000000</v>
      </c>
      <c r="D38" s="1451"/>
      <c r="E38" s="1457">
        <v>2000000</v>
      </c>
      <c r="F38" s="1451"/>
      <c r="G38" s="1448"/>
      <c r="I38" s="1459"/>
    </row>
    <row r="39" spans="1:9" ht="14.25" customHeight="1">
      <c r="A39" s="1444" t="s">
        <v>227</v>
      </c>
      <c r="B39" s="1449"/>
      <c r="C39" s="1454">
        <v>195537.75</v>
      </c>
      <c r="D39" s="1455">
        <v>8.0332275434844128E-2</v>
      </c>
      <c r="E39" s="1454">
        <v>176850.04</v>
      </c>
      <c r="F39" s="1455">
        <v>7.6653574013798464E-2</v>
      </c>
      <c r="G39" s="1448"/>
      <c r="I39" s="1459"/>
    </row>
    <row r="40" spans="1:9" ht="14.25" customHeight="1">
      <c r="A40" s="1444"/>
      <c r="B40" s="1449" t="s">
        <v>228</v>
      </c>
      <c r="C40" s="1465">
        <v>159992.95000000001</v>
      </c>
      <c r="D40" s="1464"/>
      <c r="E40" s="1465">
        <v>159992.95000000001</v>
      </c>
      <c r="F40" s="1464"/>
      <c r="G40" s="1448"/>
    </row>
    <row r="41" spans="1:9" ht="14.25" customHeight="1">
      <c r="A41" s="1444"/>
      <c r="B41" s="1449" t="s">
        <v>454</v>
      </c>
      <c r="C41" s="1465">
        <v>35544.800000000003</v>
      </c>
      <c r="D41" s="1464"/>
      <c r="E41" s="1465">
        <v>16857.09</v>
      </c>
      <c r="F41" s="1464"/>
      <c r="G41" s="1448"/>
    </row>
    <row r="42" spans="1:9" ht="14.25" customHeight="1">
      <c r="A42" s="1444" t="s">
        <v>364</v>
      </c>
      <c r="B42" s="1449"/>
      <c r="C42" s="1454">
        <v>-33901.620000000003</v>
      </c>
      <c r="D42" s="1464"/>
      <c r="E42" s="1454">
        <v>-64736.77</v>
      </c>
      <c r="F42" s="1464"/>
      <c r="G42" s="1448"/>
    </row>
    <row r="43" spans="1:9" ht="14.25" customHeight="1">
      <c r="A43" s="1444"/>
      <c r="B43" s="1449" t="s">
        <v>365</v>
      </c>
      <c r="C43" s="1465">
        <v>-33901.620000000003</v>
      </c>
      <c r="D43" s="1464"/>
      <c r="E43" s="1465">
        <v>-64736.77</v>
      </c>
      <c r="F43" s="1464"/>
      <c r="G43" s="1448"/>
    </row>
    <row r="44" spans="1:9" ht="14.25" customHeight="1">
      <c r="A44" s="1444" t="s">
        <v>229</v>
      </c>
      <c r="B44" s="1449"/>
      <c r="C44" s="1454">
        <v>272475.80000000005</v>
      </c>
      <c r="D44" s="1455">
        <v>0.11194053841229892</v>
      </c>
      <c r="E44" s="1454">
        <v>195020.38</v>
      </c>
      <c r="F44" s="1455">
        <v>8.4529294607618419E-2</v>
      </c>
      <c r="G44" s="1471"/>
    </row>
    <row r="45" spans="1:9" ht="14.25" customHeight="1">
      <c r="A45" s="1444"/>
      <c r="B45" s="589" t="s">
        <v>230</v>
      </c>
      <c r="C45" s="1457">
        <v>195256.95</v>
      </c>
      <c r="D45" s="1451"/>
      <c r="E45" s="1465">
        <v>107722.46</v>
      </c>
      <c r="F45" s="1451"/>
      <c r="G45" s="1448"/>
    </row>
    <row r="46" spans="1:9" ht="14.25" customHeight="1">
      <c r="A46" s="1444"/>
      <c r="B46" s="1449" t="s">
        <v>231</v>
      </c>
      <c r="C46" s="1466">
        <v>77218.850000000006</v>
      </c>
      <c r="D46" s="1460"/>
      <c r="E46" s="1460">
        <v>87297.919999999998</v>
      </c>
      <c r="F46" s="1460"/>
      <c r="G46" s="1448"/>
      <c r="H46" s="1459"/>
    </row>
    <row r="47" spans="1:9" ht="14.25" customHeight="1">
      <c r="A47" s="1444"/>
      <c r="B47" s="1449"/>
      <c r="C47" s="1457"/>
      <c r="D47" s="1451"/>
      <c r="F47" s="1451"/>
      <c r="G47" s="1448"/>
      <c r="I47" s="1459"/>
    </row>
    <row r="48" spans="1:9" ht="14.25" customHeight="1" thickBot="1">
      <c r="A48" s="1444"/>
      <c r="B48" s="1145" t="s">
        <v>232</v>
      </c>
      <c r="C48" s="1467">
        <v>2574192.13</v>
      </c>
      <c r="D48" s="1472"/>
      <c r="E48" s="1467">
        <v>2469909.5499999998</v>
      </c>
      <c r="F48" s="1469"/>
      <c r="G48" s="1448"/>
    </row>
    <row r="49" spans="1:10" ht="14.25" customHeight="1" thickTop="1">
      <c r="A49" s="1444"/>
      <c r="B49" s="1449"/>
      <c r="C49" s="1457"/>
      <c r="D49" s="1451"/>
      <c r="F49" s="1451"/>
      <c r="G49" s="1448"/>
      <c r="J49" s="1459"/>
    </row>
    <row r="54" spans="1:10" ht="14.25" customHeight="1">
      <c r="A54" s="1444" t="s">
        <v>12</v>
      </c>
      <c r="B54" s="1441"/>
      <c r="C54" s="1441"/>
      <c r="D54" s="1441"/>
      <c r="E54" s="1441"/>
      <c r="F54" s="1441"/>
    </row>
    <row r="55" spans="1:10" ht="14.25" customHeight="1">
      <c r="A55" s="592" t="s">
        <v>468</v>
      </c>
      <c r="B55" s="1442"/>
      <c r="C55" s="1442"/>
      <c r="D55" s="1442"/>
      <c r="E55" s="1442"/>
      <c r="F55" s="1442"/>
    </row>
    <row r="56" spans="1:10" ht="14.25" customHeight="1">
      <c r="A56" s="592"/>
      <c r="B56" s="1440" t="s">
        <v>200</v>
      </c>
      <c r="C56" s="1440"/>
      <c r="D56" s="1440"/>
      <c r="E56" s="1440"/>
      <c r="F56" s="1440"/>
    </row>
    <row r="57" spans="1:10" ht="14.25" customHeight="1" thickBot="1">
      <c r="A57" s="574"/>
      <c r="B57" s="1447"/>
      <c r="C57" s="1090">
        <v>42916</v>
      </c>
      <c r="D57" s="1091"/>
      <c r="E57" s="1090">
        <v>42522</v>
      </c>
      <c r="F57" s="576"/>
    </row>
    <row r="59" spans="1:10" ht="14.25" customHeight="1">
      <c r="A59" s="618" t="s">
        <v>0</v>
      </c>
      <c r="B59" s="618" t="s">
        <v>1</v>
      </c>
      <c r="C59" s="1474">
        <v>541786.30000000005</v>
      </c>
      <c r="D59" s="1455">
        <v>0.89149580027066755</v>
      </c>
      <c r="E59" s="1474">
        <v>556126.62000000011</v>
      </c>
      <c r="F59" s="1455">
        <v>0.90151577734336197</v>
      </c>
      <c r="H59" s="1459"/>
      <c r="I59" s="1475"/>
    </row>
    <row r="60" spans="1:10" ht="14.25" customHeight="1">
      <c r="A60" s="621" t="s">
        <v>2</v>
      </c>
      <c r="B60" s="622" t="s">
        <v>319</v>
      </c>
      <c r="C60" s="1458">
        <v>520989.52</v>
      </c>
      <c r="D60" s="1455"/>
      <c r="E60" s="1458">
        <v>534018.11999999988</v>
      </c>
      <c r="F60" s="1455"/>
    </row>
    <row r="61" spans="1:10" ht="14.25" customHeight="1">
      <c r="A61" s="621" t="s">
        <v>3</v>
      </c>
      <c r="B61" s="621" t="s">
        <v>318</v>
      </c>
      <c r="C61" s="1458">
        <v>14054.3</v>
      </c>
      <c r="D61" s="1455"/>
      <c r="E61" s="1458">
        <v>16108.5</v>
      </c>
      <c r="F61" s="1455"/>
    </row>
    <row r="62" spans="1:10" ht="14.25" customHeight="1">
      <c r="A62" s="621" t="s">
        <v>4</v>
      </c>
      <c r="B62" s="621" t="s">
        <v>44</v>
      </c>
      <c r="C62" s="1458">
        <v>6742.48</v>
      </c>
      <c r="D62" s="1455"/>
      <c r="E62" s="1458">
        <v>6200</v>
      </c>
      <c r="F62" s="1455"/>
    </row>
    <row r="63" spans="1:10" ht="14.25" customHeight="1">
      <c r="A63" s="622" t="s">
        <v>5</v>
      </c>
      <c r="B63" s="621" t="s">
        <v>6</v>
      </c>
      <c r="C63" s="1458">
        <v>0</v>
      </c>
      <c r="D63" s="1455"/>
      <c r="E63" s="1458">
        <v>0</v>
      </c>
      <c r="F63" s="1455"/>
    </row>
    <row r="64" spans="1:10" ht="14.25" customHeight="1">
      <c r="A64" s="783"/>
      <c r="B64" s="987"/>
      <c r="D64" s="1455"/>
      <c r="E64" s="1458"/>
      <c r="F64" s="1455"/>
    </row>
    <row r="65" spans="1:9" ht="14.25" customHeight="1">
      <c r="A65" s="618" t="s">
        <v>0</v>
      </c>
      <c r="B65" s="618" t="s">
        <v>13</v>
      </c>
      <c r="C65" s="1474">
        <v>471453.31999999995</v>
      </c>
      <c r="D65" s="1455">
        <v>0.9305427602852081</v>
      </c>
      <c r="E65" s="1474">
        <v>471658.25</v>
      </c>
      <c r="F65" s="1455">
        <v>0.96645080005215245</v>
      </c>
      <c r="H65" s="1459"/>
      <c r="I65" s="1475"/>
    </row>
    <row r="66" spans="1:9" ht="14.25" customHeight="1">
      <c r="A66" s="621" t="s">
        <v>2</v>
      </c>
      <c r="B66" s="621" t="s">
        <v>14</v>
      </c>
      <c r="C66" s="1458">
        <v>93824.13</v>
      </c>
      <c r="D66" s="1455"/>
      <c r="E66" s="1458">
        <v>103163.63</v>
      </c>
      <c r="F66" s="1455"/>
    </row>
    <row r="67" spans="1:9" ht="14.25" customHeight="1">
      <c r="A67" s="621" t="s">
        <v>3</v>
      </c>
      <c r="B67" s="621" t="s">
        <v>49</v>
      </c>
      <c r="C67" s="1458">
        <v>15274.98</v>
      </c>
      <c r="D67" s="1455"/>
      <c r="E67" s="1458">
        <v>17621.09</v>
      </c>
      <c r="F67" s="1455"/>
    </row>
    <row r="68" spans="1:9" ht="14.25" customHeight="1">
      <c r="A68" s="621" t="s">
        <v>4</v>
      </c>
      <c r="B68" s="621" t="s">
        <v>320</v>
      </c>
      <c r="C68" s="1458">
        <v>19745.82</v>
      </c>
      <c r="D68" s="1455"/>
      <c r="E68" s="1458">
        <v>28922.239999999998</v>
      </c>
      <c r="F68" s="1455"/>
      <c r="I68" s="1459"/>
    </row>
    <row r="69" spans="1:9" ht="14.25" customHeight="1">
      <c r="A69" s="621" t="s">
        <v>5</v>
      </c>
      <c r="B69" s="621" t="s">
        <v>42</v>
      </c>
      <c r="C69" s="1458">
        <v>0</v>
      </c>
      <c r="D69" s="1455"/>
      <c r="E69" s="1458"/>
      <c r="F69" s="1455"/>
    </row>
    <row r="70" spans="1:9" ht="14.25" customHeight="1">
      <c r="A70" s="621" t="s">
        <v>16</v>
      </c>
      <c r="B70" s="621" t="s">
        <v>15</v>
      </c>
      <c r="C70" s="1458">
        <v>214006.66</v>
      </c>
      <c r="D70" s="1455"/>
      <c r="E70" s="1458">
        <v>207864.53</v>
      </c>
      <c r="F70" s="1455"/>
      <c r="G70" s="1459"/>
    </row>
    <row r="71" spans="1:9" ht="14.25" customHeight="1">
      <c r="A71" s="621" t="s">
        <v>18</v>
      </c>
      <c r="B71" s="621" t="s">
        <v>17</v>
      </c>
      <c r="C71" s="1458">
        <v>14548.41</v>
      </c>
      <c r="D71" s="1455"/>
      <c r="E71" s="1458">
        <v>19481.39</v>
      </c>
      <c r="F71" s="1455"/>
      <c r="G71" s="1459"/>
    </row>
    <row r="72" spans="1:9" ht="14.25" customHeight="1">
      <c r="A72" s="621" t="s">
        <v>19</v>
      </c>
      <c r="B72" s="621" t="s">
        <v>32</v>
      </c>
      <c r="C72" s="1458">
        <v>98966.91</v>
      </c>
      <c r="D72" s="1455"/>
      <c r="E72" s="1458">
        <v>80488.39</v>
      </c>
      <c r="F72" s="1455"/>
      <c r="G72" s="1459"/>
    </row>
    <row r="73" spans="1:9" ht="14.25" customHeight="1">
      <c r="A73" s="621" t="s">
        <v>21</v>
      </c>
      <c r="B73" s="621" t="s">
        <v>20</v>
      </c>
      <c r="C73" s="1458">
        <v>10336.82</v>
      </c>
      <c r="D73" s="1455"/>
      <c r="E73" s="1458">
        <v>7995.81</v>
      </c>
      <c r="F73" s="1455"/>
      <c r="G73" s="1459"/>
    </row>
    <row r="74" spans="1:9" ht="14.25" customHeight="1">
      <c r="A74" s="621" t="s">
        <v>43</v>
      </c>
      <c r="B74" s="621" t="s">
        <v>22</v>
      </c>
      <c r="C74" s="1458">
        <v>4749.59</v>
      </c>
      <c r="D74" s="1455"/>
      <c r="E74" s="1458">
        <v>6121.170000000001</v>
      </c>
      <c r="F74" s="1455"/>
      <c r="G74" s="1459"/>
    </row>
    <row r="75" spans="1:9" ht="14.25" customHeight="1">
      <c r="A75" s="621"/>
      <c r="B75" s="621"/>
      <c r="D75" s="1455"/>
      <c r="E75" s="1458"/>
      <c r="F75" s="1455"/>
    </row>
    <row r="76" spans="1:9" ht="14.25" customHeight="1">
      <c r="A76" s="621"/>
      <c r="B76" s="621"/>
      <c r="C76" s="1458">
        <v>0</v>
      </c>
      <c r="D76" s="1455"/>
      <c r="E76" s="1458"/>
      <c r="F76" s="1455"/>
    </row>
    <row r="77" spans="1:9" s="987" customFormat="1" ht="14.25" customHeight="1">
      <c r="A77" s="618" t="s">
        <v>0</v>
      </c>
      <c r="B77" s="618" t="s">
        <v>25</v>
      </c>
      <c r="C77" s="1474">
        <v>34079.32</v>
      </c>
      <c r="D77" s="1455">
        <v>6.7264908647674607E-2</v>
      </c>
      <c r="E77" s="1474">
        <v>15670.06</v>
      </c>
      <c r="F77" s="1455">
        <v>3.2108718598403037E-2</v>
      </c>
    </row>
    <row r="78" spans="1:9" s="987" customFormat="1" ht="14.25" customHeight="1">
      <c r="A78" s="621" t="s">
        <v>2</v>
      </c>
      <c r="B78" s="622" t="s">
        <v>26</v>
      </c>
      <c r="C78" s="1458">
        <v>10136.199999999999</v>
      </c>
      <c r="D78" s="1455"/>
      <c r="E78" s="1458">
        <v>9891.23</v>
      </c>
      <c r="F78" s="1455"/>
    </row>
    <row r="79" spans="1:9" s="987" customFormat="1" ht="14.25" customHeight="1">
      <c r="A79" s="621" t="s">
        <v>3</v>
      </c>
      <c r="B79" s="621" t="s">
        <v>354</v>
      </c>
      <c r="C79" s="1458">
        <v>0</v>
      </c>
      <c r="D79" s="1455"/>
      <c r="E79" s="1458">
        <v>135.82999999999998</v>
      </c>
      <c r="F79" s="1455"/>
    </row>
    <row r="80" spans="1:9" s="987" customFormat="1" ht="14.25" customHeight="1">
      <c r="A80" s="621" t="s">
        <v>4</v>
      </c>
      <c r="B80" s="621" t="s">
        <v>446</v>
      </c>
      <c r="C80" s="1458">
        <v>23943.120000000003</v>
      </c>
      <c r="D80" s="1455"/>
      <c r="E80" s="1458">
        <v>5643</v>
      </c>
      <c r="F80" s="1455"/>
    </row>
    <row r="81" spans="1:6" s="987" customFormat="1" ht="14.25" customHeight="1">
      <c r="A81" s="621" t="s">
        <v>5</v>
      </c>
      <c r="B81" s="621" t="s">
        <v>27</v>
      </c>
      <c r="C81" s="1458">
        <v>0</v>
      </c>
      <c r="D81" s="1455"/>
      <c r="E81" s="1458">
        <v>0</v>
      </c>
      <c r="F81" s="1455"/>
    </row>
    <row r="82" spans="1:6" s="987" customFormat="1" ht="14.25" customHeight="1">
      <c r="A82" s="621"/>
      <c r="B82" s="621"/>
      <c r="C82" s="1458"/>
      <c r="D82" s="1455"/>
      <c r="E82" s="1458"/>
      <c r="F82" s="1455"/>
    </row>
    <row r="83" spans="1:6" s="987" customFormat="1" ht="14.25" customHeight="1" thickBot="1">
      <c r="A83" s="621"/>
      <c r="B83" s="618" t="s">
        <v>38</v>
      </c>
      <c r="C83" s="1476">
        <v>36253.660000000098</v>
      </c>
      <c r="D83" s="1455"/>
      <c r="E83" s="1476">
        <v>68798.310000000114</v>
      </c>
      <c r="F83" s="1455"/>
    </row>
    <row r="84" spans="1:6" s="987" customFormat="1" ht="14.25" customHeight="1" thickTop="1">
      <c r="A84" s="621"/>
      <c r="B84" s="618"/>
      <c r="C84" s="1458">
        <v>0</v>
      </c>
      <c r="D84" s="1455"/>
      <c r="E84" s="1458"/>
      <c r="F84" s="1455"/>
    </row>
    <row r="85" spans="1:6" s="987" customFormat="1" ht="14.25" customHeight="1">
      <c r="A85" s="621" t="s">
        <v>7</v>
      </c>
      <c r="B85" s="618" t="s">
        <v>8</v>
      </c>
      <c r="C85" s="1474">
        <v>64923.009999999995</v>
      </c>
      <c r="D85" s="1455">
        <v>0.1068291884751064</v>
      </c>
      <c r="E85" s="1474">
        <v>60344.12999999999</v>
      </c>
      <c r="F85" s="1455">
        <v>9.7821581108738995E-2</v>
      </c>
    </row>
    <row r="86" spans="1:6" s="987" customFormat="1" ht="14.25" customHeight="1">
      <c r="A86" s="621"/>
      <c r="B86" s="621"/>
      <c r="C86" s="1458">
        <v>0</v>
      </c>
      <c r="D86" s="1455"/>
      <c r="E86" s="1458"/>
      <c r="F86" s="1455"/>
    </row>
    <row r="87" spans="1:6" s="987" customFormat="1" ht="14.25" customHeight="1">
      <c r="A87" s="621" t="s">
        <v>7</v>
      </c>
      <c r="B87" s="618" t="s">
        <v>23</v>
      </c>
      <c r="C87" s="1474">
        <v>1110.73</v>
      </c>
      <c r="D87" s="1455">
        <v>2.1923310671172905E-3</v>
      </c>
      <c r="E87" s="1474">
        <v>703</v>
      </c>
      <c r="F87" s="1455">
        <v>1.4404813494445674E-3</v>
      </c>
    </row>
    <row r="88" spans="1:6" s="987" customFormat="1" ht="14.25" customHeight="1">
      <c r="A88" s="621" t="s">
        <v>2</v>
      </c>
      <c r="B88" s="621" t="s">
        <v>39</v>
      </c>
      <c r="C88" s="1458">
        <v>829.56</v>
      </c>
      <c r="D88" s="1455"/>
      <c r="E88" s="1458">
        <v>155.42000000000002</v>
      </c>
      <c r="F88" s="1455"/>
    </row>
    <row r="89" spans="1:6" s="987" customFormat="1" ht="14.25" customHeight="1">
      <c r="A89" s="621" t="s">
        <v>3</v>
      </c>
      <c r="B89" s="621" t="s">
        <v>52</v>
      </c>
      <c r="C89" s="1458">
        <v>21.58</v>
      </c>
      <c r="D89" s="1455"/>
      <c r="E89" s="1458">
        <v>0</v>
      </c>
      <c r="F89" s="1455"/>
    </row>
    <row r="90" spans="1:6" s="987" customFormat="1" ht="14.25" customHeight="1">
      <c r="A90" s="621" t="s">
        <v>4</v>
      </c>
      <c r="B90" s="621" t="s">
        <v>24</v>
      </c>
      <c r="C90" s="1458">
        <v>-18.900000000000002</v>
      </c>
      <c r="D90" s="1463"/>
      <c r="E90" s="1453">
        <v>88.49</v>
      </c>
      <c r="F90" s="1463"/>
    </row>
    <row r="91" spans="1:6" s="987" customFormat="1" ht="14.25" customHeight="1">
      <c r="A91" s="621" t="s">
        <v>5</v>
      </c>
      <c r="B91" s="621" t="s">
        <v>291</v>
      </c>
      <c r="C91" s="1458">
        <v>145.88999999999999</v>
      </c>
      <c r="D91" s="1463"/>
      <c r="E91" s="1458">
        <v>304.62</v>
      </c>
      <c r="F91" s="1463"/>
    </row>
    <row r="92" spans="1:6" s="987" customFormat="1" ht="14.25" customHeight="1">
      <c r="A92" s="621"/>
      <c r="B92" s="621" t="s">
        <v>435</v>
      </c>
      <c r="C92" s="1458">
        <v>132.60000000000002</v>
      </c>
      <c r="D92" s="1463"/>
      <c r="E92" s="1458">
        <v>154.47</v>
      </c>
      <c r="F92" s="1463"/>
    </row>
    <row r="93" spans="1:6" ht="14.25" customHeight="1">
      <c r="A93" s="621" t="s">
        <v>9</v>
      </c>
      <c r="B93" s="621" t="s">
        <v>10</v>
      </c>
      <c r="C93" s="1477">
        <v>1017.95</v>
      </c>
      <c r="D93" s="1463"/>
      <c r="E93" s="1477">
        <v>408.77</v>
      </c>
      <c r="F93" s="1463"/>
    </row>
    <row r="94" spans="1:6" ht="14.25" customHeight="1">
      <c r="A94" s="621" t="s">
        <v>28</v>
      </c>
      <c r="B94" s="621" t="s">
        <v>29</v>
      </c>
      <c r="C94" s="1477">
        <v>0</v>
      </c>
      <c r="D94" s="1463"/>
      <c r="E94" s="1477">
        <v>0</v>
      </c>
      <c r="F94" s="1463"/>
    </row>
    <row r="95" spans="1:6" ht="14.25" customHeight="1">
      <c r="A95" s="621"/>
      <c r="B95" s="621"/>
      <c r="C95" s="1477"/>
      <c r="D95" s="1463"/>
      <c r="E95" s="1477"/>
      <c r="F95" s="1463"/>
    </row>
    <row r="96" spans="1:6" ht="14.25" customHeight="1">
      <c r="A96" s="621"/>
      <c r="B96" s="625" t="s">
        <v>381</v>
      </c>
      <c r="C96" s="1478">
        <v>607727.26</v>
      </c>
      <c r="D96" s="1463">
        <v>0.99832498874577391</v>
      </c>
      <c r="E96" s="1478">
        <v>616879.52000000014</v>
      </c>
      <c r="F96" s="1479">
        <v>0.99933735845210092</v>
      </c>
    </row>
    <row r="97" spans="1:9" ht="14.25" customHeight="1">
      <c r="A97" s="621"/>
      <c r="B97" s="625" t="s">
        <v>382</v>
      </c>
      <c r="C97" s="1478">
        <v>506643.36999999994</v>
      </c>
      <c r="D97" s="1463">
        <v>1</v>
      </c>
      <c r="E97" s="1478">
        <v>488031.31</v>
      </c>
      <c r="F97" s="1479">
        <v>1</v>
      </c>
    </row>
    <row r="98" spans="1:9" ht="14.25" customHeight="1">
      <c r="A98" s="618"/>
      <c r="B98" s="618"/>
      <c r="C98" s="1477"/>
      <c r="D98" s="1464"/>
      <c r="E98" s="1477">
        <v>0</v>
      </c>
      <c r="F98" s="1446"/>
    </row>
    <row r="99" spans="1:9" ht="14.25" customHeight="1" thickBot="1">
      <c r="A99" s="621"/>
      <c r="B99" s="625" t="s">
        <v>383</v>
      </c>
      <c r="C99" s="1480">
        <v>101083.89000000007</v>
      </c>
      <c r="D99" s="1464"/>
      <c r="E99" s="1480">
        <v>128848.21000000014</v>
      </c>
      <c r="F99" s="1480"/>
      <c r="H99" s="1459"/>
      <c r="I99" s="1475"/>
    </row>
    <row r="100" spans="1:9" ht="14.25" customHeight="1" thickTop="1">
      <c r="C100" s="678"/>
      <c r="D100" s="1464"/>
      <c r="E100" s="678"/>
      <c r="F100" s="987"/>
    </row>
  </sheetData>
  <printOptions horizontalCentered="1"/>
  <pageMargins left="0.43307086614173229" right="0.27559055118110237" top="0.74803149606299213" bottom="0.19685039370078741" header="0" footer="0"/>
  <pageSetup scale="64" orientation="portrait" verticalDpi="7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K237"/>
  <sheetViews>
    <sheetView zoomScale="80" zoomScaleNormal="80" workbookViewId="0">
      <selection activeCell="K14" sqref="K14"/>
    </sheetView>
  </sheetViews>
  <sheetFormatPr baseColWidth="10" defaultRowHeight="15"/>
  <cols>
    <col min="2" max="2" width="57.77734375" customWidth="1"/>
    <col min="3" max="6" width="11.5546875" style="1513"/>
    <col min="7" max="7" width="12" style="1513" customWidth="1"/>
    <col min="8" max="8" width="7.21875" style="1513" customWidth="1"/>
    <col min="9" max="9" width="11.5546875" style="1513"/>
    <col min="10" max="10" width="13.33203125" customWidth="1"/>
  </cols>
  <sheetData>
    <row r="1" spans="1:11" ht="15.75">
      <c r="A1" s="1505" t="s">
        <v>485</v>
      </c>
      <c r="B1" s="1504"/>
      <c r="C1" s="1512"/>
      <c r="D1" s="1512"/>
      <c r="E1" s="1512"/>
      <c r="F1" s="1512"/>
      <c r="G1" s="1512"/>
    </row>
    <row r="2" spans="1:11" ht="15.75">
      <c r="A2" s="1505" t="s">
        <v>486</v>
      </c>
      <c r="B2" s="1504"/>
      <c r="C2" s="1512"/>
      <c r="D2" s="1512"/>
      <c r="E2" s="1512"/>
      <c r="F2" s="1512"/>
      <c r="G2" s="1512"/>
    </row>
    <row r="5" spans="1:11" ht="15.75">
      <c r="A5" s="1505" t="s">
        <v>487</v>
      </c>
      <c r="B5" s="1505" t="s">
        <v>488</v>
      </c>
      <c r="C5" s="1514" t="s">
        <v>489</v>
      </c>
      <c r="D5" s="1514" t="s">
        <v>490</v>
      </c>
      <c r="E5" s="1514" t="s">
        <v>491</v>
      </c>
      <c r="F5" s="1514" t="s">
        <v>492</v>
      </c>
      <c r="G5" s="1514" t="s">
        <v>492</v>
      </c>
    </row>
    <row r="6" spans="1:11" ht="15.75">
      <c r="A6" s="1505">
        <v>4</v>
      </c>
      <c r="B6" s="1505" t="s">
        <v>494</v>
      </c>
      <c r="C6" s="1514">
        <v>9302214.5899999999</v>
      </c>
      <c r="D6" s="1514">
        <v>9205300.6199999992</v>
      </c>
      <c r="E6" s="1514">
        <v>98043.29</v>
      </c>
      <c r="F6" s="1514">
        <v>815.69</v>
      </c>
      <c r="G6" s="1540">
        <v>194141.57</v>
      </c>
      <c r="I6" s="1513">
        <f>E6-F6</f>
        <v>97227.599999999991</v>
      </c>
      <c r="J6" s="1727" t="s">
        <v>807</v>
      </c>
    </row>
    <row r="7" spans="1:11" ht="15.75">
      <c r="A7" s="1505">
        <v>41</v>
      </c>
      <c r="B7" s="1505" t="s">
        <v>495</v>
      </c>
      <c r="C7" s="1514">
        <v>8771800.5999999996</v>
      </c>
      <c r="D7" s="1514">
        <v>8683047.0899999999</v>
      </c>
      <c r="E7" s="1514">
        <v>93183.59</v>
      </c>
      <c r="F7" s="1514">
        <v>719.39</v>
      </c>
      <c r="G7" s="1541">
        <v>181217.71</v>
      </c>
      <c r="I7" s="1513">
        <v>93914.010000000009</v>
      </c>
      <c r="J7" s="1727"/>
    </row>
    <row r="8" spans="1:11" ht="15.75">
      <c r="A8" s="1505">
        <v>410</v>
      </c>
      <c r="B8" s="1505" t="s">
        <v>496</v>
      </c>
      <c r="C8" s="1514">
        <v>2279094.42</v>
      </c>
      <c r="D8" s="1514">
        <v>2260495.84</v>
      </c>
      <c r="E8" s="1514">
        <v>17781.72</v>
      </c>
      <c r="F8" s="1514">
        <v>122.02</v>
      </c>
      <c r="G8" s="1540">
        <v>36258.28</v>
      </c>
      <c r="I8" s="1513">
        <f>I6-I7</f>
        <v>3313.589999999982</v>
      </c>
      <c r="J8" s="1518">
        <f>E237</f>
        <v>3313.59</v>
      </c>
      <c r="K8" s="1518">
        <f>I8-J8</f>
        <v>-1.8189894035458565E-11</v>
      </c>
    </row>
    <row r="9" spans="1:11" ht="15.75">
      <c r="A9" s="1505">
        <v>4100</v>
      </c>
      <c r="B9" s="1505" t="s">
        <v>14</v>
      </c>
      <c r="C9" s="1514">
        <v>1879052.64</v>
      </c>
      <c r="D9" s="1514">
        <v>1862441.24</v>
      </c>
      <c r="E9" s="1514">
        <v>15806.94</v>
      </c>
      <c r="F9" s="1514">
        <v>122.02</v>
      </c>
      <c r="G9" s="1540">
        <v>32296.32</v>
      </c>
    </row>
    <row r="10" spans="1:11" ht="15.75">
      <c r="A10" s="1505">
        <v>4100000</v>
      </c>
      <c r="B10" s="1505" t="s">
        <v>497</v>
      </c>
      <c r="C10" s="1514">
        <v>134.74</v>
      </c>
      <c r="D10" s="1514">
        <v>134.74</v>
      </c>
      <c r="E10" s="1514">
        <v>0</v>
      </c>
      <c r="F10" s="1514">
        <v>0</v>
      </c>
      <c r="G10" s="1540">
        <v>0</v>
      </c>
    </row>
    <row r="11" spans="1:11" ht="15.75">
      <c r="A11" s="1505">
        <v>4100010</v>
      </c>
      <c r="B11" s="1505" t="s">
        <v>498</v>
      </c>
      <c r="C11" s="1514">
        <v>1525610.15</v>
      </c>
      <c r="D11" s="1514">
        <v>1512120.17</v>
      </c>
      <c r="E11" s="1514">
        <v>13387.53</v>
      </c>
      <c r="F11" s="1514">
        <v>122.02</v>
      </c>
      <c r="G11" s="1540">
        <v>26755.49</v>
      </c>
      <c r="I11" s="1513">
        <f t="shared" ref="I11:I37" si="0">E11-F11</f>
        <v>13265.51</v>
      </c>
    </row>
    <row r="12" spans="1:11" ht="15.75">
      <c r="A12" s="1505">
        <v>4100020</v>
      </c>
      <c r="B12" s="1505" t="s">
        <v>499</v>
      </c>
      <c r="C12" s="1514">
        <v>353307.75</v>
      </c>
      <c r="D12" s="1514">
        <v>350186.33</v>
      </c>
      <c r="E12" s="1514">
        <v>2419.41</v>
      </c>
      <c r="F12" s="1514">
        <v>0</v>
      </c>
      <c r="G12" s="1540">
        <v>5540.83</v>
      </c>
      <c r="I12" s="1513">
        <f t="shared" si="0"/>
        <v>2419.41</v>
      </c>
    </row>
    <row r="13" spans="1:11" ht="15.75">
      <c r="A13" s="1505">
        <v>4100030</v>
      </c>
      <c r="B13" s="1505" t="s">
        <v>500</v>
      </c>
      <c r="C13" s="1514">
        <v>0</v>
      </c>
      <c r="D13" s="1514">
        <v>0</v>
      </c>
      <c r="E13" s="1514">
        <v>0</v>
      </c>
      <c r="F13" s="1514">
        <v>0</v>
      </c>
      <c r="G13" s="1514">
        <v>0</v>
      </c>
      <c r="I13" s="1513">
        <f t="shared" si="0"/>
        <v>0</v>
      </c>
    </row>
    <row r="14" spans="1:11" ht="15.75">
      <c r="A14" s="1505">
        <v>4100040</v>
      </c>
      <c r="B14" s="1505" t="s">
        <v>501</v>
      </c>
      <c r="C14" s="1514">
        <v>0</v>
      </c>
      <c r="D14" s="1514">
        <v>0</v>
      </c>
      <c r="E14" s="1514">
        <v>0</v>
      </c>
      <c r="F14" s="1514">
        <v>0</v>
      </c>
      <c r="G14" s="1514">
        <v>0</v>
      </c>
      <c r="I14" s="1513">
        <f t="shared" si="0"/>
        <v>0</v>
      </c>
    </row>
    <row r="15" spans="1:11" ht="15.75">
      <c r="A15" s="1505">
        <v>4101</v>
      </c>
      <c r="B15" s="1505" t="s">
        <v>502</v>
      </c>
      <c r="C15" s="1514">
        <v>0</v>
      </c>
      <c r="D15" s="1514">
        <v>0</v>
      </c>
      <c r="E15" s="1514">
        <v>0</v>
      </c>
      <c r="F15" s="1514">
        <v>0</v>
      </c>
      <c r="G15" s="1514">
        <v>0</v>
      </c>
    </row>
    <row r="16" spans="1:11" ht="15.75">
      <c r="A16" s="1505">
        <v>4101000</v>
      </c>
      <c r="B16" s="1505" t="s">
        <v>503</v>
      </c>
      <c r="C16" s="1514">
        <v>0</v>
      </c>
      <c r="D16" s="1514">
        <v>0</v>
      </c>
      <c r="E16" s="1514">
        <v>0</v>
      </c>
      <c r="F16" s="1514">
        <v>0</v>
      </c>
      <c r="G16" s="1514">
        <v>0</v>
      </c>
      <c r="I16" s="1513">
        <f t="shared" si="0"/>
        <v>0</v>
      </c>
    </row>
    <row r="17" spans="1:9" ht="15.75">
      <c r="A17" s="1505">
        <v>4101090</v>
      </c>
      <c r="B17" s="1505" t="s">
        <v>504</v>
      </c>
      <c r="C17" s="1514">
        <v>0</v>
      </c>
      <c r="D17" s="1514">
        <v>0</v>
      </c>
      <c r="E17" s="1514">
        <v>0</v>
      </c>
      <c r="F17" s="1514">
        <v>0</v>
      </c>
      <c r="G17" s="1514">
        <v>0</v>
      </c>
      <c r="I17" s="1513">
        <f t="shared" si="0"/>
        <v>0</v>
      </c>
    </row>
    <row r="18" spans="1:9" ht="15.75">
      <c r="A18" s="1505">
        <v>4102</v>
      </c>
      <c r="B18" s="1505" t="s">
        <v>505</v>
      </c>
      <c r="C18" s="1514">
        <v>0</v>
      </c>
      <c r="D18" s="1514">
        <v>0</v>
      </c>
      <c r="E18" s="1514">
        <v>0</v>
      </c>
      <c r="F18" s="1514">
        <v>0</v>
      </c>
      <c r="G18" s="1514">
        <v>0</v>
      </c>
    </row>
    <row r="19" spans="1:9" ht="15.75">
      <c r="A19" s="1505">
        <v>4102000</v>
      </c>
      <c r="B19" s="1505" t="s">
        <v>506</v>
      </c>
      <c r="C19" s="1514">
        <v>0</v>
      </c>
      <c r="D19" s="1514">
        <v>0</v>
      </c>
      <c r="E19" s="1514">
        <v>0</v>
      </c>
      <c r="F19" s="1514">
        <v>0</v>
      </c>
      <c r="G19" s="1514">
        <v>0</v>
      </c>
      <c r="I19" s="1513">
        <f t="shared" si="0"/>
        <v>0</v>
      </c>
    </row>
    <row r="20" spans="1:9" ht="15.75">
      <c r="A20" s="1505">
        <v>4102090</v>
      </c>
      <c r="B20" s="1505" t="s">
        <v>507</v>
      </c>
      <c r="C20" s="1514">
        <v>0</v>
      </c>
      <c r="D20" s="1514">
        <v>0</v>
      </c>
      <c r="E20" s="1514">
        <v>0</v>
      </c>
      <c r="F20" s="1514">
        <v>0</v>
      </c>
      <c r="G20" s="1514">
        <v>0</v>
      </c>
      <c r="I20" s="1513">
        <f t="shared" si="0"/>
        <v>0</v>
      </c>
    </row>
    <row r="21" spans="1:9" ht="15.75">
      <c r="A21" s="1505">
        <v>4103</v>
      </c>
      <c r="B21" s="1505" t="s">
        <v>508</v>
      </c>
      <c r="C21" s="1514">
        <v>35499.96</v>
      </c>
      <c r="D21" s="1514">
        <v>35499.96</v>
      </c>
      <c r="E21" s="1514">
        <v>0</v>
      </c>
      <c r="F21" s="1514">
        <v>0</v>
      </c>
      <c r="G21" s="1514">
        <v>0</v>
      </c>
    </row>
    <row r="22" spans="1:9" ht="15.75">
      <c r="A22" s="1505">
        <v>4103000</v>
      </c>
      <c r="B22" s="1505" t="s">
        <v>509</v>
      </c>
      <c r="C22" s="1514">
        <v>35499.96</v>
      </c>
      <c r="D22" s="1514">
        <v>35499.96</v>
      </c>
      <c r="E22" s="1514">
        <v>0</v>
      </c>
      <c r="F22" s="1514">
        <v>0</v>
      </c>
      <c r="G22" s="1514">
        <v>0</v>
      </c>
      <c r="I22" s="1513">
        <f t="shared" si="0"/>
        <v>0</v>
      </c>
    </row>
    <row r="23" spans="1:9" ht="15.75">
      <c r="A23" s="1505">
        <v>4103010</v>
      </c>
      <c r="B23" s="1505" t="s">
        <v>510</v>
      </c>
      <c r="C23" s="1514">
        <v>0</v>
      </c>
      <c r="D23" s="1514">
        <v>0</v>
      </c>
      <c r="E23" s="1514">
        <v>0</v>
      </c>
      <c r="F23" s="1514">
        <v>0</v>
      </c>
      <c r="G23" s="1514">
        <v>0</v>
      </c>
      <c r="I23" s="1513">
        <f t="shared" si="0"/>
        <v>0</v>
      </c>
    </row>
    <row r="24" spans="1:9" ht="15.75">
      <c r="A24" s="1505">
        <v>4103020</v>
      </c>
      <c r="B24" s="1505" t="s">
        <v>511</v>
      </c>
      <c r="C24" s="1514">
        <v>0</v>
      </c>
      <c r="D24" s="1514">
        <v>0</v>
      </c>
      <c r="E24" s="1514">
        <v>0</v>
      </c>
      <c r="F24" s="1514">
        <v>0</v>
      </c>
      <c r="G24" s="1514">
        <v>0</v>
      </c>
      <c r="I24" s="1513">
        <f t="shared" si="0"/>
        <v>0</v>
      </c>
    </row>
    <row r="25" spans="1:9" ht="15.75">
      <c r="A25" s="1505">
        <v>4103090</v>
      </c>
      <c r="B25" s="1505" t="s">
        <v>512</v>
      </c>
      <c r="C25" s="1514">
        <v>0</v>
      </c>
      <c r="D25" s="1514">
        <v>0</v>
      </c>
      <c r="E25" s="1514">
        <v>0</v>
      </c>
      <c r="F25" s="1514">
        <v>0</v>
      </c>
      <c r="G25" s="1514">
        <v>0</v>
      </c>
      <c r="I25" s="1513">
        <f t="shared" si="0"/>
        <v>0</v>
      </c>
    </row>
    <row r="26" spans="1:9" ht="15.75">
      <c r="A26" s="1505">
        <v>4104</v>
      </c>
      <c r="B26" s="1505" t="s">
        <v>513</v>
      </c>
      <c r="C26" s="1514">
        <v>364541.82</v>
      </c>
      <c r="D26" s="1514">
        <v>362554.64</v>
      </c>
      <c r="E26" s="1514">
        <v>1974.78</v>
      </c>
      <c r="F26" s="1514">
        <v>0</v>
      </c>
      <c r="G26" s="1540">
        <v>3961.96</v>
      </c>
    </row>
    <row r="27" spans="1:9" ht="15.75">
      <c r="A27" s="1505">
        <v>4104000</v>
      </c>
      <c r="B27" s="1505" t="s">
        <v>420</v>
      </c>
      <c r="C27" s="1514">
        <v>252722.9</v>
      </c>
      <c r="D27" s="1514">
        <v>251003.67</v>
      </c>
      <c r="E27" s="1514">
        <v>1706.83</v>
      </c>
      <c r="F27" s="1514">
        <v>0</v>
      </c>
      <c r="G27" s="1540">
        <v>3426.06</v>
      </c>
      <c r="I27" s="1513">
        <f t="shared" si="0"/>
        <v>1706.83</v>
      </c>
    </row>
    <row r="28" spans="1:9" ht="15.75">
      <c r="A28" s="1505">
        <v>4104010</v>
      </c>
      <c r="B28" s="1505" t="s">
        <v>514</v>
      </c>
      <c r="C28" s="1514">
        <v>0</v>
      </c>
      <c r="D28" s="1514">
        <v>0</v>
      </c>
      <c r="E28" s="1514">
        <v>0</v>
      </c>
      <c r="F28" s="1514">
        <v>0</v>
      </c>
      <c r="G28" s="1514">
        <v>0</v>
      </c>
      <c r="I28" s="1513">
        <f t="shared" si="0"/>
        <v>0</v>
      </c>
    </row>
    <row r="29" spans="1:9" ht="15.75">
      <c r="A29" s="1505">
        <v>4104020</v>
      </c>
      <c r="B29" s="1505" t="s">
        <v>515</v>
      </c>
      <c r="C29" s="1514">
        <v>0</v>
      </c>
      <c r="D29" s="1514">
        <v>0</v>
      </c>
      <c r="E29" s="1514">
        <v>0</v>
      </c>
      <c r="F29" s="1514">
        <v>0</v>
      </c>
      <c r="G29" s="1514">
        <v>0</v>
      </c>
      <c r="I29" s="1513">
        <f t="shared" si="0"/>
        <v>0</v>
      </c>
    </row>
    <row r="30" spans="1:9" ht="15.75">
      <c r="A30" s="1505">
        <v>4104030</v>
      </c>
      <c r="B30" s="1505" t="s">
        <v>516</v>
      </c>
      <c r="C30" s="1514">
        <v>109118.92</v>
      </c>
      <c r="D30" s="1514">
        <v>108850.97</v>
      </c>
      <c r="E30" s="1514">
        <v>267.95</v>
      </c>
      <c r="F30" s="1514">
        <v>0</v>
      </c>
      <c r="G30" s="1540">
        <v>535.9</v>
      </c>
      <c r="I30" s="1513">
        <f t="shared" si="0"/>
        <v>267.95</v>
      </c>
    </row>
    <row r="31" spans="1:9" ht="15.75">
      <c r="A31" s="1505">
        <v>4104040</v>
      </c>
      <c r="B31" s="1505" t="s">
        <v>517</v>
      </c>
      <c r="C31" s="1514">
        <v>0</v>
      </c>
      <c r="D31" s="1514">
        <v>0</v>
      </c>
      <c r="E31" s="1514">
        <v>0</v>
      </c>
      <c r="F31" s="1514">
        <v>0</v>
      </c>
      <c r="G31" s="1514">
        <v>0</v>
      </c>
      <c r="I31" s="1513">
        <f t="shared" si="0"/>
        <v>0</v>
      </c>
    </row>
    <row r="32" spans="1:9" ht="15.75">
      <c r="A32" s="1505">
        <v>4104090</v>
      </c>
      <c r="B32" s="1505" t="s">
        <v>518</v>
      </c>
      <c r="C32" s="1514">
        <v>2700</v>
      </c>
      <c r="D32" s="1514">
        <v>2700</v>
      </c>
      <c r="E32" s="1514">
        <v>0</v>
      </c>
      <c r="F32" s="1514">
        <v>0</v>
      </c>
      <c r="G32" s="1514">
        <v>0</v>
      </c>
      <c r="I32" s="1513">
        <f t="shared" si="0"/>
        <v>0</v>
      </c>
    </row>
    <row r="33" spans="1:9" ht="15.75">
      <c r="A33" s="1505">
        <v>4105</v>
      </c>
      <c r="B33" s="1505" t="s">
        <v>519</v>
      </c>
      <c r="C33" s="1514">
        <v>0</v>
      </c>
      <c r="D33" s="1514">
        <v>0</v>
      </c>
      <c r="E33" s="1514">
        <v>0</v>
      </c>
      <c r="F33" s="1514">
        <v>0</v>
      </c>
      <c r="G33" s="1514">
        <v>0</v>
      </c>
    </row>
    <row r="34" spans="1:9" ht="15.75">
      <c r="A34" s="1505">
        <v>4105000</v>
      </c>
      <c r="B34" s="1505" t="s">
        <v>520</v>
      </c>
      <c r="C34" s="1514">
        <v>0</v>
      </c>
      <c r="D34" s="1514">
        <v>0</v>
      </c>
      <c r="E34" s="1514">
        <v>0</v>
      </c>
      <c r="F34" s="1514">
        <v>0</v>
      </c>
      <c r="G34" s="1514">
        <v>0</v>
      </c>
      <c r="I34" s="1513">
        <f t="shared" si="0"/>
        <v>0</v>
      </c>
    </row>
    <row r="35" spans="1:9" ht="15.75">
      <c r="A35" s="1505">
        <v>4105010</v>
      </c>
      <c r="B35" s="1505" t="s">
        <v>521</v>
      </c>
      <c r="C35" s="1514">
        <v>0</v>
      </c>
      <c r="D35" s="1514">
        <v>0</v>
      </c>
      <c r="E35" s="1514">
        <v>0</v>
      </c>
      <c r="F35" s="1514">
        <v>0</v>
      </c>
      <c r="G35" s="1514">
        <v>0</v>
      </c>
      <c r="I35" s="1513">
        <f t="shared" si="0"/>
        <v>0</v>
      </c>
    </row>
    <row r="36" spans="1:9" ht="15.75">
      <c r="A36" s="1505">
        <v>4105020</v>
      </c>
      <c r="B36" s="1505" t="s">
        <v>522</v>
      </c>
      <c r="C36" s="1514">
        <v>0</v>
      </c>
      <c r="D36" s="1514">
        <v>0</v>
      </c>
      <c r="E36" s="1514">
        <v>0</v>
      </c>
      <c r="F36" s="1514">
        <v>0</v>
      </c>
      <c r="G36" s="1514">
        <v>0</v>
      </c>
      <c r="I36" s="1513">
        <f t="shared" si="0"/>
        <v>0</v>
      </c>
    </row>
    <row r="37" spans="1:9" ht="15.75">
      <c r="A37" s="1505">
        <v>4105030</v>
      </c>
      <c r="B37" s="1505" t="s">
        <v>523</v>
      </c>
      <c r="C37" s="1514">
        <v>0</v>
      </c>
      <c r="D37" s="1514">
        <v>0</v>
      </c>
      <c r="E37" s="1514">
        <v>0</v>
      </c>
      <c r="F37" s="1514">
        <v>0</v>
      </c>
      <c r="G37" s="1514">
        <v>0</v>
      </c>
      <c r="I37" s="1513">
        <f t="shared" si="0"/>
        <v>0</v>
      </c>
    </row>
    <row r="38" spans="1:9" ht="15.75">
      <c r="A38" s="1505">
        <v>411</v>
      </c>
      <c r="B38" s="1505" t="s">
        <v>524</v>
      </c>
      <c r="C38" s="1514">
        <v>6201880.3799999999</v>
      </c>
      <c r="D38" s="1514">
        <v>6135903.5199999996</v>
      </c>
      <c r="E38" s="1514">
        <v>71263.55</v>
      </c>
      <c r="F38" s="1514">
        <v>597.37</v>
      </c>
      <c r="G38" s="1540">
        <v>136643.04</v>
      </c>
    </row>
    <row r="39" spans="1:9" ht="15.75">
      <c r="A39" s="1505">
        <v>4110</v>
      </c>
      <c r="B39" s="1505" t="s">
        <v>525</v>
      </c>
      <c r="C39" s="1514">
        <v>3418127.07</v>
      </c>
      <c r="D39" s="1514">
        <v>3382506.75</v>
      </c>
      <c r="E39" s="1514">
        <v>36185.26</v>
      </c>
      <c r="F39" s="1514">
        <v>32.35</v>
      </c>
      <c r="G39" s="1540">
        <v>71773.23</v>
      </c>
    </row>
    <row r="40" spans="1:9" ht="15.75">
      <c r="A40" s="1505">
        <v>4110000</v>
      </c>
      <c r="B40" s="1505" t="s">
        <v>526</v>
      </c>
      <c r="C40" s="1514">
        <v>2307959.48</v>
      </c>
      <c r="D40" s="1514">
        <v>2281834.48</v>
      </c>
      <c r="E40" s="1514">
        <v>26400</v>
      </c>
      <c r="F40" s="1514">
        <v>0</v>
      </c>
      <c r="G40" s="1540">
        <v>52525</v>
      </c>
      <c r="I40" s="1513">
        <f t="shared" ref="I40:I103" si="1">E40-F40</f>
        <v>26400</v>
      </c>
    </row>
    <row r="41" spans="1:9" ht="15.75">
      <c r="A41" s="1505">
        <v>4110010</v>
      </c>
      <c r="B41" s="1505" t="s">
        <v>165</v>
      </c>
      <c r="C41" s="1514">
        <v>0</v>
      </c>
      <c r="D41" s="1514">
        <v>0</v>
      </c>
      <c r="E41" s="1514">
        <v>0</v>
      </c>
      <c r="F41" s="1514">
        <v>0</v>
      </c>
      <c r="G41" s="1514">
        <v>0</v>
      </c>
      <c r="I41" s="1513">
        <f t="shared" si="1"/>
        <v>0</v>
      </c>
    </row>
    <row r="42" spans="1:9" ht="15.75">
      <c r="A42" s="1505">
        <v>4110020</v>
      </c>
      <c r="B42" s="1505" t="s">
        <v>411</v>
      </c>
      <c r="C42" s="1514">
        <v>600</v>
      </c>
      <c r="D42" s="1514">
        <v>600</v>
      </c>
      <c r="E42" s="1514">
        <v>0</v>
      </c>
      <c r="F42" s="1514">
        <v>0</v>
      </c>
      <c r="G42" s="1514">
        <v>0</v>
      </c>
      <c r="I42" s="1513">
        <f t="shared" si="1"/>
        <v>0</v>
      </c>
    </row>
    <row r="43" spans="1:9" ht="15.75">
      <c r="A43" s="1505">
        <v>4110030</v>
      </c>
      <c r="B43" s="1505" t="s">
        <v>303</v>
      </c>
      <c r="C43" s="1514">
        <v>611489.94999999995</v>
      </c>
      <c r="D43" s="1514">
        <v>607081.62</v>
      </c>
      <c r="E43" s="1514">
        <v>4408.33</v>
      </c>
      <c r="F43" s="1514">
        <v>0</v>
      </c>
      <c r="G43" s="1540">
        <v>8816.66</v>
      </c>
      <c r="I43" s="1513">
        <f t="shared" si="1"/>
        <v>4408.33</v>
      </c>
    </row>
    <row r="44" spans="1:9" ht="15.75">
      <c r="A44" s="1505">
        <v>4110040</v>
      </c>
      <c r="B44" s="1505" t="s">
        <v>527</v>
      </c>
      <c r="C44" s="1514">
        <v>25069.99</v>
      </c>
      <c r="D44" s="1514">
        <v>24624.49</v>
      </c>
      <c r="E44" s="1514">
        <v>0</v>
      </c>
      <c r="F44" s="1514">
        <v>0</v>
      </c>
      <c r="G44" s="1540">
        <v>445.5</v>
      </c>
      <c r="I44" s="1513">
        <f t="shared" si="1"/>
        <v>0</v>
      </c>
    </row>
    <row r="45" spans="1:9" ht="15.75">
      <c r="A45" s="1505">
        <v>4110050</v>
      </c>
      <c r="B45" s="1505" t="s">
        <v>528</v>
      </c>
      <c r="C45" s="1514">
        <v>2769.54</v>
      </c>
      <c r="D45" s="1514">
        <v>2769.54</v>
      </c>
      <c r="E45" s="1514">
        <v>0</v>
      </c>
      <c r="F45" s="1514">
        <v>0</v>
      </c>
      <c r="G45" s="1514">
        <v>0</v>
      </c>
      <c r="I45" s="1513">
        <f t="shared" si="1"/>
        <v>0</v>
      </c>
    </row>
    <row r="46" spans="1:9" ht="15.75">
      <c r="A46" s="1505">
        <v>4110060</v>
      </c>
      <c r="B46" s="1505" t="s">
        <v>529</v>
      </c>
      <c r="C46" s="1514">
        <v>84358</v>
      </c>
      <c r="D46" s="1514">
        <v>84278</v>
      </c>
      <c r="E46" s="1514">
        <v>741.15</v>
      </c>
      <c r="F46" s="1514">
        <v>0</v>
      </c>
      <c r="G46" s="1540">
        <v>821.15</v>
      </c>
      <c r="I46" s="1513">
        <f t="shared" si="1"/>
        <v>741.15</v>
      </c>
    </row>
    <row r="47" spans="1:9" ht="15.75">
      <c r="A47" s="1505">
        <v>4110070</v>
      </c>
      <c r="B47" s="1505" t="s">
        <v>421</v>
      </c>
      <c r="C47" s="1514">
        <v>117</v>
      </c>
      <c r="D47" s="1514">
        <v>117</v>
      </c>
      <c r="E47" s="1514">
        <v>0</v>
      </c>
      <c r="F47" s="1514">
        <v>0</v>
      </c>
      <c r="G47" s="1514">
        <v>0</v>
      </c>
      <c r="I47" s="1513">
        <f t="shared" si="1"/>
        <v>0</v>
      </c>
    </row>
    <row r="48" spans="1:9" ht="15.75">
      <c r="A48" s="1505">
        <v>4110080</v>
      </c>
      <c r="B48" s="1505" t="s">
        <v>530</v>
      </c>
      <c r="C48" s="1514">
        <v>101899.37</v>
      </c>
      <c r="D48" s="1514">
        <v>100714.84</v>
      </c>
      <c r="E48" s="1514">
        <v>1184.53</v>
      </c>
      <c r="F48" s="1514">
        <v>0</v>
      </c>
      <c r="G48" s="1540">
        <v>2369.06</v>
      </c>
      <c r="I48" s="1513">
        <f t="shared" si="1"/>
        <v>1184.53</v>
      </c>
    </row>
    <row r="49" spans="1:9" ht="15.75">
      <c r="A49" s="1505">
        <v>4110090</v>
      </c>
      <c r="B49" s="1505" t="s">
        <v>158</v>
      </c>
      <c r="C49" s="1514">
        <v>12002</v>
      </c>
      <c r="D49" s="1514">
        <v>12002</v>
      </c>
      <c r="E49" s="1514">
        <v>0</v>
      </c>
      <c r="F49" s="1514">
        <v>0</v>
      </c>
      <c r="G49" s="1514">
        <v>0</v>
      </c>
      <c r="I49" s="1513">
        <f t="shared" si="1"/>
        <v>0</v>
      </c>
    </row>
    <row r="50" spans="1:9" ht="15.75">
      <c r="A50" s="1505">
        <v>4110100</v>
      </c>
      <c r="B50" s="1505" t="s">
        <v>531</v>
      </c>
      <c r="C50" s="1514">
        <v>0</v>
      </c>
      <c r="D50" s="1514">
        <v>0</v>
      </c>
      <c r="E50" s="1514">
        <v>0</v>
      </c>
      <c r="F50" s="1514">
        <v>0</v>
      </c>
      <c r="G50" s="1514">
        <v>0</v>
      </c>
      <c r="I50" s="1513">
        <f t="shared" si="1"/>
        <v>0</v>
      </c>
    </row>
    <row r="51" spans="1:9" ht="15.75">
      <c r="A51" s="1505">
        <v>4110110</v>
      </c>
      <c r="B51" s="1505" t="s">
        <v>532</v>
      </c>
      <c r="C51" s="1514">
        <v>188706.02</v>
      </c>
      <c r="D51" s="1514">
        <v>186368.38</v>
      </c>
      <c r="E51" s="1514">
        <v>2405.7399999999998</v>
      </c>
      <c r="F51" s="1514">
        <v>32.35</v>
      </c>
      <c r="G51" s="1540">
        <v>4711.03</v>
      </c>
      <c r="I51" s="1513">
        <f t="shared" si="1"/>
        <v>2373.39</v>
      </c>
    </row>
    <row r="52" spans="1:9" ht="15.75">
      <c r="A52" s="1505">
        <v>4110120</v>
      </c>
      <c r="B52" s="1505" t="s">
        <v>533</v>
      </c>
      <c r="C52" s="1514">
        <v>56378.400000000001</v>
      </c>
      <c r="D52" s="1514">
        <v>56028.4</v>
      </c>
      <c r="E52" s="1514">
        <v>356.19</v>
      </c>
      <c r="F52" s="1514">
        <v>0</v>
      </c>
      <c r="G52" s="1540">
        <v>706.19</v>
      </c>
      <c r="I52" s="1513">
        <f t="shared" si="1"/>
        <v>356.19</v>
      </c>
    </row>
    <row r="53" spans="1:9" ht="15.75">
      <c r="A53" s="1505">
        <v>4110130</v>
      </c>
      <c r="B53" s="1505" t="s">
        <v>433</v>
      </c>
      <c r="C53" s="1514">
        <v>26777.32</v>
      </c>
      <c r="D53" s="1514">
        <v>26088</v>
      </c>
      <c r="E53" s="1514">
        <v>689.32</v>
      </c>
      <c r="F53" s="1514">
        <v>0</v>
      </c>
      <c r="G53" s="1540">
        <v>1378.64</v>
      </c>
      <c r="I53" s="1513">
        <f t="shared" si="1"/>
        <v>689.32</v>
      </c>
    </row>
    <row r="54" spans="1:9" ht="15.75">
      <c r="A54" s="1505">
        <v>4111</v>
      </c>
      <c r="B54" s="1505" t="s">
        <v>534</v>
      </c>
      <c r="C54" s="1514">
        <v>308757.90000000002</v>
      </c>
      <c r="D54" s="1514">
        <v>304922.40000000002</v>
      </c>
      <c r="E54" s="1514">
        <v>2935.5</v>
      </c>
      <c r="F54" s="1514">
        <v>0</v>
      </c>
      <c r="G54" s="1540">
        <v>6771</v>
      </c>
    </row>
    <row r="55" spans="1:9" ht="15.75">
      <c r="A55" s="1505">
        <v>4111000</v>
      </c>
      <c r="B55" s="1505" t="s">
        <v>422</v>
      </c>
      <c r="C55" s="1514">
        <v>205880.75</v>
      </c>
      <c r="D55" s="1514">
        <v>202580.75</v>
      </c>
      <c r="E55" s="1514">
        <v>2400</v>
      </c>
      <c r="F55" s="1514">
        <v>0</v>
      </c>
      <c r="G55" s="1540">
        <v>5700</v>
      </c>
      <c r="I55" s="1513">
        <f t="shared" si="1"/>
        <v>2400</v>
      </c>
    </row>
    <row r="56" spans="1:9" ht="15.75">
      <c r="A56" s="1505">
        <v>4111010</v>
      </c>
      <c r="B56" s="1505" t="s">
        <v>535</v>
      </c>
      <c r="C56" s="1514">
        <v>0</v>
      </c>
      <c r="D56" s="1514">
        <v>0</v>
      </c>
      <c r="E56" s="1514">
        <v>0</v>
      </c>
      <c r="F56" s="1514">
        <v>0</v>
      </c>
      <c r="G56" s="1514">
        <v>0</v>
      </c>
      <c r="I56" s="1513">
        <f t="shared" si="1"/>
        <v>0</v>
      </c>
    </row>
    <row r="57" spans="1:9" ht="15.75">
      <c r="A57" s="1505">
        <v>4111020</v>
      </c>
      <c r="B57" s="1505" t="s">
        <v>159</v>
      </c>
      <c r="C57" s="1514">
        <v>70909.149999999994</v>
      </c>
      <c r="D57" s="1514">
        <v>70373.649999999994</v>
      </c>
      <c r="E57" s="1514">
        <v>535.5</v>
      </c>
      <c r="F57" s="1514">
        <v>0</v>
      </c>
      <c r="G57" s="1540">
        <v>1071</v>
      </c>
      <c r="I57" s="1513">
        <f t="shared" si="1"/>
        <v>535.5</v>
      </c>
    </row>
    <row r="58" spans="1:9" ht="15.75">
      <c r="A58" s="1505">
        <v>4111030</v>
      </c>
      <c r="B58" s="1505" t="s">
        <v>536</v>
      </c>
      <c r="C58" s="1514">
        <v>5567</v>
      </c>
      <c r="D58" s="1514">
        <v>5567</v>
      </c>
      <c r="E58" s="1514">
        <v>0</v>
      </c>
      <c r="F58" s="1514">
        <v>0</v>
      </c>
      <c r="G58" s="1540">
        <v>0</v>
      </c>
      <c r="I58" s="1513">
        <f t="shared" si="1"/>
        <v>0</v>
      </c>
    </row>
    <row r="59" spans="1:9" ht="15.75">
      <c r="A59" s="1505">
        <v>4111040</v>
      </c>
      <c r="B59" s="1505" t="s">
        <v>411</v>
      </c>
      <c r="C59" s="1514">
        <v>0</v>
      </c>
      <c r="D59" s="1514">
        <v>0</v>
      </c>
      <c r="E59" s="1514">
        <v>0</v>
      </c>
      <c r="F59" s="1514">
        <v>0</v>
      </c>
      <c r="G59" s="1514">
        <v>0</v>
      </c>
      <c r="I59" s="1513">
        <f t="shared" si="1"/>
        <v>0</v>
      </c>
    </row>
    <row r="60" spans="1:9" ht="15.75">
      <c r="A60" s="1505">
        <v>4111050</v>
      </c>
      <c r="B60" s="1505" t="s">
        <v>303</v>
      </c>
      <c r="C60" s="1514">
        <v>0</v>
      </c>
      <c r="D60" s="1514">
        <v>0</v>
      </c>
      <c r="E60" s="1514">
        <v>0</v>
      </c>
      <c r="F60" s="1514">
        <v>0</v>
      </c>
      <c r="G60" s="1514">
        <v>0</v>
      </c>
      <c r="I60" s="1513">
        <f t="shared" si="1"/>
        <v>0</v>
      </c>
    </row>
    <row r="61" spans="1:9" ht="15.75">
      <c r="A61" s="1505">
        <v>4111060</v>
      </c>
      <c r="B61" s="1505" t="s">
        <v>527</v>
      </c>
      <c r="C61" s="1514">
        <v>0</v>
      </c>
      <c r="D61" s="1514">
        <v>0</v>
      </c>
      <c r="E61" s="1514">
        <v>0</v>
      </c>
      <c r="F61" s="1514">
        <v>0</v>
      </c>
      <c r="G61" s="1514">
        <v>0</v>
      </c>
      <c r="I61" s="1513">
        <f t="shared" si="1"/>
        <v>0</v>
      </c>
    </row>
    <row r="62" spans="1:9" ht="15.75">
      <c r="A62" s="1505">
        <v>4111070</v>
      </c>
      <c r="B62" s="1505" t="s">
        <v>529</v>
      </c>
      <c r="C62" s="1514">
        <v>0</v>
      </c>
      <c r="D62" s="1514">
        <v>0</v>
      </c>
      <c r="E62" s="1514">
        <v>0</v>
      </c>
      <c r="F62" s="1514">
        <v>0</v>
      </c>
      <c r="G62" s="1514">
        <v>0</v>
      </c>
      <c r="I62" s="1513">
        <f t="shared" si="1"/>
        <v>0</v>
      </c>
    </row>
    <row r="63" spans="1:9" ht="15.75">
      <c r="A63" s="1505">
        <v>4111080</v>
      </c>
      <c r="B63" s="1505" t="s">
        <v>421</v>
      </c>
      <c r="C63" s="1514">
        <v>414.26</v>
      </c>
      <c r="D63" s="1514">
        <v>414.26</v>
      </c>
      <c r="E63" s="1514">
        <v>0</v>
      </c>
      <c r="F63" s="1514">
        <v>0</v>
      </c>
      <c r="G63" s="1514">
        <v>0</v>
      </c>
      <c r="I63" s="1513">
        <f t="shared" si="1"/>
        <v>0</v>
      </c>
    </row>
    <row r="64" spans="1:9" ht="15.75">
      <c r="A64" s="1505">
        <v>4111090</v>
      </c>
      <c r="B64" s="1505" t="s">
        <v>537</v>
      </c>
      <c r="C64" s="1514">
        <v>25986.74</v>
      </c>
      <c r="D64" s="1514">
        <v>25986.74</v>
      </c>
      <c r="E64" s="1514">
        <v>0</v>
      </c>
      <c r="F64" s="1514">
        <v>0</v>
      </c>
      <c r="G64" s="1514">
        <v>0</v>
      </c>
      <c r="I64" s="1513">
        <f t="shared" si="1"/>
        <v>0</v>
      </c>
    </row>
    <row r="65" spans="1:9" ht="15.75">
      <c r="A65" s="1505">
        <v>4111100</v>
      </c>
      <c r="B65" s="1505" t="s">
        <v>158</v>
      </c>
      <c r="C65" s="1514">
        <v>0</v>
      </c>
      <c r="D65" s="1514">
        <v>0</v>
      </c>
      <c r="E65" s="1514">
        <v>0</v>
      </c>
      <c r="F65" s="1514">
        <v>0</v>
      </c>
      <c r="G65" s="1514">
        <v>0</v>
      </c>
      <c r="I65" s="1513">
        <f t="shared" si="1"/>
        <v>0</v>
      </c>
    </row>
    <row r="66" spans="1:9" ht="15.75">
      <c r="A66" s="1505">
        <v>4111110</v>
      </c>
      <c r="B66" s="1505" t="s">
        <v>531</v>
      </c>
      <c r="C66" s="1514">
        <v>0</v>
      </c>
      <c r="D66" s="1514">
        <v>0</v>
      </c>
      <c r="E66" s="1514">
        <v>0</v>
      </c>
      <c r="F66" s="1514">
        <v>0</v>
      </c>
      <c r="G66" s="1514">
        <v>0</v>
      </c>
      <c r="I66" s="1513">
        <f t="shared" si="1"/>
        <v>0</v>
      </c>
    </row>
    <row r="67" spans="1:9" ht="15.75">
      <c r="A67" s="1505">
        <v>4111120</v>
      </c>
      <c r="B67" s="1505" t="s">
        <v>532</v>
      </c>
      <c r="C67" s="1514">
        <v>0</v>
      </c>
      <c r="D67" s="1514">
        <v>0</v>
      </c>
      <c r="E67" s="1514">
        <v>0</v>
      </c>
      <c r="F67" s="1514">
        <v>0</v>
      </c>
      <c r="G67" s="1514">
        <v>0</v>
      </c>
      <c r="I67" s="1513">
        <f t="shared" si="1"/>
        <v>0</v>
      </c>
    </row>
    <row r="68" spans="1:9" ht="15.75">
      <c r="A68" s="1505">
        <v>4111130</v>
      </c>
      <c r="B68" s="1505" t="s">
        <v>533</v>
      </c>
      <c r="C68" s="1514">
        <v>0</v>
      </c>
      <c r="D68" s="1514">
        <v>0</v>
      </c>
      <c r="E68" s="1514">
        <v>0</v>
      </c>
      <c r="F68" s="1514">
        <v>0</v>
      </c>
      <c r="G68" s="1514">
        <v>0</v>
      </c>
      <c r="I68" s="1513">
        <f t="shared" si="1"/>
        <v>0</v>
      </c>
    </row>
    <row r="69" spans="1:9" ht="15.75">
      <c r="A69" s="1505">
        <v>4112</v>
      </c>
      <c r="B69" s="1505" t="s">
        <v>538</v>
      </c>
      <c r="C69" s="1514">
        <v>1919278.66</v>
      </c>
      <c r="D69" s="1514">
        <v>1897286.99</v>
      </c>
      <c r="E69" s="1514">
        <v>27188.9</v>
      </c>
      <c r="F69" s="1514">
        <v>535.5</v>
      </c>
      <c r="G69" s="1540">
        <v>48645.07</v>
      </c>
    </row>
    <row r="70" spans="1:9" ht="15.75">
      <c r="A70" s="1505">
        <v>4112000</v>
      </c>
      <c r="B70" s="1505" t="s">
        <v>539</v>
      </c>
      <c r="C70" s="1514">
        <v>0</v>
      </c>
      <c r="D70" s="1514">
        <v>0</v>
      </c>
      <c r="E70" s="1514">
        <v>0</v>
      </c>
      <c r="F70" s="1514">
        <v>0</v>
      </c>
      <c r="G70" s="1514">
        <v>0</v>
      </c>
      <c r="I70" s="1513">
        <f t="shared" si="1"/>
        <v>0</v>
      </c>
    </row>
    <row r="71" spans="1:9" ht="15.75">
      <c r="A71" s="1505">
        <v>4112010</v>
      </c>
      <c r="B71" s="1505" t="s">
        <v>540</v>
      </c>
      <c r="C71" s="1514">
        <v>4606.3900000000003</v>
      </c>
      <c r="D71" s="1514">
        <v>4606.3900000000003</v>
      </c>
      <c r="E71" s="1514">
        <v>0</v>
      </c>
      <c r="F71" s="1514">
        <v>0</v>
      </c>
      <c r="G71" s="1540">
        <v>0</v>
      </c>
      <c r="I71" s="1513">
        <f t="shared" si="1"/>
        <v>0</v>
      </c>
    </row>
    <row r="72" spans="1:9" ht="15.75">
      <c r="A72" s="1505">
        <v>4112020</v>
      </c>
      <c r="B72" s="1505" t="s">
        <v>423</v>
      </c>
      <c r="C72" s="1514">
        <v>20437.810000000001</v>
      </c>
      <c r="D72" s="1514">
        <v>20333.86</v>
      </c>
      <c r="E72" s="1514">
        <v>127.05</v>
      </c>
      <c r="F72" s="1514">
        <v>0</v>
      </c>
      <c r="G72" s="1540">
        <v>231</v>
      </c>
      <c r="I72" s="1513">
        <f t="shared" si="1"/>
        <v>127.05</v>
      </c>
    </row>
    <row r="73" spans="1:9" ht="15.75">
      <c r="A73" s="1505">
        <v>4112030</v>
      </c>
      <c r="B73" s="1505" t="s">
        <v>517</v>
      </c>
      <c r="C73" s="1514">
        <v>11018.6</v>
      </c>
      <c r="D73" s="1514">
        <v>10970.5</v>
      </c>
      <c r="E73" s="1514">
        <v>48.54</v>
      </c>
      <c r="F73" s="1514">
        <v>0</v>
      </c>
      <c r="G73" s="1540">
        <v>96.64</v>
      </c>
      <c r="I73" s="1513">
        <f t="shared" si="1"/>
        <v>48.54</v>
      </c>
    </row>
    <row r="74" spans="1:9" ht="15.75">
      <c r="A74" s="1505">
        <v>4112040</v>
      </c>
      <c r="B74" s="1505" t="s">
        <v>541</v>
      </c>
      <c r="C74" s="1514">
        <v>8800.4599999999991</v>
      </c>
      <c r="D74" s="1514">
        <v>8674.74</v>
      </c>
      <c r="E74" s="1514">
        <v>31.43</v>
      </c>
      <c r="F74" s="1514">
        <v>0</v>
      </c>
      <c r="G74" s="1540">
        <v>157.15</v>
      </c>
      <c r="I74" s="1513">
        <f t="shared" si="1"/>
        <v>31.43</v>
      </c>
    </row>
    <row r="75" spans="1:9" ht="15.75">
      <c r="A75" s="1505">
        <v>4112050</v>
      </c>
      <c r="B75" s="1505" t="s">
        <v>542</v>
      </c>
      <c r="C75" s="1514">
        <v>470981.66</v>
      </c>
      <c r="D75" s="1514">
        <v>465031.66</v>
      </c>
      <c r="E75" s="1514">
        <v>5950</v>
      </c>
      <c r="F75" s="1514">
        <v>0</v>
      </c>
      <c r="G75" s="1540">
        <v>11900</v>
      </c>
      <c r="I75" s="1513">
        <f t="shared" si="1"/>
        <v>5950</v>
      </c>
    </row>
    <row r="76" spans="1:9" ht="15.75">
      <c r="A76" s="1505">
        <v>4112060</v>
      </c>
      <c r="B76" s="1505" t="s">
        <v>161</v>
      </c>
      <c r="C76" s="1514">
        <v>676877.91</v>
      </c>
      <c r="D76" s="1514">
        <v>669516.46</v>
      </c>
      <c r="E76" s="1514">
        <v>9461.4500000000007</v>
      </c>
      <c r="F76" s="1514">
        <v>0</v>
      </c>
      <c r="G76" s="1540">
        <v>16822.900000000001</v>
      </c>
      <c r="I76" s="1513">
        <f t="shared" si="1"/>
        <v>9461.4500000000007</v>
      </c>
    </row>
    <row r="77" spans="1:9" ht="15.75">
      <c r="A77" s="1505">
        <v>4112070</v>
      </c>
      <c r="B77" s="1505" t="s">
        <v>543</v>
      </c>
      <c r="C77" s="1514">
        <v>26939.99</v>
      </c>
      <c r="D77" s="1514">
        <v>26939.99</v>
      </c>
      <c r="E77" s="1514">
        <v>3258.99</v>
      </c>
      <c r="F77" s="1514">
        <v>0</v>
      </c>
      <c r="G77" s="1540">
        <v>3258.99</v>
      </c>
      <c r="I77" s="1513">
        <f t="shared" si="1"/>
        <v>3258.99</v>
      </c>
    </row>
    <row r="78" spans="1:9" ht="15.75">
      <c r="A78" s="1505">
        <v>4112080</v>
      </c>
      <c r="B78" s="1505" t="s">
        <v>544</v>
      </c>
      <c r="C78" s="1514">
        <v>0</v>
      </c>
      <c r="D78" s="1514">
        <v>0</v>
      </c>
      <c r="E78" s="1514">
        <v>0</v>
      </c>
      <c r="F78" s="1514">
        <v>0</v>
      </c>
      <c r="G78" s="1514">
        <v>0</v>
      </c>
      <c r="I78" s="1513">
        <f t="shared" si="1"/>
        <v>0</v>
      </c>
    </row>
    <row r="79" spans="1:9" ht="15.75">
      <c r="A79" s="1505">
        <v>4112090</v>
      </c>
      <c r="B79" s="1505" t="s">
        <v>545</v>
      </c>
      <c r="C79" s="1514">
        <v>45306.19</v>
      </c>
      <c r="D79" s="1514">
        <v>44868.69</v>
      </c>
      <c r="E79" s="1514">
        <v>437.5</v>
      </c>
      <c r="F79" s="1514">
        <v>0</v>
      </c>
      <c r="G79" s="1540">
        <v>875</v>
      </c>
      <c r="I79" s="1513">
        <f t="shared" si="1"/>
        <v>437.5</v>
      </c>
    </row>
    <row r="80" spans="1:9" ht="15.75">
      <c r="A80" s="1505">
        <v>4112100</v>
      </c>
      <c r="B80" s="1505" t="s">
        <v>546</v>
      </c>
      <c r="C80" s="1514">
        <v>69317.55</v>
      </c>
      <c r="D80" s="1514">
        <v>68807.55</v>
      </c>
      <c r="E80" s="1514">
        <v>818.05</v>
      </c>
      <c r="F80" s="1514">
        <v>0</v>
      </c>
      <c r="G80" s="1540">
        <v>1328.05</v>
      </c>
      <c r="I80" s="1513">
        <f t="shared" si="1"/>
        <v>818.05</v>
      </c>
    </row>
    <row r="81" spans="1:9" ht="15.75">
      <c r="A81" s="1505">
        <v>4112110</v>
      </c>
      <c r="B81" s="1505" t="s">
        <v>547</v>
      </c>
      <c r="C81" s="1514">
        <v>0</v>
      </c>
      <c r="D81" s="1514">
        <v>0</v>
      </c>
      <c r="E81" s="1514">
        <v>0</v>
      </c>
      <c r="F81" s="1514">
        <v>0</v>
      </c>
      <c r="G81" s="1514">
        <v>0</v>
      </c>
      <c r="I81" s="1513">
        <f t="shared" si="1"/>
        <v>0</v>
      </c>
    </row>
    <row r="82" spans="1:9" ht="15.75">
      <c r="A82" s="1505">
        <v>4112120</v>
      </c>
      <c r="B82" s="1505" t="s">
        <v>424</v>
      </c>
      <c r="C82" s="1514">
        <v>4095.47</v>
      </c>
      <c r="D82" s="1514">
        <v>4095.47</v>
      </c>
      <c r="E82" s="1514">
        <v>0</v>
      </c>
      <c r="F82" s="1514">
        <v>0</v>
      </c>
      <c r="G82" s="1514">
        <v>0</v>
      </c>
      <c r="I82" s="1513">
        <f t="shared" si="1"/>
        <v>0</v>
      </c>
    </row>
    <row r="83" spans="1:9" ht="15.75">
      <c r="A83" s="1505">
        <v>4112130</v>
      </c>
      <c r="B83" s="1505" t="s">
        <v>548</v>
      </c>
      <c r="C83" s="1514">
        <v>0</v>
      </c>
      <c r="D83" s="1514">
        <v>0</v>
      </c>
      <c r="E83" s="1514">
        <v>0</v>
      </c>
      <c r="F83" s="1514">
        <v>0</v>
      </c>
      <c r="G83" s="1514">
        <v>0</v>
      </c>
      <c r="I83" s="1513">
        <f t="shared" si="1"/>
        <v>0</v>
      </c>
    </row>
    <row r="84" spans="1:9" ht="15.75">
      <c r="A84" s="1505">
        <v>4112140</v>
      </c>
      <c r="B84" s="1505" t="s">
        <v>425</v>
      </c>
      <c r="C84" s="1514">
        <v>128511.92</v>
      </c>
      <c r="D84" s="1514">
        <v>127221.46</v>
      </c>
      <c r="E84" s="1514">
        <v>1226.9100000000001</v>
      </c>
      <c r="F84" s="1514">
        <v>0</v>
      </c>
      <c r="G84" s="1540">
        <v>2517.37</v>
      </c>
      <c r="I84" s="1513">
        <f t="shared" si="1"/>
        <v>1226.9100000000001</v>
      </c>
    </row>
    <row r="85" spans="1:9" ht="15.75">
      <c r="A85" s="1505">
        <v>4112150</v>
      </c>
      <c r="B85" s="1505" t="s">
        <v>549</v>
      </c>
      <c r="C85" s="1514">
        <v>32151.93</v>
      </c>
      <c r="D85" s="1514">
        <v>31616.43</v>
      </c>
      <c r="E85" s="1514">
        <v>0</v>
      </c>
      <c r="F85" s="1514">
        <v>535.5</v>
      </c>
      <c r="G85" s="1540">
        <v>0</v>
      </c>
      <c r="I85" s="1513">
        <f t="shared" si="1"/>
        <v>-535.5</v>
      </c>
    </row>
    <row r="86" spans="1:9" ht="15.75">
      <c r="A86" s="1505">
        <v>4112160</v>
      </c>
      <c r="B86" s="1505" t="s">
        <v>162</v>
      </c>
      <c r="C86" s="1514">
        <v>43534.92</v>
      </c>
      <c r="D86" s="1514">
        <v>43201.59</v>
      </c>
      <c r="E86" s="1514">
        <v>513.33000000000004</v>
      </c>
      <c r="F86" s="1514">
        <v>0</v>
      </c>
      <c r="G86" s="1540">
        <v>846.66</v>
      </c>
      <c r="I86" s="1513">
        <f t="shared" si="1"/>
        <v>513.33000000000004</v>
      </c>
    </row>
    <row r="87" spans="1:9" ht="15.75">
      <c r="A87" s="1505">
        <v>4112170</v>
      </c>
      <c r="B87" s="1505" t="s">
        <v>550</v>
      </c>
      <c r="C87" s="1514">
        <v>0</v>
      </c>
      <c r="D87" s="1514">
        <v>0</v>
      </c>
      <c r="E87" s="1514">
        <v>0</v>
      </c>
      <c r="F87" s="1514">
        <v>0</v>
      </c>
      <c r="G87" s="1514">
        <v>0</v>
      </c>
      <c r="I87" s="1513">
        <f t="shared" si="1"/>
        <v>0</v>
      </c>
    </row>
    <row r="88" spans="1:9" ht="15.75">
      <c r="A88" s="1505">
        <v>4112180</v>
      </c>
      <c r="B88" s="1505" t="s">
        <v>551</v>
      </c>
      <c r="C88" s="1514">
        <v>0</v>
      </c>
      <c r="D88" s="1514">
        <v>0</v>
      </c>
      <c r="E88" s="1514">
        <v>0</v>
      </c>
      <c r="F88" s="1514">
        <v>0</v>
      </c>
      <c r="G88" s="1514">
        <v>0</v>
      </c>
      <c r="I88" s="1513">
        <f t="shared" si="1"/>
        <v>0</v>
      </c>
    </row>
    <row r="89" spans="1:9" ht="15.75">
      <c r="A89" s="1505">
        <v>4112190</v>
      </c>
      <c r="B89" s="1505" t="s">
        <v>552</v>
      </c>
      <c r="C89" s="1514">
        <v>376697.86</v>
      </c>
      <c r="D89" s="1514">
        <v>371402.2</v>
      </c>
      <c r="E89" s="1514">
        <v>5315.65</v>
      </c>
      <c r="F89" s="1514">
        <v>0</v>
      </c>
      <c r="G89" s="1540">
        <v>10611.31</v>
      </c>
      <c r="I89" s="1513">
        <f t="shared" si="1"/>
        <v>5315.65</v>
      </c>
    </row>
    <row r="90" spans="1:9" ht="15.75">
      <c r="A90" s="1505">
        <v>411219001</v>
      </c>
      <c r="B90" s="1505" t="s">
        <v>553</v>
      </c>
      <c r="C90" s="1514">
        <v>376697.86</v>
      </c>
      <c r="D90" s="1514">
        <v>371402.2</v>
      </c>
      <c r="E90" s="1514">
        <v>5315.65</v>
      </c>
      <c r="F90" s="1514">
        <v>0</v>
      </c>
      <c r="G90" s="1540">
        <v>10611.31</v>
      </c>
      <c r="I90" s="1513">
        <f t="shared" si="1"/>
        <v>5315.65</v>
      </c>
    </row>
    <row r="91" spans="1:9" ht="15.75">
      <c r="A91" s="1505">
        <v>4113</v>
      </c>
      <c r="B91" s="1505" t="s">
        <v>554</v>
      </c>
      <c r="C91" s="1514">
        <v>304026.53999999998</v>
      </c>
      <c r="D91" s="1514">
        <v>301332.78999999998</v>
      </c>
      <c r="E91" s="1514">
        <v>2693.75</v>
      </c>
      <c r="F91" s="1514">
        <v>0</v>
      </c>
      <c r="G91" s="1540">
        <v>5387.5</v>
      </c>
    </row>
    <row r="92" spans="1:9" ht="15.75">
      <c r="A92" s="1505">
        <v>4113000</v>
      </c>
      <c r="B92" s="1505" t="s">
        <v>509</v>
      </c>
      <c r="C92" s="1514">
        <v>274428.67</v>
      </c>
      <c r="D92" s="1514">
        <v>272122.42</v>
      </c>
      <c r="E92" s="1514">
        <v>2306.25</v>
      </c>
      <c r="F92" s="1514">
        <v>0</v>
      </c>
      <c r="G92" s="1540">
        <v>4612.5</v>
      </c>
      <c r="I92" s="1513">
        <f t="shared" si="1"/>
        <v>2306.25</v>
      </c>
    </row>
    <row r="93" spans="1:9" ht="15.75">
      <c r="A93" s="1505">
        <v>4113010</v>
      </c>
      <c r="B93" s="1505" t="s">
        <v>510</v>
      </c>
      <c r="C93" s="1514">
        <v>0</v>
      </c>
      <c r="D93" s="1514">
        <v>0</v>
      </c>
      <c r="E93" s="1514">
        <v>0</v>
      </c>
      <c r="F93" s="1514">
        <v>0</v>
      </c>
      <c r="G93" s="1514">
        <v>0</v>
      </c>
      <c r="I93" s="1513">
        <f t="shared" si="1"/>
        <v>0</v>
      </c>
    </row>
    <row r="94" spans="1:9" ht="15.75">
      <c r="A94" s="1505">
        <v>4113020</v>
      </c>
      <c r="B94" s="1505" t="s">
        <v>511</v>
      </c>
      <c r="C94" s="1514">
        <v>0</v>
      </c>
      <c r="D94" s="1514">
        <v>0</v>
      </c>
      <c r="E94" s="1514">
        <v>0</v>
      </c>
      <c r="F94" s="1514">
        <v>0</v>
      </c>
      <c r="G94" s="1514">
        <v>0</v>
      </c>
      <c r="I94" s="1513">
        <f t="shared" si="1"/>
        <v>0</v>
      </c>
    </row>
    <row r="95" spans="1:9" ht="15.75">
      <c r="A95" s="1505">
        <v>4113030</v>
      </c>
      <c r="B95" s="1505" t="s">
        <v>512</v>
      </c>
      <c r="C95" s="1514">
        <v>29597.87</v>
      </c>
      <c r="D95" s="1514">
        <v>29210.37</v>
      </c>
      <c r="E95" s="1514">
        <v>387.5</v>
      </c>
      <c r="F95" s="1514">
        <v>0</v>
      </c>
      <c r="G95" s="1540">
        <v>775</v>
      </c>
      <c r="I95" s="1513">
        <f t="shared" si="1"/>
        <v>387.5</v>
      </c>
    </row>
    <row r="96" spans="1:9" ht="15.75">
      <c r="A96" s="1505">
        <v>4114</v>
      </c>
      <c r="B96" s="1505" t="s">
        <v>555</v>
      </c>
      <c r="C96" s="1514">
        <v>165355.43</v>
      </c>
      <c r="D96" s="1514">
        <v>163628.37</v>
      </c>
      <c r="E96" s="1514">
        <v>2057.98</v>
      </c>
      <c r="F96" s="1514">
        <v>0</v>
      </c>
      <c r="G96" s="1540">
        <v>3785.04</v>
      </c>
    </row>
    <row r="97" spans="1:9" ht="15.75">
      <c r="A97" s="1505">
        <v>4114000</v>
      </c>
      <c r="B97" s="1505" t="s">
        <v>426</v>
      </c>
      <c r="C97" s="1514">
        <v>54983.8</v>
      </c>
      <c r="D97" s="1514">
        <v>54097.49</v>
      </c>
      <c r="E97" s="1514">
        <v>508.31</v>
      </c>
      <c r="F97" s="1514">
        <v>0</v>
      </c>
      <c r="G97" s="1540">
        <v>1394.62</v>
      </c>
      <c r="I97" s="1513">
        <f t="shared" si="1"/>
        <v>508.31</v>
      </c>
    </row>
    <row r="98" spans="1:9" ht="15.75">
      <c r="A98" s="1505">
        <v>4114010</v>
      </c>
      <c r="B98" s="1505" t="s">
        <v>556</v>
      </c>
      <c r="C98" s="1514">
        <v>70797.16</v>
      </c>
      <c r="D98" s="1514">
        <v>70359.78</v>
      </c>
      <c r="E98" s="1514">
        <v>437.38</v>
      </c>
      <c r="F98" s="1514">
        <v>0</v>
      </c>
      <c r="G98" s="1540">
        <v>874.76</v>
      </c>
      <c r="I98" s="1513">
        <f t="shared" si="1"/>
        <v>437.38</v>
      </c>
    </row>
    <row r="99" spans="1:9" ht="15.75">
      <c r="A99" s="1505">
        <v>4114020</v>
      </c>
      <c r="B99" s="1505" t="s">
        <v>427</v>
      </c>
      <c r="C99" s="1514">
        <v>39574.47</v>
      </c>
      <c r="D99" s="1514">
        <v>39171.1</v>
      </c>
      <c r="E99" s="1514">
        <v>1112.29</v>
      </c>
      <c r="F99" s="1514">
        <v>0</v>
      </c>
      <c r="G99" s="1540">
        <v>1515.66</v>
      </c>
      <c r="I99" s="1513">
        <f t="shared" si="1"/>
        <v>1112.29</v>
      </c>
    </row>
    <row r="100" spans="1:9" ht="15.75">
      <c r="A100" s="1505">
        <v>4115</v>
      </c>
      <c r="B100" s="1505" t="s">
        <v>557</v>
      </c>
      <c r="C100" s="1514">
        <v>86334.78</v>
      </c>
      <c r="D100" s="1514">
        <v>86226.22</v>
      </c>
      <c r="E100" s="1514">
        <v>202.16</v>
      </c>
      <c r="F100" s="1514">
        <v>29.52</v>
      </c>
      <c r="G100" s="1540">
        <v>281.2</v>
      </c>
    </row>
    <row r="101" spans="1:9" ht="15.75">
      <c r="A101" s="1505">
        <v>4115000</v>
      </c>
      <c r="B101" s="1505" t="s">
        <v>558</v>
      </c>
      <c r="C101" s="1514">
        <v>0</v>
      </c>
      <c r="D101" s="1514">
        <v>0</v>
      </c>
      <c r="E101" s="1514">
        <v>0</v>
      </c>
      <c r="F101" s="1514">
        <v>0</v>
      </c>
      <c r="G101" s="1514">
        <v>0</v>
      </c>
      <c r="I101" s="1513">
        <f t="shared" si="1"/>
        <v>0</v>
      </c>
    </row>
    <row r="102" spans="1:9" ht="15.75">
      <c r="A102" s="1505">
        <v>4115010</v>
      </c>
      <c r="B102" s="1505" t="s">
        <v>559</v>
      </c>
      <c r="C102" s="1514">
        <v>0</v>
      </c>
      <c r="D102" s="1514">
        <v>0</v>
      </c>
      <c r="E102" s="1514">
        <v>0</v>
      </c>
      <c r="F102" s="1514">
        <v>0</v>
      </c>
      <c r="G102" s="1514">
        <v>0</v>
      </c>
      <c r="I102" s="1513">
        <f t="shared" si="1"/>
        <v>0</v>
      </c>
    </row>
    <row r="103" spans="1:9" ht="15.75">
      <c r="A103" s="1505">
        <v>4115020</v>
      </c>
      <c r="B103" s="1505" t="s">
        <v>560</v>
      </c>
      <c r="C103" s="1514">
        <v>18058.439999999999</v>
      </c>
      <c r="D103" s="1514">
        <v>17992.27</v>
      </c>
      <c r="E103" s="1514">
        <v>0</v>
      </c>
      <c r="F103" s="1514">
        <v>0</v>
      </c>
      <c r="G103" s="1540">
        <v>66.17</v>
      </c>
      <c r="I103" s="1513">
        <f t="shared" si="1"/>
        <v>0</v>
      </c>
    </row>
    <row r="104" spans="1:9" ht="15.75">
      <c r="A104" s="1505">
        <v>4115030</v>
      </c>
      <c r="B104" s="1505" t="s">
        <v>561</v>
      </c>
      <c r="C104" s="1514">
        <v>0</v>
      </c>
      <c r="D104" s="1514">
        <v>0</v>
      </c>
      <c r="E104" s="1514">
        <v>0</v>
      </c>
      <c r="F104" s="1514">
        <v>0</v>
      </c>
      <c r="G104" s="1514">
        <v>0</v>
      </c>
      <c r="I104" s="1513">
        <f t="shared" ref="I104:I106" si="2">E104-F104</f>
        <v>0</v>
      </c>
    </row>
    <row r="105" spans="1:9" ht="15.75">
      <c r="A105" s="1505">
        <v>4115040</v>
      </c>
      <c r="B105" s="1505" t="s">
        <v>562</v>
      </c>
      <c r="C105" s="1514">
        <v>0</v>
      </c>
      <c r="D105" s="1514">
        <v>0</v>
      </c>
      <c r="E105" s="1514">
        <v>0</v>
      </c>
      <c r="F105" s="1514">
        <v>0</v>
      </c>
      <c r="G105" s="1514">
        <v>0</v>
      </c>
      <c r="I105" s="1513">
        <f t="shared" si="2"/>
        <v>0</v>
      </c>
    </row>
    <row r="106" spans="1:9" ht="15.75">
      <c r="A106" s="1505">
        <v>4115050</v>
      </c>
      <c r="B106" s="1505" t="s">
        <v>368</v>
      </c>
      <c r="C106" s="1514">
        <v>68276.34</v>
      </c>
      <c r="D106" s="1514">
        <v>68233.95</v>
      </c>
      <c r="E106" s="1514">
        <v>202.16</v>
      </c>
      <c r="F106" s="1514">
        <v>29.52</v>
      </c>
      <c r="G106" s="1540">
        <v>215.03</v>
      </c>
      <c r="I106" s="1513">
        <f t="shared" si="2"/>
        <v>172.64</v>
      </c>
    </row>
    <row r="107" spans="1:9" ht="15.75">
      <c r="A107" s="1505">
        <v>412</v>
      </c>
      <c r="B107" s="1505" t="s">
        <v>563</v>
      </c>
      <c r="C107" s="1514">
        <v>290825.8</v>
      </c>
      <c r="D107" s="1514">
        <v>286647.73</v>
      </c>
      <c r="E107" s="1514">
        <v>4138.32</v>
      </c>
      <c r="F107" s="1514">
        <v>0</v>
      </c>
      <c r="G107" s="1540">
        <v>8316.39</v>
      </c>
    </row>
    <row r="108" spans="1:9" ht="15.75">
      <c r="A108" s="1505">
        <v>4120</v>
      </c>
      <c r="B108" s="1505" t="s">
        <v>564</v>
      </c>
      <c r="C108" s="1514">
        <v>6196.11</v>
      </c>
      <c r="D108" s="1514">
        <v>6196.11</v>
      </c>
      <c r="E108" s="1514">
        <v>0</v>
      </c>
      <c r="F108" s="1514">
        <v>0</v>
      </c>
      <c r="G108" s="1514">
        <v>0</v>
      </c>
    </row>
    <row r="109" spans="1:9" ht="15.75">
      <c r="A109" s="1505">
        <v>4120000</v>
      </c>
      <c r="B109" s="1505" t="s">
        <v>565</v>
      </c>
      <c r="C109" s="1514">
        <v>0</v>
      </c>
      <c r="D109" s="1514">
        <v>0</v>
      </c>
      <c r="E109" s="1514">
        <v>0</v>
      </c>
      <c r="F109" s="1514">
        <v>0</v>
      </c>
      <c r="G109" s="1514">
        <v>0</v>
      </c>
      <c r="I109" s="1513">
        <f t="shared" ref="I109:I142" si="3">E109-F109</f>
        <v>0</v>
      </c>
    </row>
    <row r="110" spans="1:9" ht="15.75">
      <c r="A110" s="1505">
        <v>4120010</v>
      </c>
      <c r="B110" s="1505" t="s">
        <v>566</v>
      </c>
      <c r="C110" s="1514">
        <v>6196.11</v>
      </c>
      <c r="D110" s="1514">
        <v>6196.11</v>
      </c>
      <c r="E110" s="1514">
        <v>0</v>
      </c>
      <c r="F110" s="1514">
        <v>0</v>
      </c>
      <c r="G110" s="1514">
        <v>0</v>
      </c>
      <c r="I110" s="1513">
        <f t="shared" si="3"/>
        <v>0</v>
      </c>
    </row>
    <row r="111" spans="1:9" ht="15.75">
      <c r="A111" s="1505">
        <v>4120020</v>
      </c>
      <c r="B111" s="1505" t="s">
        <v>567</v>
      </c>
      <c r="C111" s="1514">
        <v>0</v>
      </c>
      <c r="D111" s="1514">
        <v>0</v>
      </c>
      <c r="E111" s="1514">
        <v>0</v>
      </c>
      <c r="F111" s="1514">
        <v>0</v>
      </c>
      <c r="G111" s="1514">
        <v>0</v>
      </c>
      <c r="I111" s="1513">
        <f t="shared" si="3"/>
        <v>0</v>
      </c>
    </row>
    <row r="112" spans="1:9" ht="15.75">
      <c r="A112" s="1505">
        <v>4120030</v>
      </c>
      <c r="B112" s="1505" t="s">
        <v>568</v>
      </c>
      <c r="C112" s="1514">
        <v>0</v>
      </c>
      <c r="D112" s="1514">
        <v>0</v>
      </c>
      <c r="E112" s="1514">
        <v>0</v>
      </c>
      <c r="F112" s="1514">
        <v>0</v>
      </c>
      <c r="G112" s="1514">
        <v>0</v>
      </c>
      <c r="I112" s="1513">
        <f t="shared" si="3"/>
        <v>0</v>
      </c>
    </row>
    <row r="113" spans="1:9" ht="15.75">
      <c r="A113" s="1505">
        <v>4120040</v>
      </c>
      <c r="B113" s="1505" t="s">
        <v>569</v>
      </c>
      <c r="C113" s="1514">
        <v>0</v>
      </c>
      <c r="D113" s="1514">
        <v>0</v>
      </c>
      <c r="E113" s="1514">
        <v>0</v>
      </c>
      <c r="F113" s="1514">
        <v>0</v>
      </c>
      <c r="G113" s="1514">
        <v>0</v>
      </c>
      <c r="I113" s="1513">
        <f t="shared" si="3"/>
        <v>0</v>
      </c>
    </row>
    <row r="114" spans="1:9" ht="15.75">
      <c r="A114" s="1505">
        <v>4120050</v>
      </c>
      <c r="B114" s="1505" t="s">
        <v>570</v>
      </c>
      <c r="C114" s="1514">
        <v>0</v>
      </c>
      <c r="D114" s="1514">
        <v>0</v>
      </c>
      <c r="E114" s="1514">
        <v>0</v>
      </c>
      <c r="F114" s="1514">
        <v>0</v>
      </c>
      <c r="G114" s="1514">
        <v>0</v>
      </c>
      <c r="I114" s="1513">
        <f t="shared" si="3"/>
        <v>0</v>
      </c>
    </row>
    <row r="115" spans="1:9" ht="15.75">
      <c r="A115" s="1505">
        <v>4121</v>
      </c>
      <c r="B115" s="1505" t="s">
        <v>26</v>
      </c>
      <c r="C115" s="1514">
        <v>156530.18</v>
      </c>
      <c r="D115" s="1514">
        <v>155762.09</v>
      </c>
      <c r="E115" s="1514">
        <v>728.34</v>
      </c>
      <c r="F115" s="1514">
        <v>0</v>
      </c>
      <c r="G115" s="1540">
        <v>1496.43</v>
      </c>
    </row>
    <row r="116" spans="1:9" ht="15.75">
      <c r="A116" s="1505">
        <v>4121000</v>
      </c>
      <c r="B116" s="1505" t="s">
        <v>571</v>
      </c>
      <c r="C116" s="1514">
        <v>155661.98000000001</v>
      </c>
      <c r="D116" s="1514">
        <v>154893.89000000001</v>
      </c>
      <c r="E116" s="1514">
        <v>728.34</v>
      </c>
      <c r="F116" s="1514">
        <v>0</v>
      </c>
      <c r="G116" s="1540">
        <v>1496.43</v>
      </c>
      <c r="I116" s="1513">
        <f t="shared" si="3"/>
        <v>728.34</v>
      </c>
    </row>
    <row r="117" spans="1:9" ht="15.75">
      <c r="A117" s="1505">
        <v>4121010</v>
      </c>
      <c r="B117" s="1505" t="s">
        <v>572</v>
      </c>
      <c r="C117" s="1514">
        <v>767.8</v>
      </c>
      <c r="D117" s="1514">
        <v>767.8</v>
      </c>
      <c r="E117" s="1514">
        <v>0</v>
      </c>
      <c r="F117" s="1514">
        <v>0</v>
      </c>
      <c r="G117" s="1514">
        <v>0</v>
      </c>
      <c r="I117" s="1513">
        <f t="shared" si="3"/>
        <v>0</v>
      </c>
    </row>
    <row r="118" spans="1:9" ht="15.75">
      <c r="A118" s="1505">
        <v>4121020</v>
      </c>
      <c r="B118" s="1505" t="s">
        <v>573</v>
      </c>
      <c r="C118" s="1514">
        <v>100.4</v>
      </c>
      <c r="D118" s="1514">
        <v>100.4</v>
      </c>
      <c r="E118" s="1514">
        <v>0</v>
      </c>
      <c r="F118" s="1514">
        <v>0</v>
      </c>
      <c r="G118" s="1514">
        <v>0</v>
      </c>
      <c r="I118" s="1513">
        <f t="shared" si="3"/>
        <v>0</v>
      </c>
    </row>
    <row r="119" spans="1:9" ht="15.75">
      <c r="A119" s="1505">
        <v>4121030</v>
      </c>
      <c r="B119" s="1505" t="s">
        <v>574</v>
      </c>
      <c r="C119" s="1514">
        <v>0</v>
      </c>
      <c r="D119" s="1514">
        <v>0</v>
      </c>
      <c r="E119" s="1514">
        <v>0</v>
      </c>
      <c r="F119" s="1514">
        <v>0</v>
      </c>
      <c r="G119" s="1514">
        <v>0</v>
      </c>
      <c r="I119" s="1513">
        <f t="shared" si="3"/>
        <v>0</v>
      </c>
    </row>
    <row r="120" spans="1:9" ht="15.75">
      <c r="A120" s="1505">
        <v>4121040</v>
      </c>
      <c r="B120" s="1505" t="s">
        <v>575</v>
      </c>
      <c r="C120" s="1514">
        <v>0</v>
      </c>
      <c r="D120" s="1514">
        <v>0</v>
      </c>
      <c r="E120" s="1514">
        <v>0</v>
      </c>
      <c r="F120" s="1514">
        <v>0</v>
      </c>
      <c r="G120" s="1514">
        <v>0</v>
      </c>
      <c r="I120" s="1513">
        <f t="shared" si="3"/>
        <v>0</v>
      </c>
    </row>
    <row r="121" spans="1:9" ht="15.75">
      <c r="A121" s="1505">
        <v>4121050</v>
      </c>
      <c r="B121" s="1505" t="s">
        <v>576</v>
      </c>
      <c r="C121" s="1514">
        <v>0</v>
      </c>
      <c r="D121" s="1514">
        <v>0</v>
      </c>
      <c r="E121" s="1514">
        <v>0</v>
      </c>
      <c r="F121" s="1514">
        <v>0</v>
      </c>
      <c r="G121" s="1514">
        <v>0</v>
      </c>
      <c r="I121" s="1513">
        <f t="shared" si="3"/>
        <v>0</v>
      </c>
    </row>
    <row r="122" spans="1:9" ht="15.75">
      <c r="A122" s="1505">
        <v>4121060</v>
      </c>
      <c r="B122" s="1505" t="s">
        <v>577</v>
      </c>
      <c r="C122" s="1514">
        <v>0</v>
      </c>
      <c r="D122" s="1514">
        <v>0</v>
      </c>
      <c r="E122" s="1514">
        <v>0</v>
      </c>
      <c r="F122" s="1514">
        <v>0</v>
      </c>
      <c r="G122" s="1514">
        <v>0</v>
      </c>
      <c r="I122" s="1513">
        <f t="shared" si="3"/>
        <v>0</v>
      </c>
    </row>
    <row r="123" spans="1:9" ht="15.75">
      <c r="A123" s="1505">
        <v>4122</v>
      </c>
      <c r="B123" s="1505" t="s">
        <v>578</v>
      </c>
      <c r="C123" s="1514">
        <v>128099.51</v>
      </c>
      <c r="D123" s="1514">
        <v>124689.53</v>
      </c>
      <c r="E123" s="1514">
        <v>3409.98</v>
      </c>
      <c r="F123" s="1514">
        <v>0</v>
      </c>
      <c r="G123" s="1540">
        <v>6819.96</v>
      </c>
    </row>
    <row r="124" spans="1:9" ht="15.75">
      <c r="A124" s="1505">
        <v>4122000</v>
      </c>
      <c r="B124" s="1505" t="s">
        <v>579</v>
      </c>
      <c r="C124" s="1514">
        <v>127367.87</v>
      </c>
      <c r="D124" s="1514">
        <v>123957.89</v>
      </c>
      <c r="E124" s="1514">
        <v>3409.98</v>
      </c>
      <c r="F124" s="1514">
        <v>0</v>
      </c>
      <c r="G124" s="1540">
        <v>6819.96</v>
      </c>
      <c r="I124" s="1513">
        <f t="shared" si="3"/>
        <v>3409.98</v>
      </c>
    </row>
    <row r="125" spans="1:9" ht="15.75">
      <c r="A125" s="1505">
        <v>4122010</v>
      </c>
      <c r="B125" s="1505" t="s">
        <v>580</v>
      </c>
      <c r="C125" s="1514">
        <v>731.64</v>
      </c>
      <c r="D125" s="1514">
        <v>731.64</v>
      </c>
      <c r="E125" s="1514">
        <v>0</v>
      </c>
      <c r="F125" s="1514">
        <v>0</v>
      </c>
      <c r="G125" s="1514">
        <v>0</v>
      </c>
      <c r="I125" s="1513">
        <f t="shared" si="3"/>
        <v>0</v>
      </c>
    </row>
    <row r="126" spans="1:9" ht="15.75">
      <c r="A126" s="1505">
        <v>4122020</v>
      </c>
      <c r="B126" s="1505" t="s">
        <v>581</v>
      </c>
      <c r="C126" s="1514">
        <v>0</v>
      </c>
      <c r="D126" s="1514">
        <v>0</v>
      </c>
      <c r="E126" s="1514">
        <v>0</v>
      </c>
      <c r="F126" s="1514">
        <v>0</v>
      </c>
      <c r="G126" s="1514">
        <v>0</v>
      </c>
      <c r="I126" s="1513">
        <f t="shared" si="3"/>
        <v>0</v>
      </c>
    </row>
    <row r="127" spans="1:9" ht="15.75">
      <c r="A127" s="1505">
        <v>4122030</v>
      </c>
      <c r="B127" s="1505" t="s">
        <v>582</v>
      </c>
      <c r="C127" s="1514">
        <v>0</v>
      </c>
      <c r="D127" s="1514">
        <v>0</v>
      </c>
      <c r="E127" s="1514">
        <v>0</v>
      </c>
      <c r="F127" s="1514">
        <v>0</v>
      </c>
      <c r="G127" s="1514">
        <v>0</v>
      </c>
      <c r="I127" s="1513">
        <f t="shared" si="3"/>
        <v>0</v>
      </c>
    </row>
    <row r="128" spans="1:9" ht="15.75">
      <c r="A128" s="1505">
        <v>4122040</v>
      </c>
      <c r="B128" s="1505" t="s">
        <v>583</v>
      </c>
      <c r="C128" s="1514">
        <v>0</v>
      </c>
      <c r="D128" s="1514">
        <v>0</v>
      </c>
      <c r="E128" s="1514">
        <v>0</v>
      </c>
      <c r="F128" s="1514">
        <v>0</v>
      </c>
      <c r="G128" s="1514">
        <v>0</v>
      </c>
      <c r="I128" s="1513">
        <f t="shared" si="3"/>
        <v>0</v>
      </c>
    </row>
    <row r="129" spans="1:9" ht="15.75">
      <c r="A129" s="1505">
        <v>4123</v>
      </c>
      <c r="B129" s="1505" t="s">
        <v>584</v>
      </c>
      <c r="C129" s="1514">
        <v>0</v>
      </c>
      <c r="D129" s="1514">
        <v>0</v>
      </c>
      <c r="E129" s="1514">
        <v>0</v>
      </c>
      <c r="F129" s="1514">
        <v>0</v>
      </c>
      <c r="G129" s="1514">
        <v>0</v>
      </c>
    </row>
    <row r="130" spans="1:9" ht="15.75">
      <c r="A130" s="1505">
        <v>4123000</v>
      </c>
      <c r="B130" s="1505" t="s">
        <v>585</v>
      </c>
      <c r="C130" s="1514">
        <v>0</v>
      </c>
      <c r="D130" s="1514">
        <v>0</v>
      </c>
      <c r="E130" s="1514">
        <v>0</v>
      </c>
      <c r="F130" s="1514">
        <v>0</v>
      </c>
      <c r="G130" s="1514">
        <v>0</v>
      </c>
      <c r="I130" s="1513">
        <f t="shared" si="3"/>
        <v>0</v>
      </c>
    </row>
    <row r="131" spans="1:9" ht="15.75">
      <c r="A131" s="1505">
        <v>4123010</v>
      </c>
      <c r="B131" s="1505" t="s">
        <v>586</v>
      </c>
      <c r="C131" s="1514">
        <v>0</v>
      </c>
      <c r="D131" s="1514">
        <v>0</v>
      </c>
      <c r="E131" s="1514">
        <v>0</v>
      </c>
      <c r="F131" s="1514">
        <v>0</v>
      </c>
      <c r="G131" s="1514">
        <v>0</v>
      </c>
      <c r="I131" s="1513">
        <f t="shared" si="3"/>
        <v>0</v>
      </c>
    </row>
    <row r="132" spans="1:9" ht="15.75">
      <c r="A132" s="1505">
        <v>4123020</v>
      </c>
      <c r="B132" s="1505" t="s">
        <v>587</v>
      </c>
      <c r="C132" s="1514">
        <v>0</v>
      </c>
      <c r="D132" s="1514">
        <v>0</v>
      </c>
      <c r="E132" s="1514">
        <v>0</v>
      </c>
      <c r="F132" s="1514">
        <v>0</v>
      </c>
      <c r="G132" s="1514">
        <v>0</v>
      </c>
      <c r="I132" s="1513">
        <f t="shared" si="3"/>
        <v>0</v>
      </c>
    </row>
    <row r="133" spans="1:9" ht="15.75">
      <c r="A133" s="1505">
        <v>4123030</v>
      </c>
      <c r="B133" s="1505" t="s">
        <v>588</v>
      </c>
      <c r="C133" s="1514">
        <v>0</v>
      </c>
      <c r="D133" s="1514">
        <v>0</v>
      </c>
      <c r="E133" s="1514">
        <v>0</v>
      </c>
      <c r="F133" s="1514">
        <v>0</v>
      </c>
      <c r="G133" s="1514">
        <v>0</v>
      </c>
      <c r="I133" s="1513">
        <f t="shared" si="3"/>
        <v>0</v>
      </c>
    </row>
    <row r="134" spans="1:9" ht="15.75">
      <c r="A134" s="1505">
        <v>4123040</v>
      </c>
      <c r="B134" s="1505" t="s">
        <v>589</v>
      </c>
      <c r="C134" s="1514">
        <v>0</v>
      </c>
      <c r="D134" s="1514">
        <v>0</v>
      </c>
      <c r="E134" s="1514">
        <v>0</v>
      </c>
      <c r="F134" s="1514">
        <v>0</v>
      </c>
      <c r="G134" s="1514">
        <v>0</v>
      </c>
      <c r="I134" s="1513">
        <f t="shared" si="3"/>
        <v>0</v>
      </c>
    </row>
    <row r="135" spans="1:9" ht="15.75">
      <c r="A135" s="1505">
        <v>4123050</v>
      </c>
      <c r="B135" s="1505" t="s">
        <v>590</v>
      </c>
      <c r="C135" s="1514">
        <v>0</v>
      </c>
      <c r="D135" s="1514">
        <v>0</v>
      </c>
      <c r="E135" s="1514">
        <v>0</v>
      </c>
      <c r="F135" s="1514">
        <v>0</v>
      </c>
      <c r="G135" s="1514">
        <v>0</v>
      </c>
      <c r="I135" s="1513">
        <f t="shared" si="3"/>
        <v>0</v>
      </c>
    </row>
    <row r="136" spans="1:9" ht="15.75">
      <c r="A136" s="1505">
        <v>4123060</v>
      </c>
      <c r="B136" s="1505" t="s">
        <v>591</v>
      </c>
      <c r="C136" s="1514">
        <v>0</v>
      </c>
      <c r="D136" s="1514">
        <v>0</v>
      </c>
      <c r="E136" s="1514">
        <v>0</v>
      </c>
      <c r="F136" s="1514">
        <v>0</v>
      </c>
      <c r="G136" s="1514">
        <v>0</v>
      </c>
      <c r="I136" s="1513">
        <f t="shared" si="3"/>
        <v>0</v>
      </c>
    </row>
    <row r="137" spans="1:9" ht="15.75">
      <c r="A137" s="1505">
        <v>4123070</v>
      </c>
      <c r="B137" s="1505" t="s">
        <v>592</v>
      </c>
      <c r="C137" s="1514">
        <v>0</v>
      </c>
      <c r="D137" s="1514">
        <v>0</v>
      </c>
      <c r="E137" s="1514">
        <v>0</v>
      </c>
      <c r="F137" s="1514">
        <v>0</v>
      </c>
      <c r="G137" s="1514">
        <v>0</v>
      </c>
      <c r="I137" s="1513">
        <f t="shared" si="3"/>
        <v>0</v>
      </c>
    </row>
    <row r="138" spans="1:9" ht="15.75">
      <c r="A138" s="1505">
        <v>4123080</v>
      </c>
      <c r="B138" s="1505" t="s">
        <v>593</v>
      </c>
      <c r="C138" s="1514">
        <v>0</v>
      </c>
      <c r="D138" s="1514">
        <v>0</v>
      </c>
      <c r="E138" s="1514">
        <v>0</v>
      </c>
      <c r="F138" s="1514">
        <v>0</v>
      </c>
      <c r="G138" s="1514">
        <v>0</v>
      </c>
      <c r="I138" s="1513">
        <f t="shared" si="3"/>
        <v>0</v>
      </c>
    </row>
    <row r="139" spans="1:9" ht="15.75">
      <c r="A139" s="1505">
        <v>4123090</v>
      </c>
      <c r="B139" s="1505" t="s">
        <v>594</v>
      </c>
      <c r="C139" s="1514">
        <v>0</v>
      </c>
      <c r="D139" s="1514">
        <v>0</v>
      </c>
      <c r="E139" s="1514">
        <v>0</v>
      </c>
      <c r="F139" s="1514">
        <v>0</v>
      </c>
      <c r="G139" s="1514">
        <v>0</v>
      </c>
      <c r="I139" s="1513">
        <f t="shared" si="3"/>
        <v>0</v>
      </c>
    </row>
    <row r="140" spans="1:9" ht="15.75">
      <c r="A140" s="1505">
        <v>4123100</v>
      </c>
      <c r="B140" s="1505" t="s">
        <v>595</v>
      </c>
      <c r="C140" s="1514">
        <v>0</v>
      </c>
      <c r="D140" s="1514">
        <v>0</v>
      </c>
      <c r="E140" s="1514">
        <v>0</v>
      </c>
      <c r="F140" s="1514">
        <v>0</v>
      </c>
      <c r="G140" s="1514">
        <v>0</v>
      </c>
      <c r="I140" s="1513">
        <f t="shared" si="3"/>
        <v>0</v>
      </c>
    </row>
    <row r="141" spans="1:9" ht="15.75">
      <c r="A141" s="1505">
        <v>4123110</v>
      </c>
      <c r="B141" s="1505" t="s">
        <v>596</v>
      </c>
      <c r="C141" s="1514">
        <v>0</v>
      </c>
      <c r="D141" s="1514">
        <v>0</v>
      </c>
      <c r="E141" s="1514">
        <v>0</v>
      </c>
      <c r="F141" s="1514">
        <v>0</v>
      </c>
      <c r="G141" s="1514">
        <v>0</v>
      </c>
      <c r="I141" s="1513">
        <f t="shared" si="3"/>
        <v>0</v>
      </c>
    </row>
    <row r="142" spans="1:9" ht="15.75">
      <c r="A142" s="1505">
        <v>4123120</v>
      </c>
      <c r="B142" s="1505" t="s">
        <v>597</v>
      </c>
      <c r="C142" s="1514">
        <v>0</v>
      </c>
      <c r="D142" s="1514">
        <v>0</v>
      </c>
      <c r="E142" s="1514">
        <v>0</v>
      </c>
      <c r="F142" s="1514">
        <v>0</v>
      </c>
      <c r="G142" s="1514">
        <v>0</v>
      </c>
      <c r="I142" s="1513">
        <f t="shared" si="3"/>
        <v>0</v>
      </c>
    </row>
    <row r="143" spans="1:9" ht="15.75">
      <c r="A143" s="1505">
        <v>413</v>
      </c>
      <c r="B143" s="1505" t="s">
        <v>598</v>
      </c>
      <c r="C143" s="1514">
        <v>0</v>
      </c>
      <c r="D143" s="1514">
        <v>0</v>
      </c>
      <c r="E143" s="1514">
        <v>0</v>
      </c>
      <c r="F143" s="1514">
        <v>0</v>
      </c>
      <c r="G143" s="1514">
        <v>0</v>
      </c>
    </row>
    <row r="144" spans="1:9" ht="15.75">
      <c r="A144" s="1505">
        <v>4130</v>
      </c>
      <c r="B144" s="1505" t="s">
        <v>598</v>
      </c>
      <c r="C144" s="1514">
        <v>0</v>
      </c>
      <c r="D144" s="1514">
        <v>0</v>
      </c>
      <c r="E144" s="1514">
        <v>0</v>
      </c>
      <c r="F144" s="1514">
        <v>0</v>
      </c>
      <c r="G144" s="1514">
        <v>0</v>
      </c>
    </row>
    <row r="145" spans="1:9" ht="15.75">
      <c r="A145" s="1505">
        <v>4130000</v>
      </c>
      <c r="B145" s="1505" t="s">
        <v>599</v>
      </c>
      <c r="C145" s="1514">
        <v>0</v>
      </c>
      <c r="D145" s="1514">
        <v>0</v>
      </c>
      <c r="E145" s="1514">
        <v>0</v>
      </c>
      <c r="F145" s="1514">
        <v>0</v>
      </c>
      <c r="G145" s="1514">
        <v>0</v>
      </c>
      <c r="I145" s="1513">
        <f t="shared" ref="I145:I152" si="4">E145-F145</f>
        <v>0</v>
      </c>
    </row>
    <row r="146" spans="1:9" ht="15.75">
      <c r="A146" s="1505">
        <v>4130010</v>
      </c>
      <c r="B146" s="1505" t="s">
        <v>600</v>
      </c>
      <c r="C146" s="1514">
        <v>0</v>
      </c>
      <c r="D146" s="1514">
        <v>0</v>
      </c>
      <c r="E146" s="1514">
        <v>0</v>
      </c>
      <c r="F146" s="1514">
        <v>0</v>
      </c>
      <c r="G146" s="1514">
        <v>0</v>
      </c>
      <c r="I146" s="1513">
        <f t="shared" si="4"/>
        <v>0</v>
      </c>
    </row>
    <row r="147" spans="1:9" ht="15.75">
      <c r="A147" s="1505">
        <v>4130020</v>
      </c>
      <c r="B147" s="1505" t="s">
        <v>601</v>
      </c>
      <c r="C147" s="1514">
        <v>0</v>
      </c>
      <c r="D147" s="1514">
        <v>0</v>
      </c>
      <c r="E147" s="1514">
        <v>0</v>
      </c>
      <c r="F147" s="1514">
        <v>0</v>
      </c>
      <c r="G147" s="1514">
        <v>0</v>
      </c>
      <c r="I147" s="1513">
        <f t="shared" si="4"/>
        <v>0</v>
      </c>
    </row>
    <row r="148" spans="1:9" ht="15.75">
      <c r="A148" s="1505">
        <v>4130030</v>
      </c>
      <c r="B148" s="1505" t="s">
        <v>602</v>
      </c>
      <c r="C148" s="1514">
        <v>0</v>
      </c>
      <c r="D148" s="1514">
        <v>0</v>
      </c>
      <c r="E148" s="1514">
        <v>0</v>
      </c>
      <c r="F148" s="1514">
        <v>0</v>
      </c>
      <c r="G148" s="1514">
        <v>0</v>
      </c>
      <c r="I148" s="1513">
        <f t="shared" si="4"/>
        <v>0</v>
      </c>
    </row>
    <row r="149" spans="1:9" ht="15.75">
      <c r="A149" s="1505">
        <v>4130040</v>
      </c>
      <c r="B149" s="1505" t="s">
        <v>603</v>
      </c>
      <c r="C149" s="1514">
        <v>0</v>
      </c>
      <c r="D149" s="1514">
        <v>0</v>
      </c>
      <c r="E149" s="1514">
        <v>0</v>
      </c>
      <c r="F149" s="1514">
        <v>0</v>
      </c>
      <c r="G149" s="1514">
        <v>0</v>
      </c>
      <c r="I149" s="1513">
        <f t="shared" si="4"/>
        <v>0</v>
      </c>
    </row>
    <row r="150" spans="1:9" ht="15.75">
      <c r="A150" s="1505">
        <v>4130050</v>
      </c>
      <c r="B150" s="1505" t="s">
        <v>604</v>
      </c>
      <c r="C150" s="1514">
        <v>0</v>
      </c>
      <c r="D150" s="1514">
        <v>0</v>
      </c>
      <c r="E150" s="1514">
        <v>0</v>
      </c>
      <c r="F150" s="1514">
        <v>0</v>
      </c>
      <c r="G150" s="1514">
        <v>0</v>
      </c>
      <c r="I150" s="1513">
        <f t="shared" si="4"/>
        <v>0</v>
      </c>
    </row>
    <row r="151" spans="1:9" ht="15.75">
      <c r="A151" s="1505">
        <v>4130060</v>
      </c>
      <c r="B151" s="1505" t="s">
        <v>605</v>
      </c>
      <c r="C151" s="1514">
        <v>0</v>
      </c>
      <c r="D151" s="1514">
        <v>0</v>
      </c>
      <c r="E151" s="1514">
        <v>0</v>
      </c>
      <c r="F151" s="1514">
        <v>0</v>
      </c>
      <c r="G151" s="1514">
        <v>0</v>
      </c>
      <c r="I151" s="1513">
        <f t="shared" si="4"/>
        <v>0</v>
      </c>
    </row>
    <row r="152" spans="1:9" ht="15.75">
      <c r="A152" s="1505">
        <v>4130070</v>
      </c>
      <c r="B152" s="1505" t="s">
        <v>606</v>
      </c>
      <c r="C152" s="1514">
        <v>0</v>
      </c>
      <c r="D152" s="1514">
        <v>0</v>
      </c>
      <c r="E152" s="1514">
        <v>0</v>
      </c>
      <c r="F152" s="1514">
        <v>0</v>
      </c>
      <c r="G152" s="1514">
        <v>0</v>
      </c>
      <c r="I152" s="1513">
        <f t="shared" si="4"/>
        <v>0</v>
      </c>
    </row>
    <row r="153" spans="1:9" ht="15.75">
      <c r="A153" s="1505">
        <v>42</v>
      </c>
      <c r="B153" s="1505" t="s">
        <v>607</v>
      </c>
      <c r="C153" s="1514">
        <v>44844.77</v>
      </c>
      <c r="D153" s="1514">
        <v>44649.33</v>
      </c>
      <c r="E153" s="1514">
        <v>1546.11</v>
      </c>
      <c r="F153" s="1514">
        <v>96.3</v>
      </c>
      <c r="G153" s="1540">
        <v>1645.25</v>
      </c>
    </row>
    <row r="154" spans="1:9" ht="15.75">
      <c r="A154" s="1505">
        <v>420</v>
      </c>
      <c r="B154" s="1505" t="s">
        <v>608</v>
      </c>
      <c r="C154" s="1514">
        <v>2135.84</v>
      </c>
      <c r="D154" s="1514">
        <v>2135.84</v>
      </c>
      <c r="E154" s="1514">
        <v>0</v>
      </c>
      <c r="F154" s="1514">
        <v>0</v>
      </c>
      <c r="G154" s="1514">
        <v>0</v>
      </c>
    </row>
    <row r="155" spans="1:9" ht="15.75">
      <c r="A155" s="1505">
        <v>4200</v>
      </c>
      <c r="B155" s="1505" t="s">
        <v>609</v>
      </c>
      <c r="C155" s="1514">
        <v>2135.84</v>
      </c>
      <c r="D155" s="1514">
        <v>2135.84</v>
      </c>
      <c r="E155" s="1514">
        <v>0</v>
      </c>
      <c r="F155" s="1514">
        <v>0</v>
      </c>
      <c r="G155" s="1514">
        <v>0</v>
      </c>
    </row>
    <row r="156" spans="1:9" ht="15.75">
      <c r="A156" s="1505">
        <v>4200000</v>
      </c>
      <c r="B156" s="1505" t="s">
        <v>609</v>
      </c>
      <c r="C156" s="1514">
        <v>54.28</v>
      </c>
      <c r="D156" s="1514">
        <v>54.28</v>
      </c>
      <c r="E156" s="1514">
        <v>0</v>
      </c>
      <c r="F156" s="1514">
        <v>0</v>
      </c>
      <c r="G156" s="1514">
        <v>0</v>
      </c>
      <c r="I156" s="1513">
        <f t="shared" ref="I156:I158" si="5">E156-F156</f>
        <v>0</v>
      </c>
    </row>
    <row r="157" spans="1:9" ht="15.75">
      <c r="A157" s="1505">
        <v>4200010</v>
      </c>
      <c r="B157" s="1505" t="s">
        <v>55</v>
      </c>
      <c r="C157" s="1514">
        <v>2081.56</v>
      </c>
      <c r="D157" s="1514">
        <v>2081.56</v>
      </c>
      <c r="E157" s="1514">
        <v>0</v>
      </c>
      <c r="F157" s="1514">
        <v>0</v>
      </c>
      <c r="G157" s="1514">
        <v>0</v>
      </c>
      <c r="I157" s="1513">
        <f t="shared" si="5"/>
        <v>0</v>
      </c>
    </row>
    <row r="158" spans="1:9" ht="15.75">
      <c r="A158" s="1505">
        <v>4200020</v>
      </c>
      <c r="B158" s="1505" t="s">
        <v>610</v>
      </c>
      <c r="C158" s="1514">
        <v>0</v>
      </c>
      <c r="D158" s="1514">
        <v>0</v>
      </c>
      <c r="E158" s="1514">
        <v>0</v>
      </c>
      <c r="F158" s="1514">
        <v>0</v>
      </c>
      <c r="G158" s="1514">
        <v>0</v>
      </c>
      <c r="I158" s="1513">
        <f t="shared" si="5"/>
        <v>0</v>
      </c>
    </row>
    <row r="159" spans="1:9" ht="15.75">
      <c r="A159" s="1505">
        <v>421</v>
      </c>
      <c r="B159" s="1505" t="s">
        <v>611</v>
      </c>
      <c r="C159" s="1514">
        <v>33119.97</v>
      </c>
      <c r="D159" s="1514">
        <v>33119.97</v>
      </c>
      <c r="E159" s="1514">
        <v>140.63</v>
      </c>
      <c r="F159" s="1514">
        <v>0</v>
      </c>
      <c r="G159" s="1540">
        <v>140.63</v>
      </c>
    </row>
    <row r="160" spans="1:9" ht="15.75">
      <c r="A160" s="1505">
        <v>4210</v>
      </c>
      <c r="B160" s="1505" t="s">
        <v>39</v>
      </c>
      <c r="C160" s="1514">
        <v>29282.33</v>
      </c>
      <c r="D160" s="1514">
        <v>29282.33</v>
      </c>
      <c r="E160" s="1514">
        <v>140.63</v>
      </c>
      <c r="F160" s="1514">
        <v>0</v>
      </c>
      <c r="G160" s="1540">
        <v>140.63</v>
      </c>
    </row>
    <row r="161" spans="1:9" ht="15.75">
      <c r="A161" s="1505">
        <v>4210000</v>
      </c>
      <c r="B161" s="1505" t="s">
        <v>612</v>
      </c>
      <c r="C161" s="1514">
        <v>5735.42</v>
      </c>
      <c r="D161" s="1514">
        <v>5735.42</v>
      </c>
      <c r="E161" s="1514">
        <v>0</v>
      </c>
      <c r="F161" s="1514">
        <v>0</v>
      </c>
      <c r="G161" s="1514">
        <v>0</v>
      </c>
      <c r="I161" s="1513">
        <f t="shared" ref="I161:I168" si="6">E161-F161</f>
        <v>0</v>
      </c>
    </row>
    <row r="162" spans="1:9" ht="15.75">
      <c r="A162" s="1505">
        <v>4210010</v>
      </c>
      <c r="B162" s="1505" t="s">
        <v>613</v>
      </c>
      <c r="C162" s="1514">
        <v>0</v>
      </c>
      <c r="D162" s="1514">
        <v>0</v>
      </c>
      <c r="E162" s="1514">
        <v>0</v>
      </c>
      <c r="F162" s="1514">
        <v>0</v>
      </c>
      <c r="G162" s="1514">
        <v>0</v>
      </c>
      <c r="I162" s="1513">
        <f t="shared" si="6"/>
        <v>0</v>
      </c>
    </row>
    <row r="163" spans="1:9" ht="15.75">
      <c r="A163" s="1505">
        <v>4210020</v>
      </c>
      <c r="B163" s="1505" t="s">
        <v>614</v>
      </c>
      <c r="C163" s="1514">
        <v>23546.91</v>
      </c>
      <c r="D163" s="1514">
        <v>23546.91</v>
      </c>
      <c r="E163" s="1514">
        <v>140.63</v>
      </c>
      <c r="F163" s="1514">
        <v>0</v>
      </c>
      <c r="G163" s="1540">
        <v>140.63</v>
      </c>
      <c r="I163" s="1513">
        <f t="shared" si="6"/>
        <v>140.63</v>
      </c>
    </row>
    <row r="164" spans="1:9" ht="15.75">
      <c r="A164" s="1505">
        <v>4211</v>
      </c>
      <c r="B164" s="1505" t="s">
        <v>52</v>
      </c>
      <c r="C164" s="1514">
        <v>100.63</v>
      </c>
      <c r="D164" s="1514">
        <v>100.63</v>
      </c>
      <c r="E164" s="1514">
        <v>0</v>
      </c>
      <c r="F164" s="1514">
        <v>0</v>
      </c>
      <c r="G164" s="1514">
        <v>0</v>
      </c>
    </row>
    <row r="165" spans="1:9" ht="15.75">
      <c r="A165" s="1505">
        <v>4211000</v>
      </c>
      <c r="B165" s="1505" t="s">
        <v>52</v>
      </c>
      <c r="C165" s="1514">
        <v>100.63</v>
      </c>
      <c r="D165" s="1514">
        <v>100.63</v>
      </c>
      <c r="E165" s="1514">
        <v>0</v>
      </c>
      <c r="F165" s="1514">
        <v>0</v>
      </c>
      <c r="G165" s="1514">
        <v>0</v>
      </c>
      <c r="I165" s="1513">
        <f t="shared" si="6"/>
        <v>0</v>
      </c>
    </row>
    <row r="166" spans="1:9" ht="15.75">
      <c r="A166" s="1505">
        <v>4212</v>
      </c>
      <c r="B166" s="1505" t="s">
        <v>615</v>
      </c>
      <c r="C166" s="1514">
        <v>3737.01</v>
      </c>
      <c r="D166" s="1514">
        <v>3737.01</v>
      </c>
      <c r="E166" s="1514">
        <v>0</v>
      </c>
      <c r="F166" s="1514">
        <v>0</v>
      </c>
      <c r="G166" s="1540">
        <v>0</v>
      </c>
    </row>
    <row r="167" spans="1:9" ht="15.75">
      <c r="A167" s="1505">
        <v>4212000</v>
      </c>
      <c r="B167" s="1505" t="s">
        <v>165</v>
      </c>
      <c r="C167" s="1514">
        <v>3549.51</v>
      </c>
      <c r="D167" s="1514">
        <v>3549.51</v>
      </c>
      <c r="E167" s="1514">
        <v>0</v>
      </c>
      <c r="F167" s="1514">
        <v>0</v>
      </c>
      <c r="G167" s="1540">
        <v>0</v>
      </c>
      <c r="I167" s="1513">
        <f t="shared" si="6"/>
        <v>0</v>
      </c>
    </row>
    <row r="168" spans="1:9" ht="15.75">
      <c r="A168" s="1505">
        <v>4212010</v>
      </c>
      <c r="B168" s="1505" t="s">
        <v>616</v>
      </c>
      <c r="C168" s="1514">
        <v>187.5</v>
      </c>
      <c r="D168" s="1514">
        <v>187.5</v>
      </c>
      <c r="E168" s="1514">
        <v>0</v>
      </c>
      <c r="F168" s="1514">
        <v>0</v>
      </c>
      <c r="G168" s="1514">
        <v>0</v>
      </c>
      <c r="I168" s="1513">
        <f t="shared" si="6"/>
        <v>0</v>
      </c>
    </row>
    <row r="169" spans="1:9" ht="15.75">
      <c r="A169" s="1505">
        <v>422</v>
      </c>
      <c r="B169" s="1505" t="s">
        <v>617</v>
      </c>
      <c r="C169" s="1514">
        <v>6696.93</v>
      </c>
      <c r="D169" s="1514">
        <v>6501.49</v>
      </c>
      <c r="E169" s="1514">
        <v>1405.48</v>
      </c>
      <c r="F169" s="1514">
        <v>96.3</v>
      </c>
      <c r="G169" s="1540">
        <v>1504.62</v>
      </c>
    </row>
    <row r="170" spans="1:9" ht="15.75">
      <c r="A170" s="1505">
        <v>4220</v>
      </c>
      <c r="B170" s="1505" t="s">
        <v>618</v>
      </c>
      <c r="C170" s="1514">
        <v>0</v>
      </c>
      <c r="D170" s="1514">
        <v>0</v>
      </c>
      <c r="E170" s="1514">
        <v>0</v>
      </c>
      <c r="F170" s="1514">
        <v>0</v>
      </c>
      <c r="G170" s="1514">
        <v>0</v>
      </c>
    </row>
    <row r="171" spans="1:9" ht="15.75">
      <c r="A171" s="1505">
        <v>4220000</v>
      </c>
      <c r="B171" s="1505" t="s">
        <v>619</v>
      </c>
      <c r="C171" s="1514">
        <v>0</v>
      </c>
      <c r="D171" s="1514">
        <v>0</v>
      </c>
      <c r="E171" s="1514">
        <v>0</v>
      </c>
      <c r="F171" s="1514">
        <v>0</v>
      </c>
      <c r="G171" s="1514">
        <v>0</v>
      </c>
      <c r="I171" s="1513">
        <f t="shared" ref="I171:I184" si="7">E171-F171</f>
        <v>0</v>
      </c>
    </row>
    <row r="172" spans="1:9" ht="15.75">
      <c r="A172" s="1505">
        <v>4220010</v>
      </c>
      <c r="B172" s="1505" t="s">
        <v>620</v>
      </c>
      <c r="C172" s="1514">
        <v>0</v>
      </c>
      <c r="D172" s="1514">
        <v>0</v>
      </c>
      <c r="E172" s="1514">
        <v>0</v>
      </c>
      <c r="F172" s="1514">
        <v>0</v>
      </c>
      <c r="G172" s="1514">
        <v>0</v>
      </c>
      <c r="I172" s="1513">
        <f t="shared" si="7"/>
        <v>0</v>
      </c>
    </row>
    <row r="173" spans="1:9" ht="15.75">
      <c r="A173" s="1505">
        <v>4220020</v>
      </c>
      <c r="B173" s="1505" t="s">
        <v>621</v>
      </c>
      <c r="C173" s="1514">
        <v>0</v>
      </c>
      <c r="D173" s="1514">
        <v>0</v>
      </c>
      <c r="E173" s="1514">
        <v>0</v>
      </c>
      <c r="F173" s="1514">
        <v>0</v>
      </c>
      <c r="G173" s="1514">
        <v>0</v>
      </c>
      <c r="I173" s="1513">
        <f t="shared" si="7"/>
        <v>0</v>
      </c>
    </row>
    <row r="174" spans="1:9" ht="15.75">
      <c r="A174" s="1505">
        <v>4220030</v>
      </c>
      <c r="B174" s="1505" t="s">
        <v>622</v>
      </c>
      <c r="C174" s="1514">
        <v>0</v>
      </c>
      <c r="D174" s="1514">
        <v>0</v>
      </c>
      <c r="E174" s="1514">
        <v>0</v>
      </c>
      <c r="F174" s="1514">
        <v>0</v>
      </c>
      <c r="G174" s="1514">
        <v>0</v>
      </c>
      <c r="I174" s="1513">
        <f t="shared" si="7"/>
        <v>0</v>
      </c>
    </row>
    <row r="175" spans="1:9" ht="15.75">
      <c r="A175" s="1505">
        <v>4220040</v>
      </c>
      <c r="B175" s="1505" t="s">
        <v>623</v>
      </c>
      <c r="C175" s="1514">
        <v>0</v>
      </c>
      <c r="D175" s="1514">
        <v>0</v>
      </c>
      <c r="E175" s="1514">
        <v>0</v>
      </c>
      <c r="F175" s="1514">
        <v>0</v>
      </c>
      <c r="G175" s="1514">
        <v>0</v>
      </c>
      <c r="I175" s="1513">
        <f t="shared" si="7"/>
        <v>0</v>
      </c>
    </row>
    <row r="176" spans="1:9" ht="15.75">
      <c r="A176" s="1505">
        <v>4220050</v>
      </c>
      <c r="B176" s="1505" t="s">
        <v>624</v>
      </c>
      <c r="C176" s="1514">
        <v>0</v>
      </c>
      <c r="D176" s="1514">
        <v>0</v>
      </c>
      <c r="E176" s="1514">
        <v>0</v>
      </c>
      <c r="F176" s="1514">
        <v>0</v>
      </c>
      <c r="G176" s="1514">
        <v>0</v>
      </c>
      <c r="I176" s="1513">
        <f t="shared" si="7"/>
        <v>0</v>
      </c>
    </row>
    <row r="177" spans="1:9" ht="15.75">
      <c r="A177" s="1505">
        <v>4220060</v>
      </c>
      <c r="B177" s="1505" t="s">
        <v>625</v>
      </c>
      <c r="C177" s="1514">
        <v>0</v>
      </c>
      <c r="D177" s="1514">
        <v>0</v>
      </c>
      <c r="E177" s="1514">
        <v>0</v>
      </c>
      <c r="F177" s="1514">
        <v>0</v>
      </c>
      <c r="G177" s="1514">
        <v>0</v>
      </c>
      <c r="I177" s="1513">
        <f t="shared" si="7"/>
        <v>0</v>
      </c>
    </row>
    <row r="178" spans="1:9" ht="15.75">
      <c r="A178" s="1505">
        <v>4220070</v>
      </c>
      <c r="B178" s="1505" t="s">
        <v>626</v>
      </c>
      <c r="C178" s="1514">
        <v>0</v>
      </c>
      <c r="D178" s="1514">
        <v>0</v>
      </c>
      <c r="E178" s="1514">
        <v>0</v>
      </c>
      <c r="F178" s="1514">
        <v>0</v>
      </c>
      <c r="G178" s="1514">
        <v>0</v>
      </c>
      <c r="I178" s="1513">
        <f t="shared" si="7"/>
        <v>0</v>
      </c>
    </row>
    <row r="179" spans="1:9" ht="15.75">
      <c r="A179" s="1505">
        <v>4220080</v>
      </c>
      <c r="B179" s="1505" t="s">
        <v>627</v>
      </c>
      <c r="C179" s="1514">
        <v>0</v>
      </c>
      <c r="D179" s="1514">
        <v>0</v>
      </c>
      <c r="E179" s="1514">
        <v>0</v>
      </c>
      <c r="F179" s="1514">
        <v>0</v>
      </c>
      <c r="G179" s="1514">
        <v>0</v>
      </c>
      <c r="I179" s="1513">
        <f t="shared" si="7"/>
        <v>0</v>
      </c>
    </row>
    <row r="180" spans="1:9" ht="15.75">
      <c r="A180" s="1505">
        <v>4221</v>
      </c>
      <c r="B180" s="1505" t="s">
        <v>628</v>
      </c>
      <c r="C180" s="1514">
        <v>6696.93</v>
      </c>
      <c r="D180" s="1514">
        <v>6501.49</v>
      </c>
      <c r="E180" s="1514">
        <v>1405.48</v>
      </c>
      <c r="F180" s="1514">
        <v>96.3</v>
      </c>
      <c r="G180" s="1540">
        <v>1504.62</v>
      </c>
    </row>
    <row r="181" spans="1:9" ht="15.75">
      <c r="A181" s="1505">
        <v>4221000</v>
      </c>
      <c r="B181" s="1505" t="s">
        <v>629</v>
      </c>
      <c r="C181" s="1514">
        <v>1378.6</v>
      </c>
      <c r="D181" s="1514">
        <v>1378.6</v>
      </c>
      <c r="E181" s="1514">
        <v>0</v>
      </c>
      <c r="F181" s="1514">
        <v>0</v>
      </c>
      <c r="G181" s="1540">
        <v>0</v>
      </c>
      <c r="I181" s="1513">
        <f t="shared" si="7"/>
        <v>0</v>
      </c>
    </row>
    <row r="182" spans="1:9" ht="15.75">
      <c r="A182" s="1505">
        <v>4221010</v>
      </c>
      <c r="B182" s="1505" t="s">
        <v>630</v>
      </c>
      <c r="C182" s="1514">
        <v>122.18</v>
      </c>
      <c r="D182" s="1514">
        <v>122.18</v>
      </c>
      <c r="E182" s="1514">
        <v>0</v>
      </c>
      <c r="F182" s="1514">
        <v>0</v>
      </c>
      <c r="G182" s="1540">
        <v>0</v>
      </c>
      <c r="I182" s="1513">
        <f t="shared" si="7"/>
        <v>0</v>
      </c>
    </row>
    <row r="183" spans="1:9" ht="15.75">
      <c r="A183" s="1505">
        <v>4221020</v>
      </c>
      <c r="B183" s="1505" t="s">
        <v>631</v>
      </c>
      <c r="C183" s="1514">
        <v>2239.02</v>
      </c>
      <c r="D183" s="1514">
        <v>2043.58</v>
      </c>
      <c r="E183" s="1514">
        <v>1405.48</v>
      </c>
      <c r="F183" s="1514">
        <v>96.3</v>
      </c>
      <c r="G183" s="1540">
        <v>1504.62</v>
      </c>
      <c r="I183" s="1513">
        <f t="shared" si="7"/>
        <v>1309.18</v>
      </c>
    </row>
    <row r="184" spans="1:9" ht="15.75">
      <c r="A184" s="1505">
        <v>4221030</v>
      </c>
      <c r="B184" s="1505" t="s">
        <v>632</v>
      </c>
      <c r="C184" s="1514">
        <v>2957.13</v>
      </c>
      <c r="D184" s="1514">
        <v>2957.13</v>
      </c>
      <c r="E184" s="1514">
        <v>0</v>
      </c>
      <c r="F184" s="1514">
        <v>0</v>
      </c>
      <c r="G184" s="1540">
        <v>0</v>
      </c>
      <c r="I184" s="1513">
        <f t="shared" si="7"/>
        <v>0</v>
      </c>
    </row>
    <row r="185" spans="1:9" ht="15.75">
      <c r="A185" s="1505">
        <v>423</v>
      </c>
      <c r="B185" s="1505" t="s">
        <v>633</v>
      </c>
      <c r="C185" s="1514">
        <v>0</v>
      </c>
      <c r="D185" s="1514">
        <v>0</v>
      </c>
      <c r="E185" s="1514">
        <v>0</v>
      </c>
      <c r="F185" s="1514">
        <v>0</v>
      </c>
      <c r="G185" s="1514">
        <v>0</v>
      </c>
    </row>
    <row r="186" spans="1:9" ht="15.75">
      <c r="A186" s="1505">
        <v>4230</v>
      </c>
      <c r="B186" s="1505" t="s">
        <v>634</v>
      </c>
      <c r="C186" s="1514">
        <v>0</v>
      </c>
      <c r="D186" s="1514">
        <v>0</v>
      </c>
      <c r="E186" s="1514">
        <v>0</v>
      </c>
      <c r="F186" s="1514">
        <v>0</v>
      </c>
      <c r="G186" s="1514">
        <v>0</v>
      </c>
    </row>
    <row r="187" spans="1:9" ht="15.75">
      <c r="A187" s="1505">
        <v>4230000</v>
      </c>
      <c r="B187" s="1505" t="s">
        <v>635</v>
      </c>
      <c r="C187" s="1514">
        <v>0</v>
      </c>
      <c r="D187" s="1514">
        <v>0</v>
      </c>
      <c r="E187" s="1514">
        <v>0</v>
      </c>
      <c r="F187" s="1514">
        <v>0</v>
      </c>
      <c r="G187" s="1514">
        <v>0</v>
      </c>
      <c r="I187" s="1513">
        <f t="shared" ref="I187:I192" si="8">E187-F187</f>
        <v>0</v>
      </c>
    </row>
    <row r="188" spans="1:9" ht="15.75">
      <c r="A188" s="1505">
        <v>4230010</v>
      </c>
      <c r="B188" s="1505" t="s">
        <v>636</v>
      </c>
      <c r="C188" s="1514">
        <v>0</v>
      </c>
      <c r="D188" s="1514">
        <v>0</v>
      </c>
      <c r="E188" s="1514">
        <v>0</v>
      </c>
      <c r="F188" s="1514">
        <v>0</v>
      </c>
      <c r="G188" s="1514">
        <v>0</v>
      </c>
      <c r="I188" s="1513">
        <f t="shared" si="8"/>
        <v>0</v>
      </c>
    </row>
    <row r="189" spans="1:9" ht="15.75">
      <c r="A189" s="1505">
        <v>4230020</v>
      </c>
      <c r="B189" s="1505" t="s">
        <v>637</v>
      </c>
      <c r="C189" s="1514">
        <v>0</v>
      </c>
      <c r="D189" s="1514">
        <v>0</v>
      </c>
      <c r="E189" s="1514">
        <v>0</v>
      </c>
      <c r="F189" s="1514">
        <v>0</v>
      </c>
      <c r="G189" s="1514">
        <v>0</v>
      </c>
      <c r="I189" s="1513">
        <f t="shared" si="8"/>
        <v>0</v>
      </c>
    </row>
    <row r="190" spans="1:9" ht="15.75">
      <c r="A190" s="1505">
        <v>4230030</v>
      </c>
      <c r="B190" s="1505" t="s">
        <v>638</v>
      </c>
      <c r="C190" s="1514">
        <v>0</v>
      </c>
      <c r="D190" s="1514">
        <v>0</v>
      </c>
      <c r="E190" s="1514">
        <v>0</v>
      </c>
      <c r="F190" s="1514">
        <v>0</v>
      </c>
      <c r="G190" s="1514">
        <v>0</v>
      </c>
      <c r="I190" s="1513">
        <f t="shared" si="8"/>
        <v>0</v>
      </c>
    </row>
    <row r="191" spans="1:9" ht="15.75">
      <c r="A191" s="1505">
        <v>4230040</v>
      </c>
      <c r="B191" s="1505" t="s">
        <v>639</v>
      </c>
      <c r="C191" s="1514">
        <v>0</v>
      </c>
      <c r="D191" s="1514">
        <v>0</v>
      </c>
      <c r="E191" s="1514">
        <v>0</v>
      </c>
      <c r="F191" s="1514">
        <v>0</v>
      </c>
      <c r="G191" s="1514">
        <v>0</v>
      </c>
      <c r="I191" s="1513">
        <f t="shared" si="8"/>
        <v>0</v>
      </c>
    </row>
    <row r="192" spans="1:9" ht="15.75">
      <c r="A192" s="1505">
        <v>4230050</v>
      </c>
      <c r="B192" s="1505" t="s">
        <v>640</v>
      </c>
      <c r="C192" s="1514">
        <v>0</v>
      </c>
      <c r="D192" s="1514">
        <v>0</v>
      </c>
      <c r="E192" s="1514">
        <v>0</v>
      </c>
      <c r="F192" s="1514">
        <v>0</v>
      </c>
      <c r="G192" s="1514">
        <v>0</v>
      </c>
      <c r="I192" s="1513">
        <f t="shared" si="8"/>
        <v>0</v>
      </c>
    </row>
    <row r="193" spans="1:9" ht="15.75">
      <c r="A193" s="1505">
        <v>424</v>
      </c>
      <c r="B193" s="1505" t="s">
        <v>641</v>
      </c>
      <c r="C193" s="1514">
        <v>0</v>
      </c>
      <c r="D193" s="1514">
        <v>0</v>
      </c>
      <c r="E193" s="1514">
        <v>0</v>
      </c>
      <c r="F193" s="1514">
        <v>0</v>
      </c>
      <c r="G193" s="1514">
        <v>0</v>
      </c>
    </row>
    <row r="194" spans="1:9" ht="15.75">
      <c r="A194" s="1505">
        <v>4240</v>
      </c>
      <c r="B194" s="1505" t="s">
        <v>641</v>
      </c>
      <c r="C194" s="1514">
        <v>0</v>
      </c>
      <c r="D194" s="1514">
        <v>0</v>
      </c>
      <c r="E194" s="1514">
        <v>0</v>
      </c>
      <c r="F194" s="1514">
        <v>0</v>
      </c>
      <c r="G194" s="1514">
        <v>0</v>
      </c>
    </row>
    <row r="195" spans="1:9" ht="15.75">
      <c r="A195" s="1505">
        <v>4240000</v>
      </c>
      <c r="B195" s="1505" t="s">
        <v>641</v>
      </c>
      <c r="C195" s="1514">
        <v>0</v>
      </c>
      <c r="D195" s="1514">
        <v>0</v>
      </c>
      <c r="E195" s="1514">
        <v>0</v>
      </c>
      <c r="F195" s="1514">
        <v>0</v>
      </c>
      <c r="G195" s="1514">
        <v>0</v>
      </c>
      <c r="I195" s="1513">
        <f t="shared" ref="I195" si="9">E195-F195</f>
        <v>0</v>
      </c>
    </row>
    <row r="196" spans="1:9" ht="15.75">
      <c r="A196" s="1505">
        <v>425</v>
      </c>
      <c r="B196" s="1505" t="s">
        <v>642</v>
      </c>
      <c r="C196" s="1514">
        <v>242.08</v>
      </c>
      <c r="D196" s="1514">
        <v>242.08</v>
      </c>
      <c r="E196" s="1514">
        <v>0</v>
      </c>
      <c r="F196" s="1514">
        <v>0</v>
      </c>
      <c r="G196" s="1514">
        <v>0</v>
      </c>
    </row>
    <row r="197" spans="1:9" ht="15.75">
      <c r="A197" s="1505">
        <v>4250</v>
      </c>
      <c r="B197" s="1505" t="s">
        <v>56</v>
      </c>
      <c r="C197" s="1514">
        <v>0</v>
      </c>
      <c r="D197" s="1514">
        <v>0</v>
      </c>
      <c r="E197" s="1514">
        <v>0</v>
      </c>
      <c r="F197" s="1514">
        <v>0</v>
      </c>
      <c r="G197" s="1514">
        <v>0</v>
      </c>
    </row>
    <row r="198" spans="1:9" ht="15.75">
      <c r="A198" s="1505">
        <v>4250000</v>
      </c>
      <c r="B198" s="1505" t="s">
        <v>643</v>
      </c>
      <c r="C198" s="1514">
        <v>0</v>
      </c>
      <c r="D198" s="1514">
        <v>0</v>
      </c>
      <c r="E198" s="1514">
        <v>0</v>
      </c>
      <c r="F198" s="1514">
        <v>0</v>
      </c>
      <c r="G198" s="1514">
        <v>0</v>
      </c>
      <c r="I198" s="1513">
        <f t="shared" ref="I198:I203" si="10">E198-F198</f>
        <v>0</v>
      </c>
    </row>
    <row r="199" spans="1:9" ht="15.75">
      <c r="A199" s="1505">
        <v>4250010</v>
      </c>
      <c r="B199" s="1505" t="s">
        <v>644</v>
      </c>
      <c r="C199" s="1514">
        <v>0</v>
      </c>
      <c r="D199" s="1514">
        <v>0</v>
      </c>
      <c r="E199" s="1514">
        <v>0</v>
      </c>
      <c r="F199" s="1514">
        <v>0</v>
      </c>
      <c r="G199" s="1514">
        <v>0</v>
      </c>
      <c r="I199" s="1513">
        <f t="shared" si="10"/>
        <v>0</v>
      </c>
    </row>
    <row r="200" spans="1:9" ht="15.75">
      <c r="A200" s="1505">
        <v>4251</v>
      </c>
      <c r="B200" s="1505" t="s">
        <v>645</v>
      </c>
      <c r="C200" s="1514">
        <v>242.08</v>
      </c>
      <c r="D200" s="1514">
        <v>242.08</v>
      </c>
      <c r="E200" s="1514">
        <v>0</v>
      </c>
      <c r="F200" s="1514">
        <v>0</v>
      </c>
      <c r="G200" s="1514">
        <v>0</v>
      </c>
    </row>
    <row r="201" spans="1:9" ht="15.75">
      <c r="A201" s="1505">
        <v>4251000</v>
      </c>
      <c r="B201" s="1505" t="s">
        <v>646</v>
      </c>
      <c r="C201" s="1514">
        <v>0</v>
      </c>
      <c r="D201" s="1514">
        <v>0</v>
      </c>
      <c r="E201" s="1514">
        <v>0</v>
      </c>
      <c r="F201" s="1514">
        <v>0</v>
      </c>
      <c r="G201" s="1514">
        <v>0</v>
      </c>
      <c r="I201" s="1513">
        <f t="shared" si="10"/>
        <v>0</v>
      </c>
    </row>
    <row r="202" spans="1:9" ht="15.75">
      <c r="A202" s="1505">
        <v>4251010</v>
      </c>
      <c r="B202" s="1505" t="s">
        <v>647</v>
      </c>
      <c r="C202" s="1514">
        <v>0</v>
      </c>
      <c r="D202" s="1514">
        <v>0</v>
      </c>
      <c r="E202" s="1514">
        <v>0</v>
      </c>
      <c r="F202" s="1514">
        <v>0</v>
      </c>
      <c r="G202" s="1514">
        <v>0</v>
      </c>
      <c r="I202" s="1513">
        <f t="shared" si="10"/>
        <v>0</v>
      </c>
    </row>
    <row r="203" spans="1:9" ht="15.75">
      <c r="A203" s="1505">
        <v>4251020</v>
      </c>
      <c r="B203" s="1505" t="s">
        <v>642</v>
      </c>
      <c r="C203" s="1514">
        <v>242.08</v>
      </c>
      <c r="D203" s="1514">
        <v>242.08</v>
      </c>
      <c r="E203" s="1514">
        <v>0</v>
      </c>
      <c r="F203" s="1514">
        <v>0</v>
      </c>
      <c r="G203" s="1514">
        <v>0</v>
      </c>
      <c r="I203" s="1513">
        <f t="shared" si="10"/>
        <v>0</v>
      </c>
    </row>
    <row r="204" spans="1:9" ht="15.75">
      <c r="A204" s="1505">
        <v>426</v>
      </c>
      <c r="B204" s="1505" t="s">
        <v>648</v>
      </c>
      <c r="C204" s="1514">
        <v>2649.95</v>
      </c>
      <c r="D204" s="1514">
        <v>2649.95</v>
      </c>
      <c r="E204" s="1514">
        <v>0</v>
      </c>
      <c r="F204" s="1514">
        <v>0</v>
      </c>
      <c r="G204" s="1514">
        <v>0</v>
      </c>
    </row>
    <row r="205" spans="1:9" ht="15.75">
      <c r="A205" s="1505">
        <v>4260</v>
      </c>
      <c r="B205" s="1505" t="s">
        <v>649</v>
      </c>
      <c r="C205" s="1514">
        <v>2649.95</v>
      </c>
      <c r="D205" s="1514">
        <v>2649.95</v>
      </c>
      <c r="E205" s="1514">
        <v>0</v>
      </c>
      <c r="F205" s="1514">
        <v>0</v>
      </c>
      <c r="G205" s="1514">
        <v>0</v>
      </c>
    </row>
    <row r="206" spans="1:9" ht="15.75">
      <c r="A206" s="1505">
        <v>4260000</v>
      </c>
      <c r="B206" s="1505" t="s">
        <v>650</v>
      </c>
      <c r="C206" s="1514">
        <v>2649.95</v>
      </c>
      <c r="D206" s="1514">
        <v>2649.95</v>
      </c>
      <c r="E206" s="1514">
        <v>0</v>
      </c>
      <c r="F206" s="1514">
        <v>0</v>
      </c>
      <c r="G206" s="1514">
        <v>0</v>
      </c>
      <c r="I206" s="1513">
        <f t="shared" ref="I206:I219" si="11">E206-F206</f>
        <v>0</v>
      </c>
    </row>
    <row r="207" spans="1:9" ht="15.75">
      <c r="A207" s="1505">
        <v>4261</v>
      </c>
      <c r="B207" s="1505" t="s">
        <v>651</v>
      </c>
      <c r="C207" s="1514">
        <v>0</v>
      </c>
      <c r="D207" s="1514">
        <v>0</v>
      </c>
      <c r="E207" s="1514">
        <v>0</v>
      </c>
      <c r="F207" s="1514">
        <v>0</v>
      </c>
      <c r="G207" s="1514">
        <v>0</v>
      </c>
    </row>
    <row r="208" spans="1:9" ht="15.75">
      <c r="A208" s="1505">
        <v>4261000</v>
      </c>
      <c r="B208" s="1505" t="s">
        <v>652</v>
      </c>
      <c r="C208" s="1514">
        <v>0</v>
      </c>
      <c r="D208" s="1514">
        <v>0</v>
      </c>
      <c r="E208" s="1514">
        <v>0</v>
      </c>
      <c r="F208" s="1514">
        <v>0</v>
      </c>
      <c r="G208" s="1514">
        <v>0</v>
      </c>
      <c r="I208" s="1513">
        <f t="shared" si="11"/>
        <v>0</v>
      </c>
    </row>
    <row r="209" spans="1:9" ht="15.75">
      <c r="A209" s="1505">
        <v>4261010</v>
      </c>
      <c r="B209" s="1505" t="s">
        <v>653</v>
      </c>
      <c r="C209" s="1514">
        <v>0</v>
      </c>
      <c r="D209" s="1514">
        <v>0</v>
      </c>
      <c r="E209" s="1514">
        <v>0</v>
      </c>
      <c r="F209" s="1514">
        <v>0</v>
      </c>
      <c r="G209" s="1514">
        <v>0</v>
      </c>
      <c r="I209" s="1513">
        <f t="shared" si="11"/>
        <v>0</v>
      </c>
    </row>
    <row r="210" spans="1:9" ht="15.75">
      <c r="A210" s="1505">
        <v>4262</v>
      </c>
      <c r="B210" s="1505" t="s">
        <v>654</v>
      </c>
      <c r="C210" s="1514">
        <v>0</v>
      </c>
      <c r="D210" s="1514">
        <v>0</v>
      </c>
      <c r="E210" s="1514">
        <v>0</v>
      </c>
      <c r="F210" s="1514">
        <v>0</v>
      </c>
      <c r="G210" s="1514">
        <v>0</v>
      </c>
    </row>
    <row r="211" spans="1:9" ht="15.75">
      <c r="A211" s="1505">
        <v>4262000</v>
      </c>
      <c r="B211" s="1505" t="s">
        <v>655</v>
      </c>
      <c r="C211" s="1514">
        <v>0</v>
      </c>
      <c r="D211" s="1514">
        <v>0</v>
      </c>
      <c r="E211" s="1514">
        <v>0</v>
      </c>
      <c r="F211" s="1514">
        <v>0</v>
      </c>
      <c r="G211" s="1514">
        <v>0</v>
      </c>
      <c r="I211" s="1513">
        <f t="shared" si="11"/>
        <v>0</v>
      </c>
    </row>
    <row r="212" spans="1:9" ht="15.75">
      <c r="A212" s="1505">
        <v>4263</v>
      </c>
      <c r="B212" s="1505" t="s">
        <v>656</v>
      </c>
      <c r="C212" s="1514">
        <v>0</v>
      </c>
      <c r="D212" s="1514">
        <v>0</v>
      </c>
      <c r="E212" s="1514">
        <v>0</v>
      </c>
      <c r="F212" s="1514">
        <v>0</v>
      </c>
      <c r="G212" s="1514">
        <v>0</v>
      </c>
    </row>
    <row r="213" spans="1:9" ht="15.75">
      <c r="A213" s="1505">
        <v>4263000</v>
      </c>
      <c r="B213" s="1505" t="s">
        <v>657</v>
      </c>
      <c r="C213" s="1514">
        <v>0</v>
      </c>
      <c r="D213" s="1514">
        <v>0</v>
      </c>
      <c r="E213" s="1514">
        <v>0</v>
      </c>
      <c r="F213" s="1514">
        <v>0</v>
      </c>
      <c r="G213" s="1514">
        <v>0</v>
      </c>
      <c r="I213" s="1513">
        <f t="shared" si="11"/>
        <v>0</v>
      </c>
    </row>
    <row r="214" spans="1:9" ht="15.75">
      <c r="A214" s="1505">
        <v>4263010</v>
      </c>
      <c r="B214" s="1505" t="s">
        <v>658</v>
      </c>
      <c r="C214" s="1514">
        <v>0</v>
      </c>
      <c r="D214" s="1514">
        <v>0</v>
      </c>
      <c r="E214" s="1514">
        <v>0</v>
      </c>
      <c r="F214" s="1514">
        <v>0</v>
      </c>
      <c r="G214" s="1514">
        <v>0</v>
      </c>
      <c r="I214" s="1513">
        <f t="shared" si="11"/>
        <v>0</v>
      </c>
    </row>
    <row r="215" spans="1:9" ht="15.75">
      <c r="A215" s="1505">
        <v>4263020</v>
      </c>
      <c r="B215" s="1505" t="s">
        <v>659</v>
      </c>
      <c r="C215" s="1514">
        <v>0</v>
      </c>
      <c r="D215" s="1514">
        <v>0</v>
      </c>
      <c r="E215" s="1514">
        <v>0</v>
      </c>
      <c r="F215" s="1514">
        <v>0</v>
      </c>
      <c r="G215" s="1514">
        <v>0</v>
      </c>
      <c r="I215" s="1513">
        <f t="shared" si="11"/>
        <v>0</v>
      </c>
    </row>
    <row r="216" spans="1:9" ht="15.75">
      <c r="A216" s="1505">
        <v>4264</v>
      </c>
      <c r="B216" s="1505" t="s">
        <v>660</v>
      </c>
      <c r="C216" s="1514">
        <v>0</v>
      </c>
      <c r="D216" s="1514">
        <v>0</v>
      </c>
      <c r="E216" s="1514">
        <v>0</v>
      </c>
      <c r="F216" s="1514">
        <v>0</v>
      </c>
      <c r="G216" s="1514">
        <v>0</v>
      </c>
    </row>
    <row r="217" spans="1:9" ht="15.75">
      <c r="A217" s="1505">
        <v>4264000</v>
      </c>
      <c r="B217" s="1505" t="s">
        <v>661</v>
      </c>
      <c r="C217" s="1514">
        <v>0</v>
      </c>
      <c r="D217" s="1514">
        <v>0</v>
      </c>
      <c r="E217" s="1514">
        <v>0</v>
      </c>
      <c r="F217" s="1514">
        <v>0</v>
      </c>
      <c r="G217" s="1514">
        <v>0</v>
      </c>
      <c r="I217" s="1513">
        <f t="shared" si="11"/>
        <v>0</v>
      </c>
    </row>
    <row r="218" spans="1:9" ht="15.75">
      <c r="A218" s="1505">
        <v>4264010</v>
      </c>
      <c r="B218" s="1505" t="s">
        <v>662</v>
      </c>
      <c r="C218" s="1514">
        <v>0</v>
      </c>
      <c r="D218" s="1514">
        <v>0</v>
      </c>
      <c r="E218" s="1514">
        <v>0</v>
      </c>
      <c r="F218" s="1514">
        <v>0</v>
      </c>
      <c r="G218" s="1514">
        <v>0</v>
      </c>
      <c r="I218" s="1513">
        <f t="shared" si="11"/>
        <v>0</v>
      </c>
    </row>
    <row r="219" spans="1:9" ht="15.75">
      <c r="A219" s="1505">
        <v>4264020</v>
      </c>
      <c r="B219" s="1505" t="s">
        <v>663</v>
      </c>
      <c r="C219" s="1514">
        <v>0</v>
      </c>
      <c r="D219" s="1514">
        <v>0</v>
      </c>
      <c r="E219" s="1514">
        <v>0</v>
      </c>
      <c r="F219" s="1514">
        <v>0</v>
      </c>
      <c r="G219" s="1514">
        <v>0</v>
      </c>
      <c r="I219" s="1513">
        <f t="shared" si="11"/>
        <v>0</v>
      </c>
    </row>
    <row r="220" spans="1:9" ht="15.75">
      <c r="A220" s="1505">
        <v>427</v>
      </c>
      <c r="B220" s="1505" t="s">
        <v>664</v>
      </c>
      <c r="C220" s="1514">
        <v>0</v>
      </c>
      <c r="D220" s="1514">
        <v>0</v>
      </c>
      <c r="E220" s="1514">
        <v>0</v>
      </c>
      <c r="F220" s="1514">
        <v>0</v>
      </c>
      <c r="G220" s="1514">
        <v>0</v>
      </c>
    </row>
    <row r="221" spans="1:9" ht="15.75">
      <c r="A221" s="1505">
        <v>4270</v>
      </c>
      <c r="B221" s="1505" t="s">
        <v>664</v>
      </c>
      <c r="C221" s="1514">
        <v>0</v>
      </c>
      <c r="D221" s="1514">
        <v>0</v>
      </c>
      <c r="E221" s="1514">
        <v>0</v>
      </c>
      <c r="F221" s="1514">
        <v>0</v>
      </c>
      <c r="G221" s="1514">
        <v>0</v>
      </c>
    </row>
    <row r="222" spans="1:9" ht="15.75">
      <c r="A222" s="1505">
        <v>4270000</v>
      </c>
      <c r="B222" s="1505" t="s">
        <v>665</v>
      </c>
      <c r="C222" s="1514">
        <v>0</v>
      </c>
      <c r="D222" s="1514">
        <v>0</v>
      </c>
      <c r="E222" s="1514">
        <v>0</v>
      </c>
      <c r="F222" s="1514">
        <v>0</v>
      </c>
      <c r="G222" s="1514">
        <v>0</v>
      </c>
      <c r="I222" s="1513">
        <f t="shared" ref="I222:I226" si="12">E222-F222</f>
        <v>0</v>
      </c>
    </row>
    <row r="223" spans="1:9" ht="15.75">
      <c r="A223" s="1505">
        <v>4270010</v>
      </c>
      <c r="B223" s="1505" t="s">
        <v>666</v>
      </c>
      <c r="C223" s="1514">
        <v>0</v>
      </c>
      <c r="D223" s="1514">
        <v>0</v>
      </c>
      <c r="E223" s="1514">
        <v>0</v>
      </c>
      <c r="F223" s="1514">
        <v>0</v>
      </c>
      <c r="G223" s="1514">
        <v>0</v>
      </c>
      <c r="I223" s="1513">
        <f t="shared" si="12"/>
        <v>0</v>
      </c>
    </row>
    <row r="224" spans="1:9" ht="15.75">
      <c r="A224" s="1505">
        <v>4270020</v>
      </c>
      <c r="B224" s="1505" t="s">
        <v>661</v>
      </c>
      <c r="C224" s="1514">
        <v>0</v>
      </c>
      <c r="D224" s="1514">
        <v>0</v>
      </c>
      <c r="E224" s="1514">
        <v>0</v>
      </c>
      <c r="F224" s="1514">
        <v>0</v>
      </c>
      <c r="G224" s="1514">
        <v>0</v>
      </c>
      <c r="I224" s="1513">
        <f t="shared" si="12"/>
        <v>0</v>
      </c>
    </row>
    <row r="225" spans="1:9" ht="15.75">
      <c r="A225" s="1505">
        <v>4270030</v>
      </c>
      <c r="B225" s="1505" t="s">
        <v>662</v>
      </c>
      <c r="C225" s="1514">
        <v>0</v>
      </c>
      <c r="D225" s="1514">
        <v>0</v>
      </c>
      <c r="E225" s="1514">
        <v>0</v>
      </c>
      <c r="F225" s="1514">
        <v>0</v>
      </c>
      <c r="G225" s="1514">
        <v>0</v>
      </c>
      <c r="I225" s="1513">
        <f t="shared" si="12"/>
        <v>0</v>
      </c>
    </row>
    <row r="226" spans="1:9" ht="15.75">
      <c r="A226" s="1505">
        <v>4270040</v>
      </c>
      <c r="B226" s="1505" t="s">
        <v>667</v>
      </c>
      <c r="C226" s="1514">
        <v>0</v>
      </c>
      <c r="D226" s="1514">
        <v>0</v>
      </c>
      <c r="E226" s="1514">
        <v>0</v>
      </c>
      <c r="F226" s="1514">
        <v>0</v>
      </c>
      <c r="G226" s="1514">
        <v>0</v>
      </c>
      <c r="I226" s="1513">
        <f t="shared" si="12"/>
        <v>0</v>
      </c>
    </row>
    <row r="227" spans="1:9" ht="15.75">
      <c r="A227" s="1505">
        <v>43</v>
      </c>
      <c r="B227" s="1505" t="s">
        <v>668</v>
      </c>
      <c r="C227" s="1514">
        <v>15056.05</v>
      </c>
      <c r="D227" s="1514">
        <v>15056.05</v>
      </c>
      <c r="E227" s="1514">
        <v>0</v>
      </c>
      <c r="F227" s="1514">
        <v>0</v>
      </c>
      <c r="G227" s="1540">
        <v>0</v>
      </c>
    </row>
    <row r="228" spans="1:9" ht="15.75">
      <c r="A228" s="1505">
        <v>430</v>
      </c>
      <c r="B228" s="1505" t="s">
        <v>668</v>
      </c>
      <c r="C228" s="1514">
        <v>15056.05</v>
      </c>
      <c r="D228" s="1514">
        <v>15056.05</v>
      </c>
      <c r="E228" s="1514">
        <v>0</v>
      </c>
      <c r="F228" s="1514">
        <v>0</v>
      </c>
      <c r="G228" s="1540">
        <v>0</v>
      </c>
    </row>
    <row r="229" spans="1:9" ht="15.75">
      <c r="A229" s="1505">
        <v>4300</v>
      </c>
      <c r="B229" s="1505" t="s">
        <v>668</v>
      </c>
      <c r="C229" s="1514">
        <v>15056.05</v>
      </c>
      <c r="D229" s="1514">
        <v>15056.05</v>
      </c>
      <c r="E229" s="1514">
        <v>0</v>
      </c>
      <c r="F229" s="1514">
        <v>0</v>
      </c>
      <c r="G229" s="1540">
        <v>0</v>
      </c>
    </row>
    <row r="230" spans="1:9" ht="15.75">
      <c r="A230" s="1505">
        <v>4300000</v>
      </c>
      <c r="B230" s="1505" t="s">
        <v>669</v>
      </c>
      <c r="C230" s="1514">
        <v>0</v>
      </c>
      <c r="D230" s="1514">
        <v>0</v>
      </c>
      <c r="E230" s="1514">
        <v>0</v>
      </c>
      <c r="F230" s="1514">
        <v>0</v>
      </c>
      <c r="G230" s="1514">
        <v>0</v>
      </c>
      <c r="I230" s="1513">
        <f t="shared" ref="I230:I233" si="13">E230-F230</f>
        <v>0</v>
      </c>
    </row>
    <row r="231" spans="1:9" ht="15.75">
      <c r="A231" s="1505">
        <v>4300010</v>
      </c>
      <c r="B231" s="1505" t="s">
        <v>670</v>
      </c>
      <c r="C231" s="1514">
        <v>0</v>
      </c>
      <c r="D231" s="1514">
        <v>0</v>
      </c>
      <c r="E231" s="1514">
        <v>0</v>
      </c>
      <c r="F231" s="1514">
        <v>0</v>
      </c>
      <c r="G231" s="1514">
        <v>0</v>
      </c>
      <c r="I231" s="1513">
        <f t="shared" si="13"/>
        <v>0</v>
      </c>
    </row>
    <row r="232" spans="1:9" ht="15.75">
      <c r="A232" s="1505">
        <v>4300020</v>
      </c>
      <c r="B232" s="1505" t="s">
        <v>671</v>
      </c>
      <c r="C232" s="1514">
        <v>0</v>
      </c>
      <c r="D232" s="1514">
        <v>0</v>
      </c>
      <c r="E232" s="1514">
        <v>0</v>
      </c>
      <c r="F232" s="1514">
        <v>0</v>
      </c>
      <c r="G232" s="1514">
        <v>0</v>
      </c>
      <c r="I232" s="1513">
        <f t="shared" si="13"/>
        <v>0</v>
      </c>
    </row>
    <row r="233" spans="1:9" ht="15.75">
      <c r="A233" s="1505">
        <v>4300030</v>
      </c>
      <c r="B233" s="1505" t="s">
        <v>672</v>
      </c>
      <c r="C233" s="1514">
        <v>15056.05</v>
      </c>
      <c r="D233" s="1514">
        <v>15056.05</v>
      </c>
      <c r="E233" s="1514">
        <v>0</v>
      </c>
      <c r="F233" s="1514">
        <v>0</v>
      </c>
      <c r="G233" s="1540">
        <v>0</v>
      </c>
      <c r="I233" s="1513">
        <f t="shared" si="13"/>
        <v>0</v>
      </c>
    </row>
    <row r="234" spans="1:9" ht="15.75">
      <c r="A234" s="1505">
        <v>44</v>
      </c>
      <c r="B234" s="1505" t="s">
        <v>673</v>
      </c>
      <c r="C234" s="1514">
        <v>470513.17</v>
      </c>
      <c r="D234" s="1514">
        <v>462548.15</v>
      </c>
      <c r="E234" s="1514">
        <v>3313.59</v>
      </c>
      <c r="F234" s="1514">
        <v>0</v>
      </c>
      <c r="G234" s="1540">
        <v>11278.61</v>
      </c>
    </row>
    <row r="235" spans="1:9" ht="15.75">
      <c r="A235" s="1505">
        <v>440</v>
      </c>
      <c r="B235" s="1505" t="s">
        <v>673</v>
      </c>
      <c r="C235" s="1514">
        <v>470513.17</v>
      </c>
      <c r="D235" s="1514">
        <v>462548.15</v>
      </c>
      <c r="E235" s="1514">
        <v>3313.59</v>
      </c>
      <c r="F235" s="1514">
        <v>0</v>
      </c>
      <c r="G235" s="1540">
        <v>11278.61</v>
      </c>
    </row>
    <row r="236" spans="1:9" ht="15.75">
      <c r="A236" s="1505">
        <v>4400</v>
      </c>
      <c r="B236" s="1505" t="s">
        <v>673</v>
      </c>
      <c r="C236" s="1514">
        <v>470513.17</v>
      </c>
      <c r="D236" s="1514">
        <v>462548.15</v>
      </c>
      <c r="E236" s="1514">
        <v>3313.59</v>
      </c>
      <c r="F236" s="1514">
        <v>0</v>
      </c>
      <c r="G236" s="1540">
        <v>11278.61</v>
      </c>
    </row>
    <row r="237" spans="1:9" ht="15.75">
      <c r="A237" s="1505">
        <v>4400000</v>
      </c>
      <c r="B237" s="1505" t="s">
        <v>673</v>
      </c>
      <c r="C237" s="1514">
        <v>470513.17</v>
      </c>
      <c r="D237" s="1514">
        <v>462548.15</v>
      </c>
      <c r="E237" s="1514">
        <v>3313.59</v>
      </c>
      <c r="F237" s="1514">
        <v>0</v>
      </c>
      <c r="G237" s="1540">
        <v>11278.61</v>
      </c>
      <c r="I237" s="1513">
        <f t="shared" ref="I237" si="14">E237-F237</f>
        <v>3313.59</v>
      </c>
    </row>
  </sheetData>
  <mergeCells count="1">
    <mergeCell ref="J6:J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I151"/>
  <sheetViews>
    <sheetView zoomScale="90" zoomScaleNormal="90" workbookViewId="0">
      <selection activeCell="I14" sqref="I14"/>
    </sheetView>
  </sheetViews>
  <sheetFormatPr baseColWidth="10" defaultRowHeight="15"/>
  <cols>
    <col min="2" max="2" width="45.88671875" customWidth="1"/>
    <col min="3" max="4" width="13" bestFit="1" customWidth="1"/>
    <col min="7" max="7" width="12.6640625" bestFit="1" customWidth="1"/>
    <col min="9" max="9" width="12" style="1620" bestFit="1" customWidth="1"/>
  </cols>
  <sheetData>
    <row r="1" spans="1:9" ht="15.75">
      <c r="A1" s="1508" t="s">
        <v>485</v>
      </c>
      <c r="B1" s="1507"/>
      <c r="C1" s="1507"/>
      <c r="D1" s="1507"/>
      <c r="E1" s="1507"/>
      <c r="F1" s="1507"/>
      <c r="G1" s="1507"/>
    </row>
    <row r="2" spans="1:9" ht="15.75">
      <c r="A2" s="1508" t="s">
        <v>486</v>
      </c>
      <c r="B2" s="1507"/>
      <c r="C2" s="1507"/>
      <c r="D2" s="1507"/>
      <c r="E2" s="1507"/>
      <c r="F2" s="1507"/>
      <c r="G2" s="1507"/>
    </row>
    <row r="5" spans="1:9" ht="15.75">
      <c r="A5" s="1508" t="s">
        <v>487</v>
      </c>
      <c r="B5" s="1508" t="s">
        <v>488</v>
      </c>
      <c r="C5" s="1508" t="s">
        <v>489</v>
      </c>
      <c r="D5" s="1508" t="s">
        <v>490</v>
      </c>
      <c r="E5" s="1508" t="s">
        <v>491</v>
      </c>
      <c r="F5" s="1508" t="s">
        <v>492</v>
      </c>
      <c r="G5" s="1508" t="s">
        <v>493</v>
      </c>
    </row>
    <row r="6" spans="1:9" ht="15.75">
      <c r="A6" s="1553">
        <v>5</v>
      </c>
      <c r="B6" s="1553" t="s">
        <v>674</v>
      </c>
      <c r="C6" s="1554">
        <v>10561120.73</v>
      </c>
      <c r="D6" s="1554">
        <v>10676619.76</v>
      </c>
      <c r="E6" s="1554">
        <v>97.24</v>
      </c>
      <c r="F6" s="1554">
        <v>105056.54</v>
      </c>
      <c r="G6" s="1554">
        <v>-220458.33</v>
      </c>
      <c r="I6" s="1621">
        <f>F6-E6</f>
        <v>104959.29999999999</v>
      </c>
    </row>
    <row r="7" spans="1:9" ht="15.75">
      <c r="A7" s="1553">
        <v>51</v>
      </c>
      <c r="B7" s="1553" t="s">
        <v>150</v>
      </c>
      <c r="C7" s="1554">
        <v>9417030.9000000004</v>
      </c>
      <c r="D7" s="1554">
        <v>9522448.0199999996</v>
      </c>
      <c r="E7" s="1554">
        <v>0</v>
      </c>
      <c r="F7" s="1554">
        <v>93607.94</v>
      </c>
      <c r="G7" s="1554">
        <v>-199025.06</v>
      </c>
      <c r="I7" s="1620">
        <v>104959.29999999999</v>
      </c>
    </row>
    <row r="8" spans="1:9" ht="15.75">
      <c r="A8" s="1553">
        <v>510</v>
      </c>
      <c r="B8" s="1553" t="s">
        <v>675</v>
      </c>
      <c r="C8" s="1554">
        <v>0</v>
      </c>
      <c r="D8" s="1554">
        <v>0</v>
      </c>
      <c r="E8" s="1554">
        <v>0</v>
      </c>
      <c r="F8" s="1554">
        <v>0</v>
      </c>
      <c r="G8" s="1554">
        <v>0</v>
      </c>
      <c r="I8" s="1620">
        <f>I6-I7</f>
        <v>0</v>
      </c>
    </row>
    <row r="9" spans="1:9" ht="15.75">
      <c r="A9" s="1553">
        <v>5100</v>
      </c>
      <c r="B9" s="1553" t="s">
        <v>676</v>
      </c>
      <c r="C9" s="1554">
        <v>0</v>
      </c>
      <c r="D9" s="1554">
        <v>0</v>
      </c>
      <c r="E9" s="1554">
        <v>0</v>
      </c>
      <c r="F9" s="1554">
        <v>0</v>
      </c>
      <c r="G9" s="1554">
        <v>0</v>
      </c>
    </row>
    <row r="10" spans="1:9" ht="15.75">
      <c r="A10" s="1553">
        <v>5100000</v>
      </c>
      <c r="B10" s="1553" t="s">
        <v>677</v>
      </c>
      <c r="C10" s="1554">
        <v>0</v>
      </c>
      <c r="D10" s="1554">
        <v>0</v>
      </c>
      <c r="E10" s="1554">
        <v>0</v>
      </c>
      <c r="F10" s="1554">
        <v>0</v>
      </c>
      <c r="G10" s="1554">
        <v>0</v>
      </c>
    </row>
    <row r="11" spans="1:9" ht="15.75">
      <c r="A11" s="1553">
        <v>5100010</v>
      </c>
      <c r="B11" s="1553" t="s">
        <v>678</v>
      </c>
      <c r="C11" s="1554">
        <v>0</v>
      </c>
      <c r="D11" s="1554">
        <v>0</v>
      </c>
      <c r="E11" s="1554">
        <v>0</v>
      </c>
      <c r="F11" s="1554">
        <v>0</v>
      </c>
      <c r="G11" s="1554">
        <v>0</v>
      </c>
    </row>
    <row r="12" spans="1:9" ht="15.75">
      <c r="A12" s="1553">
        <v>5100020</v>
      </c>
      <c r="B12" s="1553" t="s">
        <v>679</v>
      </c>
      <c r="C12" s="1554">
        <v>0</v>
      </c>
      <c r="D12" s="1554">
        <v>0</v>
      </c>
      <c r="E12" s="1554">
        <v>0</v>
      </c>
      <c r="F12" s="1554">
        <v>0</v>
      </c>
      <c r="G12" s="1554">
        <v>0</v>
      </c>
    </row>
    <row r="13" spans="1:9" ht="15.75">
      <c r="A13" s="1553">
        <v>5101</v>
      </c>
      <c r="B13" s="1553" t="s">
        <v>680</v>
      </c>
      <c r="C13" s="1554">
        <v>0</v>
      </c>
      <c r="D13" s="1554">
        <v>0</v>
      </c>
      <c r="E13" s="1554">
        <v>0</v>
      </c>
      <c r="F13" s="1554">
        <v>0</v>
      </c>
      <c r="G13" s="1554">
        <v>0</v>
      </c>
    </row>
    <row r="14" spans="1:9" ht="15.75">
      <c r="A14" s="1553">
        <v>5101000</v>
      </c>
      <c r="B14" s="1553" t="s">
        <v>681</v>
      </c>
      <c r="C14" s="1554">
        <v>0</v>
      </c>
      <c r="D14" s="1554">
        <v>0</v>
      </c>
      <c r="E14" s="1554">
        <v>0</v>
      </c>
      <c r="F14" s="1554">
        <v>0</v>
      </c>
      <c r="G14" s="1554">
        <v>0</v>
      </c>
    </row>
    <row r="15" spans="1:9" ht="15.75">
      <c r="A15" s="1553">
        <v>5101010</v>
      </c>
      <c r="B15" s="1553" t="s">
        <v>682</v>
      </c>
      <c r="C15" s="1554">
        <v>0</v>
      </c>
      <c r="D15" s="1554">
        <v>0</v>
      </c>
      <c r="E15" s="1554">
        <v>0</v>
      </c>
      <c r="F15" s="1554">
        <v>0</v>
      </c>
      <c r="G15" s="1554">
        <v>0</v>
      </c>
    </row>
    <row r="16" spans="1:9" ht="15.75">
      <c r="A16" s="1553">
        <v>5101020</v>
      </c>
      <c r="B16" s="1553" t="s">
        <v>679</v>
      </c>
      <c r="C16" s="1554">
        <v>0</v>
      </c>
      <c r="D16" s="1554">
        <v>0</v>
      </c>
      <c r="E16" s="1554">
        <v>0</v>
      </c>
      <c r="F16" s="1554">
        <v>0</v>
      </c>
      <c r="G16" s="1554">
        <v>0</v>
      </c>
    </row>
    <row r="17" spans="1:7" ht="15.75">
      <c r="A17" s="1553">
        <v>5101090</v>
      </c>
      <c r="B17" s="1553" t="s">
        <v>683</v>
      </c>
      <c r="C17" s="1554">
        <v>0</v>
      </c>
      <c r="D17" s="1554">
        <v>0</v>
      </c>
      <c r="E17" s="1554">
        <v>0</v>
      </c>
      <c r="F17" s="1554">
        <v>0</v>
      </c>
      <c r="G17" s="1554">
        <v>0</v>
      </c>
    </row>
    <row r="18" spans="1:7" ht="15.75">
      <c r="A18" s="1553">
        <v>511</v>
      </c>
      <c r="B18" s="1553" t="s">
        <v>684</v>
      </c>
      <c r="C18" s="1554">
        <v>8668867.6799999997</v>
      </c>
      <c r="D18" s="1554">
        <v>8760957.2899999991</v>
      </c>
      <c r="E18" s="1554">
        <v>0</v>
      </c>
      <c r="F18" s="1554">
        <v>80030.990000000005</v>
      </c>
      <c r="G18" s="1554">
        <v>-172120.6</v>
      </c>
    </row>
    <row r="19" spans="1:7" ht="15.75">
      <c r="A19" s="1553">
        <v>5110</v>
      </c>
      <c r="B19" s="1553" t="s">
        <v>685</v>
      </c>
      <c r="C19" s="1554">
        <v>2295093.59</v>
      </c>
      <c r="D19" s="1554">
        <v>2323554.39</v>
      </c>
      <c r="E19" s="1554">
        <v>0</v>
      </c>
      <c r="F19" s="1554">
        <v>19171.32</v>
      </c>
      <c r="G19" s="1554">
        <v>-47632.12</v>
      </c>
    </row>
    <row r="20" spans="1:7" ht="15.75">
      <c r="A20" s="1553">
        <v>5110000</v>
      </c>
      <c r="B20" s="1553" t="s">
        <v>686</v>
      </c>
      <c r="C20" s="1554">
        <v>1603512.89</v>
      </c>
      <c r="D20" s="1554">
        <v>1627544.34</v>
      </c>
      <c r="E20" s="1554">
        <v>0</v>
      </c>
      <c r="F20" s="1554">
        <v>14531.25</v>
      </c>
      <c r="G20" s="1554">
        <v>-38562.699999999997</v>
      </c>
    </row>
    <row r="21" spans="1:7" ht="15.75">
      <c r="A21" s="1553">
        <v>5110010</v>
      </c>
      <c r="B21" s="1553" t="s">
        <v>687</v>
      </c>
      <c r="C21" s="1554">
        <v>35</v>
      </c>
      <c r="D21" s="1554">
        <v>35</v>
      </c>
      <c r="E21" s="1554">
        <v>0</v>
      </c>
      <c r="F21" s="1554">
        <v>0</v>
      </c>
      <c r="G21" s="1554">
        <v>0</v>
      </c>
    </row>
    <row r="22" spans="1:7" ht="15.75">
      <c r="A22" s="1553">
        <v>5110020</v>
      </c>
      <c r="B22" s="1553" t="s">
        <v>688</v>
      </c>
      <c r="C22" s="1554">
        <v>0.02</v>
      </c>
      <c r="D22" s="1554">
        <v>0.02</v>
      </c>
      <c r="E22" s="1554">
        <v>0</v>
      </c>
      <c r="F22" s="1554">
        <v>0</v>
      </c>
      <c r="G22" s="1554">
        <v>0</v>
      </c>
    </row>
    <row r="23" spans="1:7" ht="15.75">
      <c r="A23" s="1553">
        <v>5110030</v>
      </c>
      <c r="B23" s="1553" t="s">
        <v>689</v>
      </c>
      <c r="C23" s="1554">
        <v>274889.15000000002</v>
      </c>
      <c r="D23" s="1554">
        <v>276344.15000000002</v>
      </c>
      <c r="E23" s="1554">
        <v>0</v>
      </c>
      <c r="F23" s="1554">
        <v>1730</v>
      </c>
      <c r="G23" s="1554">
        <v>-3185</v>
      </c>
    </row>
    <row r="24" spans="1:7" ht="15.75">
      <c r="A24" s="1553">
        <v>5110040</v>
      </c>
      <c r="B24" s="1553" t="s">
        <v>690</v>
      </c>
      <c r="C24" s="1554">
        <v>327795.81</v>
      </c>
      <c r="D24" s="1554">
        <v>330015.71000000002</v>
      </c>
      <c r="E24" s="1554">
        <v>0</v>
      </c>
      <c r="F24" s="1554">
        <v>1722.51</v>
      </c>
      <c r="G24" s="1554">
        <v>-3942.41</v>
      </c>
    </row>
    <row r="25" spans="1:7" ht="15.75">
      <c r="A25" s="1553">
        <v>5110050</v>
      </c>
      <c r="B25" s="1553" t="s">
        <v>691</v>
      </c>
      <c r="C25" s="1554">
        <v>0</v>
      </c>
      <c r="D25" s="1554">
        <v>0</v>
      </c>
      <c r="E25" s="1554">
        <v>0</v>
      </c>
      <c r="F25" s="1554">
        <v>0</v>
      </c>
      <c r="G25" s="1554">
        <v>0</v>
      </c>
    </row>
    <row r="26" spans="1:7" ht="15.75">
      <c r="A26" s="1553">
        <v>5110060</v>
      </c>
      <c r="B26" s="1553" t="s">
        <v>692</v>
      </c>
      <c r="C26" s="1554">
        <v>0</v>
      </c>
      <c r="D26" s="1554">
        <v>0</v>
      </c>
      <c r="E26" s="1554">
        <v>0</v>
      </c>
      <c r="F26" s="1554">
        <v>0</v>
      </c>
      <c r="G26" s="1554">
        <v>0</v>
      </c>
    </row>
    <row r="27" spans="1:7" ht="15.75">
      <c r="A27" s="1553">
        <v>5110070</v>
      </c>
      <c r="B27" s="1553" t="s">
        <v>693</v>
      </c>
      <c r="C27" s="1554">
        <v>0</v>
      </c>
      <c r="D27" s="1554">
        <v>0</v>
      </c>
      <c r="E27" s="1554">
        <v>0</v>
      </c>
      <c r="F27" s="1554">
        <v>0</v>
      </c>
      <c r="G27" s="1554">
        <v>0</v>
      </c>
    </row>
    <row r="28" spans="1:7" ht="15.75">
      <c r="A28" s="1553">
        <v>5110080</v>
      </c>
      <c r="B28" s="1553" t="s">
        <v>694</v>
      </c>
      <c r="C28" s="1554">
        <v>0</v>
      </c>
      <c r="D28" s="1554">
        <v>0</v>
      </c>
      <c r="E28" s="1554">
        <v>0</v>
      </c>
      <c r="F28" s="1554">
        <v>0</v>
      </c>
      <c r="G28" s="1554">
        <v>0</v>
      </c>
    </row>
    <row r="29" spans="1:7" ht="15.75">
      <c r="A29" s="1553">
        <v>5110090</v>
      </c>
      <c r="B29" s="1553" t="s">
        <v>695</v>
      </c>
      <c r="C29" s="1554">
        <v>43067.7</v>
      </c>
      <c r="D29" s="1554">
        <v>43627.7</v>
      </c>
      <c r="E29" s="1554">
        <v>0</v>
      </c>
      <c r="F29" s="1554">
        <v>130</v>
      </c>
      <c r="G29" s="1554">
        <v>-690</v>
      </c>
    </row>
    <row r="30" spans="1:7" ht="15.75">
      <c r="A30" s="1553">
        <v>5110100</v>
      </c>
      <c r="B30" s="1553" t="s">
        <v>416</v>
      </c>
      <c r="C30" s="1554">
        <v>45793.02</v>
      </c>
      <c r="D30" s="1554">
        <v>45987.47</v>
      </c>
      <c r="E30" s="1554">
        <v>0</v>
      </c>
      <c r="F30" s="1554">
        <v>1057.56</v>
      </c>
      <c r="G30" s="1554">
        <v>-1252.01</v>
      </c>
    </row>
    <row r="31" spans="1:7" ht="15.75">
      <c r="A31" s="1553">
        <v>5111</v>
      </c>
      <c r="B31" s="1553" t="s">
        <v>696</v>
      </c>
      <c r="C31" s="1554">
        <v>6065578.7699999996</v>
      </c>
      <c r="D31" s="1554">
        <v>6123582.5800000001</v>
      </c>
      <c r="E31" s="1554">
        <v>0</v>
      </c>
      <c r="F31" s="1554">
        <v>59434.67</v>
      </c>
      <c r="G31" s="1554">
        <v>-117438.48</v>
      </c>
    </row>
    <row r="32" spans="1:7" ht="15.75">
      <c r="A32" s="1553">
        <v>5111000</v>
      </c>
      <c r="B32" s="1553" t="s">
        <v>697</v>
      </c>
      <c r="C32" s="1554">
        <v>25767.75</v>
      </c>
      <c r="D32" s="1554">
        <v>26049</v>
      </c>
      <c r="E32" s="1554">
        <v>0</v>
      </c>
      <c r="F32" s="1554">
        <v>281.25</v>
      </c>
      <c r="G32" s="1554">
        <v>-562.5</v>
      </c>
    </row>
    <row r="33" spans="1:7" ht="15.75">
      <c r="A33" s="1553">
        <v>5111010</v>
      </c>
      <c r="B33" s="1553" t="s">
        <v>698</v>
      </c>
      <c r="C33" s="1554">
        <v>2986827.18</v>
      </c>
      <c r="D33" s="1554">
        <v>3019149.92</v>
      </c>
      <c r="E33" s="1554">
        <v>0</v>
      </c>
      <c r="F33" s="1554">
        <v>32871.14</v>
      </c>
      <c r="G33" s="1554">
        <v>-65193.88</v>
      </c>
    </row>
    <row r="34" spans="1:7" ht="15.75">
      <c r="A34" s="1553">
        <v>5111020</v>
      </c>
      <c r="B34" s="1553" t="s">
        <v>699</v>
      </c>
      <c r="C34" s="1554">
        <v>2810104.09</v>
      </c>
      <c r="D34" s="1554">
        <v>2833815.1</v>
      </c>
      <c r="E34" s="1554">
        <v>0</v>
      </c>
      <c r="F34" s="1554">
        <v>23734.6</v>
      </c>
      <c r="G34" s="1554">
        <v>-47445.61</v>
      </c>
    </row>
    <row r="35" spans="1:7" ht="15.75">
      <c r="A35" s="1553">
        <v>5111030</v>
      </c>
      <c r="B35" s="1553" t="s">
        <v>700</v>
      </c>
      <c r="C35" s="1554">
        <v>0</v>
      </c>
      <c r="D35" s="1554">
        <v>0</v>
      </c>
      <c r="E35" s="1554">
        <v>0</v>
      </c>
      <c r="F35" s="1554">
        <v>0</v>
      </c>
      <c r="G35" s="1554">
        <v>0</v>
      </c>
    </row>
    <row r="36" spans="1:7" ht="15.75">
      <c r="A36" s="1553">
        <v>5111040</v>
      </c>
      <c r="B36" s="1553" t="s">
        <v>417</v>
      </c>
      <c r="C36" s="1554">
        <v>37690.04</v>
      </c>
      <c r="D36" s="1554">
        <v>37744.25</v>
      </c>
      <c r="E36" s="1554">
        <v>0</v>
      </c>
      <c r="F36" s="1554">
        <v>74.28</v>
      </c>
      <c r="G36" s="1554">
        <v>-128.49</v>
      </c>
    </row>
    <row r="37" spans="1:7" ht="15.75">
      <c r="A37" s="1553">
        <v>5111050</v>
      </c>
      <c r="B37" s="1553" t="s">
        <v>418</v>
      </c>
      <c r="C37" s="1554">
        <v>205188.96</v>
      </c>
      <c r="D37" s="1554">
        <v>206823.56</v>
      </c>
      <c r="E37" s="1554">
        <v>0</v>
      </c>
      <c r="F37" s="1554">
        <v>2473.4</v>
      </c>
      <c r="G37" s="1554">
        <v>-4108</v>
      </c>
    </row>
    <row r="38" spans="1:7" ht="15.75">
      <c r="A38" s="1553">
        <v>5111090</v>
      </c>
      <c r="B38" s="1553" t="s">
        <v>701</v>
      </c>
      <c r="C38" s="1554">
        <v>0.75</v>
      </c>
      <c r="D38" s="1554">
        <v>0.75</v>
      </c>
      <c r="E38" s="1554">
        <v>0</v>
      </c>
      <c r="F38" s="1554">
        <v>0</v>
      </c>
      <c r="G38" s="1554">
        <v>0</v>
      </c>
    </row>
    <row r="39" spans="1:7" ht="15.75">
      <c r="A39" s="1553">
        <v>5112</v>
      </c>
      <c r="B39" s="1553" t="s">
        <v>702</v>
      </c>
      <c r="C39" s="1554">
        <v>222458.51</v>
      </c>
      <c r="D39" s="1554">
        <v>223583.51</v>
      </c>
      <c r="E39" s="1554">
        <v>0</v>
      </c>
      <c r="F39" s="1554">
        <v>1125</v>
      </c>
      <c r="G39" s="1554">
        <v>-2250</v>
      </c>
    </row>
    <row r="40" spans="1:7" ht="15.75">
      <c r="A40" s="1553">
        <v>5112000</v>
      </c>
      <c r="B40" s="1553" t="s">
        <v>703</v>
      </c>
      <c r="C40" s="1554">
        <v>222458.51</v>
      </c>
      <c r="D40" s="1554">
        <v>223583.51</v>
      </c>
      <c r="E40" s="1554">
        <v>0</v>
      </c>
      <c r="F40" s="1554">
        <v>1125</v>
      </c>
      <c r="G40" s="1554">
        <v>-2250</v>
      </c>
    </row>
    <row r="41" spans="1:7" ht="15.75">
      <c r="A41" s="1553">
        <v>5112010</v>
      </c>
      <c r="B41" s="1553" t="s">
        <v>704</v>
      </c>
      <c r="C41" s="1554">
        <v>0</v>
      </c>
      <c r="D41" s="1554">
        <v>0</v>
      </c>
      <c r="E41" s="1554">
        <v>0</v>
      </c>
      <c r="F41" s="1554">
        <v>0</v>
      </c>
      <c r="G41" s="1554">
        <v>0</v>
      </c>
    </row>
    <row r="42" spans="1:7" ht="15.75">
      <c r="A42" s="1553">
        <v>5112020</v>
      </c>
      <c r="B42" s="1553" t="s">
        <v>705</v>
      </c>
      <c r="C42" s="1554">
        <v>0</v>
      </c>
      <c r="D42" s="1554">
        <v>0</v>
      </c>
      <c r="E42" s="1554">
        <v>0</v>
      </c>
      <c r="F42" s="1554">
        <v>0</v>
      </c>
      <c r="G42" s="1554">
        <v>0</v>
      </c>
    </row>
    <row r="43" spans="1:7" ht="15.75">
      <c r="A43" s="1553">
        <v>5112090</v>
      </c>
      <c r="B43" s="1553" t="s">
        <v>706</v>
      </c>
      <c r="C43" s="1554">
        <v>0</v>
      </c>
      <c r="D43" s="1554">
        <v>0</v>
      </c>
      <c r="E43" s="1554">
        <v>0</v>
      </c>
      <c r="F43" s="1554">
        <v>0</v>
      </c>
      <c r="G43" s="1554">
        <v>0</v>
      </c>
    </row>
    <row r="44" spans="1:7" ht="15.75">
      <c r="A44" s="1553">
        <v>5113</v>
      </c>
      <c r="B44" s="1553" t="s">
        <v>707</v>
      </c>
      <c r="C44" s="1554">
        <v>85686.8</v>
      </c>
      <c r="D44" s="1554">
        <v>90186.8</v>
      </c>
      <c r="E44" s="1554">
        <v>0</v>
      </c>
      <c r="F44" s="1554">
        <v>300</v>
      </c>
      <c r="G44" s="1554">
        <v>-4800</v>
      </c>
    </row>
    <row r="45" spans="1:7" ht="15.75">
      <c r="A45" s="1553">
        <v>5113000</v>
      </c>
      <c r="B45" s="1553" t="s">
        <v>708</v>
      </c>
      <c r="C45" s="1554">
        <v>2653.98</v>
      </c>
      <c r="D45" s="1554">
        <v>2653.98</v>
      </c>
      <c r="E45" s="1554">
        <v>0</v>
      </c>
      <c r="F45" s="1554">
        <v>0</v>
      </c>
      <c r="G45" s="1554">
        <v>0</v>
      </c>
    </row>
    <row r="46" spans="1:7" ht="15.75">
      <c r="A46" s="1553">
        <v>5113010</v>
      </c>
      <c r="B46" s="1553" t="s">
        <v>709</v>
      </c>
      <c r="C46" s="1554">
        <v>83032.820000000007</v>
      </c>
      <c r="D46" s="1554">
        <v>87532.82</v>
      </c>
      <c r="E46" s="1554">
        <v>0</v>
      </c>
      <c r="F46" s="1554">
        <v>300</v>
      </c>
      <c r="G46" s="1554">
        <v>-4800</v>
      </c>
    </row>
    <row r="47" spans="1:7" ht="15.75">
      <c r="A47" s="1553">
        <v>5113090</v>
      </c>
      <c r="B47" s="1553" t="s">
        <v>710</v>
      </c>
      <c r="C47" s="1554">
        <v>0</v>
      </c>
      <c r="D47" s="1554">
        <v>0</v>
      </c>
      <c r="E47" s="1554">
        <v>0</v>
      </c>
      <c r="F47" s="1554">
        <v>0</v>
      </c>
      <c r="G47" s="1554">
        <v>0</v>
      </c>
    </row>
    <row r="48" spans="1:7" ht="15.75">
      <c r="A48" s="1553">
        <v>5114</v>
      </c>
      <c r="B48" s="1553" t="s">
        <v>711</v>
      </c>
      <c r="C48" s="1554">
        <v>50</v>
      </c>
      <c r="D48" s="1554">
        <v>50</v>
      </c>
      <c r="E48" s="1554">
        <v>0</v>
      </c>
      <c r="F48" s="1554">
        <v>0</v>
      </c>
      <c r="G48" s="1554">
        <v>0</v>
      </c>
    </row>
    <row r="49" spans="1:7" ht="15.75">
      <c r="A49" s="1553">
        <v>5114000</v>
      </c>
      <c r="B49" s="1553" t="s">
        <v>712</v>
      </c>
      <c r="C49" s="1554">
        <v>0</v>
      </c>
      <c r="D49" s="1554">
        <v>0</v>
      </c>
      <c r="E49" s="1554">
        <v>0</v>
      </c>
      <c r="F49" s="1554">
        <v>0</v>
      </c>
      <c r="G49" s="1554">
        <v>0</v>
      </c>
    </row>
    <row r="50" spans="1:7" ht="15.75">
      <c r="A50" s="1553">
        <v>5114010</v>
      </c>
      <c r="B50" s="1553" t="s">
        <v>713</v>
      </c>
      <c r="C50" s="1554">
        <v>0</v>
      </c>
      <c r="D50" s="1554">
        <v>0</v>
      </c>
      <c r="E50" s="1554">
        <v>0</v>
      </c>
      <c r="F50" s="1554">
        <v>0</v>
      </c>
      <c r="G50" s="1554">
        <v>0</v>
      </c>
    </row>
    <row r="51" spans="1:7" ht="15.75">
      <c r="A51" s="1553">
        <v>5114020</v>
      </c>
      <c r="B51" s="1553" t="s">
        <v>714</v>
      </c>
      <c r="C51" s="1554">
        <v>0</v>
      </c>
      <c r="D51" s="1554">
        <v>0</v>
      </c>
      <c r="E51" s="1554">
        <v>0</v>
      </c>
      <c r="F51" s="1554">
        <v>0</v>
      </c>
      <c r="G51" s="1554">
        <v>0</v>
      </c>
    </row>
    <row r="52" spans="1:7" ht="15.75">
      <c r="A52" s="1553">
        <v>5114090</v>
      </c>
      <c r="B52" s="1553" t="s">
        <v>715</v>
      </c>
      <c r="C52" s="1554">
        <v>50</v>
      </c>
      <c r="D52" s="1554">
        <v>50</v>
      </c>
      <c r="E52" s="1554">
        <v>0</v>
      </c>
      <c r="F52" s="1554">
        <v>0</v>
      </c>
      <c r="G52" s="1554">
        <v>0</v>
      </c>
    </row>
    <row r="53" spans="1:7" ht="15.75">
      <c r="A53" s="1553">
        <v>5115</v>
      </c>
      <c r="B53" s="1553" t="s">
        <v>716</v>
      </c>
      <c r="C53" s="1554">
        <v>0.01</v>
      </c>
      <c r="D53" s="1554">
        <v>0.01</v>
      </c>
      <c r="E53" s="1554">
        <v>0</v>
      </c>
      <c r="F53" s="1554">
        <v>0</v>
      </c>
      <c r="G53" s="1554">
        <v>0</v>
      </c>
    </row>
    <row r="54" spans="1:7" ht="15.75">
      <c r="A54" s="1553">
        <v>5115000</v>
      </c>
      <c r="B54" s="1553" t="s">
        <v>716</v>
      </c>
      <c r="C54" s="1554">
        <v>0.01</v>
      </c>
      <c r="D54" s="1554">
        <v>0.01</v>
      </c>
      <c r="E54" s="1554">
        <v>0</v>
      </c>
      <c r="F54" s="1554">
        <v>0</v>
      </c>
      <c r="G54" s="1554">
        <v>0</v>
      </c>
    </row>
    <row r="55" spans="1:7" ht="15.75">
      <c r="A55" s="1553">
        <v>512</v>
      </c>
      <c r="B55" s="1553" t="s">
        <v>717</v>
      </c>
      <c r="C55" s="1554">
        <v>276404.25</v>
      </c>
      <c r="D55" s="1554">
        <v>278125.81</v>
      </c>
      <c r="E55" s="1554">
        <v>0</v>
      </c>
      <c r="F55" s="1554">
        <v>1970.17</v>
      </c>
      <c r="G55" s="1554">
        <v>-3691.73</v>
      </c>
    </row>
    <row r="56" spans="1:7" ht="15.75">
      <c r="A56" s="1553">
        <v>5120</v>
      </c>
      <c r="B56" s="1553" t="s">
        <v>718</v>
      </c>
      <c r="C56" s="1554">
        <v>248343.25</v>
      </c>
      <c r="D56" s="1554">
        <v>249791.81</v>
      </c>
      <c r="E56" s="1554">
        <v>0</v>
      </c>
      <c r="F56" s="1554">
        <v>1676.17</v>
      </c>
      <c r="G56" s="1554">
        <v>-3124.73</v>
      </c>
    </row>
    <row r="57" spans="1:7" ht="15.75">
      <c r="A57" s="1553">
        <v>5120000</v>
      </c>
      <c r="B57" s="1553" t="s">
        <v>719</v>
      </c>
      <c r="C57" s="1554">
        <v>18402.919999999998</v>
      </c>
      <c r="D57" s="1554">
        <v>18402.919999999998</v>
      </c>
      <c r="E57" s="1554">
        <v>0</v>
      </c>
      <c r="F57" s="1554">
        <v>0</v>
      </c>
      <c r="G57" s="1554">
        <v>0</v>
      </c>
    </row>
    <row r="58" spans="1:7" ht="15.75">
      <c r="A58" s="1553">
        <v>5120010</v>
      </c>
      <c r="B58" s="1553" t="s">
        <v>686</v>
      </c>
      <c r="C58" s="1554">
        <v>0</v>
      </c>
      <c r="D58" s="1554">
        <v>0</v>
      </c>
      <c r="E58" s="1554">
        <v>0</v>
      </c>
      <c r="F58" s="1554">
        <v>0</v>
      </c>
      <c r="G58" s="1554">
        <v>0</v>
      </c>
    </row>
    <row r="59" spans="1:7" ht="15.75">
      <c r="A59" s="1553">
        <v>5120020</v>
      </c>
      <c r="B59" s="1553" t="s">
        <v>687</v>
      </c>
      <c r="C59" s="1554">
        <v>0</v>
      </c>
      <c r="D59" s="1554">
        <v>0</v>
      </c>
      <c r="E59" s="1554">
        <v>0</v>
      </c>
      <c r="F59" s="1554">
        <v>0</v>
      </c>
      <c r="G59" s="1554">
        <v>0</v>
      </c>
    </row>
    <row r="60" spans="1:7" ht="15.75">
      <c r="A60" s="1553">
        <v>5120030</v>
      </c>
      <c r="B60" s="1553" t="s">
        <v>688</v>
      </c>
      <c r="C60" s="1554">
        <v>229940.33</v>
      </c>
      <c r="D60" s="1554">
        <v>231388.89</v>
      </c>
      <c r="E60" s="1554">
        <v>0</v>
      </c>
      <c r="F60" s="1554">
        <v>1676.17</v>
      </c>
      <c r="G60" s="1554">
        <v>-3124.73</v>
      </c>
    </row>
    <row r="61" spans="1:7" ht="15.75">
      <c r="A61" s="1553">
        <v>5120040</v>
      </c>
      <c r="B61" s="1553" t="s">
        <v>691</v>
      </c>
      <c r="C61" s="1554">
        <v>0</v>
      </c>
      <c r="D61" s="1554">
        <v>0</v>
      </c>
      <c r="E61" s="1554">
        <v>0</v>
      </c>
      <c r="F61" s="1554">
        <v>0</v>
      </c>
      <c r="G61" s="1554">
        <v>0</v>
      </c>
    </row>
    <row r="62" spans="1:7" ht="15.75">
      <c r="A62" s="1553">
        <v>5120050</v>
      </c>
      <c r="B62" s="1553" t="s">
        <v>692</v>
      </c>
      <c r="C62" s="1554">
        <v>0</v>
      </c>
      <c r="D62" s="1554">
        <v>0</v>
      </c>
      <c r="E62" s="1554">
        <v>0</v>
      </c>
      <c r="F62" s="1554">
        <v>0</v>
      </c>
      <c r="G62" s="1554">
        <v>0</v>
      </c>
    </row>
    <row r="63" spans="1:7" ht="15.75">
      <c r="A63" s="1553">
        <v>5120060</v>
      </c>
      <c r="B63" s="1553" t="s">
        <v>693</v>
      </c>
      <c r="C63" s="1554">
        <v>0</v>
      </c>
      <c r="D63" s="1554">
        <v>0</v>
      </c>
      <c r="E63" s="1554">
        <v>0</v>
      </c>
      <c r="F63" s="1554">
        <v>0</v>
      </c>
      <c r="G63" s="1554">
        <v>0</v>
      </c>
    </row>
    <row r="64" spans="1:7" ht="15.75">
      <c r="A64" s="1553">
        <v>5120070</v>
      </c>
      <c r="B64" s="1553" t="s">
        <v>694</v>
      </c>
      <c r="C64" s="1554">
        <v>0</v>
      </c>
      <c r="D64" s="1554">
        <v>0</v>
      </c>
      <c r="E64" s="1554">
        <v>0</v>
      </c>
      <c r="F64" s="1554">
        <v>0</v>
      </c>
      <c r="G64" s="1554">
        <v>0</v>
      </c>
    </row>
    <row r="65" spans="1:7" ht="15.75">
      <c r="A65" s="1553">
        <v>5120080</v>
      </c>
      <c r="B65" s="1553" t="s">
        <v>695</v>
      </c>
      <c r="C65" s="1554">
        <v>0</v>
      </c>
      <c r="D65" s="1554">
        <v>0</v>
      </c>
      <c r="E65" s="1554">
        <v>0</v>
      </c>
      <c r="F65" s="1554">
        <v>0</v>
      </c>
      <c r="G65" s="1554">
        <v>0</v>
      </c>
    </row>
    <row r="66" spans="1:7" ht="15.75">
      <c r="A66" s="1553">
        <v>5120090</v>
      </c>
      <c r="B66" s="1553" t="s">
        <v>720</v>
      </c>
      <c r="C66" s="1554">
        <v>0</v>
      </c>
      <c r="D66" s="1554">
        <v>0</v>
      </c>
      <c r="E66" s="1554">
        <v>0</v>
      </c>
      <c r="F66" s="1554">
        <v>0</v>
      </c>
      <c r="G66" s="1554">
        <v>0</v>
      </c>
    </row>
    <row r="67" spans="1:7" ht="15.75">
      <c r="A67" s="1553">
        <v>5121</v>
      </c>
      <c r="B67" s="1553" t="s">
        <v>721</v>
      </c>
      <c r="C67" s="1554">
        <v>786.38</v>
      </c>
      <c r="D67" s="1554">
        <v>786.38</v>
      </c>
      <c r="E67" s="1554">
        <v>0</v>
      </c>
      <c r="F67" s="1554">
        <v>0</v>
      </c>
      <c r="G67" s="1554">
        <v>0</v>
      </c>
    </row>
    <row r="68" spans="1:7" ht="15.75">
      <c r="A68" s="1553">
        <v>5121000</v>
      </c>
      <c r="B68" s="1553" t="s">
        <v>697</v>
      </c>
      <c r="C68" s="1554">
        <v>0</v>
      </c>
      <c r="D68" s="1554">
        <v>0</v>
      </c>
      <c r="E68" s="1554">
        <v>0</v>
      </c>
      <c r="F68" s="1554">
        <v>0</v>
      </c>
      <c r="G68" s="1554">
        <v>0</v>
      </c>
    </row>
    <row r="69" spans="1:7" ht="15.75">
      <c r="A69" s="1553">
        <v>5121010</v>
      </c>
      <c r="B69" s="1553" t="s">
        <v>698</v>
      </c>
      <c r="C69" s="1554">
        <v>0</v>
      </c>
      <c r="D69" s="1554">
        <v>0</v>
      </c>
      <c r="E69" s="1554">
        <v>0</v>
      </c>
      <c r="F69" s="1554">
        <v>0</v>
      </c>
      <c r="G69" s="1554">
        <v>0</v>
      </c>
    </row>
    <row r="70" spans="1:7" ht="15.75">
      <c r="A70" s="1553">
        <v>5121020</v>
      </c>
      <c r="B70" s="1553" t="s">
        <v>699</v>
      </c>
      <c r="C70" s="1554">
        <v>0</v>
      </c>
      <c r="D70" s="1554">
        <v>0</v>
      </c>
      <c r="E70" s="1554">
        <v>0</v>
      </c>
      <c r="F70" s="1554">
        <v>0</v>
      </c>
      <c r="G70" s="1554">
        <v>0</v>
      </c>
    </row>
    <row r="71" spans="1:7" ht="15.75">
      <c r="A71" s="1553">
        <v>5121030</v>
      </c>
      <c r="B71" s="1553" t="s">
        <v>700</v>
      </c>
      <c r="C71" s="1554">
        <v>0</v>
      </c>
      <c r="D71" s="1554">
        <v>0</v>
      </c>
      <c r="E71" s="1554">
        <v>0</v>
      </c>
      <c r="F71" s="1554">
        <v>0</v>
      </c>
      <c r="G71" s="1554">
        <v>0</v>
      </c>
    </row>
    <row r="72" spans="1:7" ht="15.75">
      <c r="A72" s="1553">
        <v>5121040</v>
      </c>
      <c r="B72" s="1553" t="s">
        <v>417</v>
      </c>
      <c r="C72" s="1554">
        <v>0</v>
      </c>
      <c r="D72" s="1554">
        <v>0</v>
      </c>
      <c r="E72" s="1554">
        <v>0</v>
      </c>
      <c r="F72" s="1554">
        <v>0</v>
      </c>
      <c r="G72" s="1554">
        <v>0</v>
      </c>
    </row>
    <row r="73" spans="1:7" ht="15.75">
      <c r="A73" s="1553">
        <v>5121050</v>
      </c>
      <c r="B73" s="1553" t="s">
        <v>418</v>
      </c>
      <c r="C73" s="1554">
        <v>0</v>
      </c>
      <c r="D73" s="1554">
        <v>0</v>
      </c>
      <c r="E73" s="1554">
        <v>0</v>
      </c>
      <c r="F73" s="1554">
        <v>0</v>
      </c>
      <c r="G73" s="1554">
        <v>0</v>
      </c>
    </row>
    <row r="74" spans="1:7" ht="15.75">
      <c r="A74" s="1553">
        <v>5121090</v>
      </c>
      <c r="B74" s="1553" t="s">
        <v>701</v>
      </c>
      <c r="C74" s="1554">
        <v>786.38</v>
      </c>
      <c r="D74" s="1554">
        <v>786.38</v>
      </c>
      <c r="E74" s="1554">
        <v>0</v>
      </c>
      <c r="F74" s="1554">
        <v>0</v>
      </c>
      <c r="G74" s="1554">
        <v>0</v>
      </c>
    </row>
    <row r="75" spans="1:7" ht="15.75">
      <c r="A75" s="1553">
        <v>5122</v>
      </c>
      <c r="B75" s="1553" t="s">
        <v>702</v>
      </c>
      <c r="C75" s="1554">
        <v>424.83</v>
      </c>
      <c r="D75" s="1554">
        <v>424.83</v>
      </c>
      <c r="E75" s="1554">
        <v>0</v>
      </c>
      <c r="F75" s="1554">
        <v>0</v>
      </c>
      <c r="G75" s="1554">
        <v>0</v>
      </c>
    </row>
    <row r="76" spans="1:7" ht="15.75">
      <c r="A76" s="1553">
        <v>5122000</v>
      </c>
      <c r="B76" s="1553" t="s">
        <v>703</v>
      </c>
      <c r="C76" s="1554">
        <v>0</v>
      </c>
      <c r="D76" s="1554">
        <v>0</v>
      </c>
      <c r="E76" s="1554">
        <v>0</v>
      </c>
      <c r="F76" s="1554">
        <v>0</v>
      </c>
      <c r="G76" s="1554">
        <v>0</v>
      </c>
    </row>
    <row r="77" spans="1:7" ht="15.75">
      <c r="A77" s="1553">
        <v>5122010</v>
      </c>
      <c r="B77" s="1553" t="s">
        <v>704</v>
      </c>
      <c r="C77" s="1554">
        <v>424.83</v>
      </c>
      <c r="D77" s="1554">
        <v>424.83</v>
      </c>
      <c r="E77" s="1554">
        <v>0</v>
      </c>
      <c r="F77" s="1554">
        <v>0</v>
      </c>
      <c r="G77" s="1554">
        <v>0</v>
      </c>
    </row>
    <row r="78" spans="1:7" ht="15.75">
      <c r="A78" s="1553">
        <v>5122020</v>
      </c>
      <c r="B78" s="1553" t="s">
        <v>705</v>
      </c>
      <c r="C78" s="1554">
        <v>0</v>
      </c>
      <c r="D78" s="1554">
        <v>0</v>
      </c>
      <c r="E78" s="1554">
        <v>0</v>
      </c>
      <c r="F78" s="1554">
        <v>0</v>
      </c>
      <c r="G78" s="1554">
        <v>0</v>
      </c>
    </row>
    <row r="79" spans="1:7" ht="15.75">
      <c r="A79" s="1553">
        <v>5122090</v>
      </c>
      <c r="B79" s="1553" t="s">
        <v>706</v>
      </c>
      <c r="C79" s="1554">
        <v>0</v>
      </c>
      <c r="D79" s="1554">
        <v>0</v>
      </c>
      <c r="E79" s="1554">
        <v>0</v>
      </c>
      <c r="F79" s="1554">
        <v>0</v>
      </c>
      <c r="G79" s="1554">
        <v>0</v>
      </c>
    </row>
    <row r="80" spans="1:7" ht="15.75">
      <c r="A80" s="1553">
        <v>5123</v>
      </c>
      <c r="B80" s="1553" t="s">
        <v>707</v>
      </c>
      <c r="C80" s="1554">
        <v>0</v>
      </c>
      <c r="D80" s="1554">
        <v>0</v>
      </c>
      <c r="E80" s="1554">
        <v>0</v>
      </c>
      <c r="F80" s="1554">
        <v>0</v>
      </c>
      <c r="G80" s="1554">
        <v>0</v>
      </c>
    </row>
    <row r="81" spans="1:7" ht="15.75">
      <c r="A81" s="1553">
        <v>5123000</v>
      </c>
      <c r="B81" s="1553" t="s">
        <v>708</v>
      </c>
      <c r="C81" s="1554">
        <v>0</v>
      </c>
      <c r="D81" s="1554">
        <v>0</v>
      </c>
      <c r="E81" s="1554">
        <v>0</v>
      </c>
      <c r="F81" s="1554">
        <v>0</v>
      </c>
      <c r="G81" s="1554">
        <v>0</v>
      </c>
    </row>
    <row r="82" spans="1:7" ht="15.75">
      <c r="A82" s="1553">
        <v>5123010</v>
      </c>
      <c r="B82" s="1553" t="s">
        <v>709</v>
      </c>
      <c r="C82" s="1554">
        <v>0</v>
      </c>
      <c r="D82" s="1554">
        <v>0</v>
      </c>
      <c r="E82" s="1554">
        <v>0</v>
      </c>
      <c r="F82" s="1554">
        <v>0</v>
      </c>
      <c r="G82" s="1554">
        <v>0</v>
      </c>
    </row>
    <row r="83" spans="1:7" ht="15.75">
      <c r="A83" s="1553">
        <v>5123090</v>
      </c>
      <c r="B83" s="1553" t="s">
        <v>722</v>
      </c>
      <c r="C83" s="1554">
        <v>0</v>
      </c>
      <c r="D83" s="1554">
        <v>0</v>
      </c>
      <c r="E83" s="1554">
        <v>0</v>
      </c>
      <c r="F83" s="1554">
        <v>0</v>
      </c>
      <c r="G83" s="1554">
        <v>0</v>
      </c>
    </row>
    <row r="84" spans="1:7" ht="15.75">
      <c r="A84" s="1553">
        <v>5124</v>
      </c>
      <c r="B84" s="1553" t="s">
        <v>723</v>
      </c>
      <c r="C84" s="1554">
        <v>26849.79</v>
      </c>
      <c r="D84" s="1554">
        <v>27122.79</v>
      </c>
      <c r="E84" s="1554">
        <v>0</v>
      </c>
      <c r="F84" s="1554">
        <v>294</v>
      </c>
      <c r="G84" s="1554">
        <v>-567</v>
      </c>
    </row>
    <row r="85" spans="1:7" ht="15.75">
      <c r="A85" s="1553">
        <v>5124000</v>
      </c>
      <c r="B85" s="1553" t="s">
        <v>712</v>
      </c>
      <c r="C85" s="1554">
        <v>26849.79</v>
      </c>
      <c r="D85" s="1554">
        <v>27122.79</v>
      </c>
      <c r="E85" s="1554">
        <v>0</v>
      </c>
      <c r="F85" s="1554">
        <v>294</v>
      </c>
      <c r="G85" s="1554">
        <v>-567</v>
      </c>
    </row>
    <row r="86" spans="1:7" ht="15.75">
      <c r="A86" s="1553">
        <v>5124010</v>
      </c>
      <c r="B86" s="1553" t="s">
        <v>713</v>
      </c>
      <c r="C86" s="1554">
        <v>0</v>
      </c>
      <c r="D86" s="1554">
        <v>0</v>
      </c>
      <c r="E86" s="1554">
        <v>0</v>
      </c>
      <c r="F86" s="1554">
        <v>0</v>
      </c>
      <c r="G86" s="1554">
        <v>0</v>
      </c>
    </row>
    <row r="87" spans="1:7" ht="15.75">
      <c r="A87" s="1553">
        <v>5124020</v>
      </c>
      <c r="B87" s="1553" t="s">
        <v>714</v>
      </c>
      <c r="C87" s="1554">
        <v>0</v>
      </c>
      <c r="D87" s="1554">
        <v>0</v>
      </c>
      <c r="E87" s="1554">
        <v>0</v>
      </c>
      <c r="F87" s="1554">
        <v>0</v>
      </c>
      <c r="G87" s="1554">
        <v>0</v>
      </c>
    </row>
    <row r="88" spans="1:7" ht="15.75">
      <c r="A88" s="1553">
        <v>5124030</v>
      </c>
      <c r="B88" s="1553" t="s">
        <v>724</v>
      </c>
      <c r="C88" s="1554">
        <v>0</v>
      </c>
      <c r="D88" s="1554">
        <v>0</v>
      </c>
      <c r="E88" s="1554">
        <v>0</v>
      </c>
      <c r="F88" s="1554">
        <v>0</v>
      </c>
      <c r="G88" s="1554">
        <v>0</v>
      </c>
    </row>
    <row r="89" spans="1:7" ht="15.75">
      <c r="A89" s="1553">
        <v>5124090</v>
      </c>
      <c r="B89" s="1553" t="s">
        <v>725</v>
      </c>
      <c r="C89" s="1554">
        <v>0</v>
      </c>
      <c r="D89" s="1554">
        <v>0</v>
      </c>
      <c r="E89" s="1554">
        <v>0</v>
      </c>
      <c r="F89" s="1554">
        <v>0</v>
      </c>
      <c r="G89" s="1554">
        <v>0</v>
      </c>
    </row>
    <row r="90" spans="1:7" ht="15.75">
      <c r="A90" s="1553">
        <v>5125</v>
      </c>
      <c r="B90" s="1553" t="s">
        <v>726</v>
      </c>
      <c r="C90" s="1554">
        <v>0</v>
      </c>
      <c r="D90" s="1554">
        <v>0</v>
      </c>
      <c r="E90" s="1554">
        <v>0</v>
      </c>
      <c r="F90" s="1554">
        <v>0</v>
      </c>
      <c r="G90" s="1554">
        <v>0</v>
      </c>
    </row>
    <row r="91" spans="1:7" ht="15.75">
      <c r="A91" s="1553">
        <v>5125000</v>
      </c>
      <c r="B91" s="1553" t="s">
        <v>726</v>
      </c>
      <c r="C91" s="1554">
        <v>0</v>
      </c>
      <c r="D91" s="1554">
        <v>0</v>
      </c>
      <c r="E91" s="1554">
        <v>0</v>
      </c>
      <c r="F91" s="1554">
        <v>0</v>
      </c>
      <c r="G91" s="1554">
        <v>0</v>
      </c>
    </row>
    <row r="92" spans="1:7" ht="15.75">
      <c r="A92" s="1553">
        <v>513</v>
      </c>
      <c r="B92" s="1553" t="s">
        <v>727</v>
      </c>
      <c r="C92" s="1554">
        <v>451630.97</v>
      </c>
      <c r="D92" s="1554">
        <v>463236.92</v>
      </c>
      <c r="E92" s="1554">
        <v>0</v>
      </c>
      <c r="F92" s="1554">
        <v>11606.78</v>
      </c>
      <c r="G92" s="1554">
        <v>-23212.73</v>
      </c>
    </row>
    <row r="93" spans="1:7" ht="15.75">
      <c r="A93" s="1553">
        <v>5130</v>
      </c>
      <c r="B93" s="1553" t="s">
        <v>728</v>
      </c>
      <c r="C93" s="1554">
        <v>451630.97</v>
      </c>
      <c r="D93" s="1554">
        <v>463236.92</v>
      </c>
      <c r="E93" s="1554">
        <v>0</v>
      </c>
      <c r="F93" s="1554">
        <v>11606.78</v>
      </c>
      <c r="G93" s="1554">
        <v>-23212.73</v>
      </c>
    </row>
    <row r="94" spans="1:7" ht="15.75">
      <c r="A94" s="1553">
        <v>5130000</v>
      </c>
      <c r="B94" s="1553" t="s">
        <v>729</v>
      </c>
      <c r="C94" s="1554">
        <v>0</v>
      </c>
      <c r="D94" s="1554">
        <v>0</v>
      </c>
      <c r="E94" s="1554">
        <v>0</v>
      </c>
      <c r="F94" s="1554">
        <v>0</v>
      </c>
      <c r="G94" s="1554">
        <v>0</v>
      </c>
    </row>
    <row r="95" spans="1:7" ht="15.75">
      <c r="A95" s="1553">
        <v>5130010</v>
      </c>
      <c r="B95" s="1553" t="s">
        <v>730</v>
      </c>
      <c r="C95" s="1554">
        <v>0</v>
      </c>
      <c r="D95" s="1554">
        <v>0</v>
      </c>
      <c r="E95" s="1554">
        <v>0</v>
      </c>
      <c r="F95" s="1554">
        <v>0</v>
      </c>
      <c r="G95" s="1554">
        <v>0</v>
      </c>
    </row>
    <row r="96" spans="1:7" ht="15.75">
      <c r="A96" s="1553">
        <v>5130020</v>
      </c>
      <c r="B96" s="1553" t="s">
        <v>731</v>
      </c>
      <c r="C96" s="1554">
        <v>0</v>
      </c>
      <c r="D96" s="1554">
        <v>0</v>
      </c>
      <c r="E96" s="1554">
        <v>0</v>
      </c>
      <c r="F96" s="1554">
        <v>0</v>
      </c>
      <c r="G96" s="1554">
        <v>0</v>
      </c>
    </row>
    <row r="97" spans="1:7" ht="15.75">
      <c r="A97" s="1553">
        <v>5130090</v>
      </c>
      <c r="B97" s="1553" t="s">
        <v>732</v>
      </c>
      <c r="C97" s="1554">
        <v>451630.97</v>
      </c>
      <c r="D97" s="1554">
        <v>463236.92</v>
      </c>
      <c r="E97" s="1554">
        <v>0</v>
      </c>
      <c r="F97" s="1554">
        <v>11606.78</v>
      </c>
      <c r="G97" s="1554">
        <v>-23212.73</v>
      </c>
    </row>
    <row r="98" spans="1:7" ht="15.75">
      <c r="A98" s="1553">
        <v>5131</v>
      </c>
      <c r="B98" s="1553" t="s">
        <v>733</v>
      </c>
      <c r="C98" s="1554">
        <v>0</v>
      </c>
      <c r="D98" s="1554">
        <v>0</v>
      </c>
      <c r="E98" s="1554">
        <v>0</v>
      </c>
      <c r="F98" s="1554">
        <v>0</v>
      </c>
      <c r="G98" s="1554">
        <v>0</v>
      </c>
    </row>
    <row r="99" spans="1:7" ht="15.75">
      <c r="A99" s="1553">
        <v>5131000</v>
      </c>
      <c r="B99" s="1553" t="s">
        <v>734</v>
      </c>
      <c r="C99" s="1554">
        <v>0</v>
      </c>
      <c r="D99" s="1554">
        <v>0</v>
      </c>
      <c r="E99" s="1554">
        <v>0</v>
      </c>
      <c r="F99" s="1554">
        <v>0</v>
      </c>
      <c r="G99" s="1554">
        <v>0</v>
      </c>
    </row>
    <row r="100" spans="1:7" ht="15.75">
      <c r="A100" s="1553">
        <v>5131010</v>
      </c>
      <c r="B100" s="1553" t="s">
        <v>735</v>
      </c>
      <c r="C100" s="1554">
        <v>0</v>
      </c>
      <c r="D100" s="1554">
        <v>0</v>
      </c>
      <c r="E100" s="1554">
        <v>0</v>
      </c>
      <c r="F100" s="1554">
        <v>0</v>
      </c>
      <c r="G100" s="1554">
        <v>0</v>
      </c>
    </row>
    <row r="101" spans="1:7" ht="15.75">
      <c r="A101" s="1553">
        <v>5131090</v>
      </c>
      <c r="B101" s="1553" t="s">
        <v>736</v>
      </c>
      <c r="C101" s="1554">
        <v>0</v>
      </c>
      <c r="D101" s="1554">
        <v>0</v>
      </c>
      <c r="E101" s="1554">
        <v>0</v>
      </c>
      <c r="F101" s="1554">
        <v>0</v>
      </c>
      <c r="G101" s="1554">
        <v>0</v>
      </c>
    </row>
    <row r="102" spans="1:7" ht="15.75">
      <c r="A102" s="1553">
        <v>514</v>
      </c>
      <c r="B102" s="1553" t="s">
        <v>737</v>
      </c>
      <c r="C102" s="1554">
        <v>11077.75</v>
      </c>
      <c r="D102" s="1554">
        <v>11077.75</v>
      </c>
      <c r="E102" s="1554">
        <v>0</v>
      </c>
      <c r="F102" s="1554">
        <v>0</v>
      </c>
      <c r="G102" s="1554">
        <v>0</v>
      </c>
    </row>
    <row r="103" spans="1:7" ht="15.75">
      <c r="A103" s="1553">
        <v>5140</v>
      </c>
      <c r="B103" s="1553" t="s">
        <v>738</v>
      </c>
      <c r="C103" s="1554">
        <v>11077.75</v>
      </c>
      <c r="D103" s="1554">
        <v>11077.75</v>
      </c>
      <c r="E103" s="1554">
        <v>0</v>
      </c>
      <c r="F103" s="1554">
        <v>0</v>
      </c>
      <c r="G103" s="1554">
        <v>0</v>
      </c>
    </row>
    <row r="104" spans="1:7" ht="15.75">
      <c r="A104" s="1553">
        <v>5140000</v>
      </c>
      <c r="B104" s="1553" t="s">
        <v>738</v>
      </c>
      <c r="C104" s="1554">
        <v>11077.75</v>
      </c>
      <c r="D104" s="1554">
        <v>11077.75</v>
      </c>
      <c r="E104" s="1554">
        <v>0</v>
      </c>
      <c r="F104" s="1554">
        <v>0</v>
      </c>
      <c r="G104" s="1554">
        <v>0</v>
      </c>
    </row>
    <row r="105" spans="1:7" ht="15.75">
      <c r="A105" s="1553">
        <v>5141</v>
      </c>
      <c r="B105" s="1553" t="s">
        <v>739</v>
      </c>
      <c r="C105" s="1554">
        <v>0</v>
      </c>
      <c r="D105" s="1554">
        <v>0</v>
      </c>
      <c r="E105" s="1554">
        <v>0</v>
      </c>
      <c r="F105" s="1554">
        <v>0</v>
      </c>
      <c r="G105" s="1554">
        <v>0</v>
      </c>
    </row>
    <row r="106" spans="1:7" ht="15.75">
      <c r="A106" s="1553">
        <v>5141000</v>
      </c>
      <c r="B106" s="1553" t="s">
        <v>739</v>
      </c>
      <c r="C106" s="1554">
        <v>0</v>
      </c>
      <c r="D106" s="1554">
        <v>0</v>
      </c>
      <c r="E106" s="1554">
        <v>0</v>
      </c>
      <c r="F106" s="1554">
        <v>0</v>
      </c>
      <c r="G106" s="1554">
        <v>0</v>
      </c>
    </row>
    <row r="107" spans="1:7" ht="15.75">
      <c r="A107" s="1553">
        <v>515</v>
      </c>
      <c r="B107" s="1553" t="s">
        <v>6</v>
      </c>
      <c r="C107" s="1554">
        <v>9050.25</v>
      </c>
      <c r="D107" s="1554">
        <v>9050.25</v>
      </c>
      <c r="E107" s="1554">
        <v>0</v>
      </c>
      <c r="F107" s="1554">
        <v>0</v>
      </c>
      <c r="G107" s="1554">
        <v>0</v>
      </c>
    </row>
    <row r="108" spans="1:7" ht="15.75">
      <c r="A108" s="1553">
        <v>5150</v>
      </c>
      <c r="B108" s="1553" t="s">
        <v>6</v>
      </c>
      <c r="C108" s="1554">
        <v>9050.25</v>
      </c>
      <c r="D108" s="1554">
        <v>9050.25</v>
      </c>
      <c r="E108" s="1554">
        <v>0</v>
      </c>
      <c r="F108" s="1554">
        <v>0</v>
      </c>
      <c r="G108" s="1554">
        <v>0</v>
      </c>
    </row>
    <row r="109" spans="1:7" ht="15.75">
      <c r="A109" s="1553">
        <v>5150000</v>
      </c>
      <c r="B109" s="1553" t="s">
        <v>740</v>
      </c>
      <c r="C109" s="1554">
        <v>0</v>
      </c>
      <c r="D109" s="1554">
        <v>0</v>
      </c>
      <c r="E109" s="1554">
        <v>0</v>
      </c>
      <c r="F109" s="1554">
        <v>0</v>
      </c>
      <c r="G109" s="1554">
        <v>0</v>
      </c>
    </row>
    <row r="110" spans="1:7" ht="15.75">
      <c r="A110" s="1553">
        <v>5150010</v>
      </c>
      <c r="B110" s="1553" t="s">
        <v>741</v>
      </c>
      <c r="C110" s="1554">
        <v>7790.92</v>
      </c>
      <c r="D110" s="1554">
        <v>7790.92</v>
      </c>
      <c r="E110" s="1554">
        <v>0</v>
      </c>
      <c r="F110" s="1554">
        <v>0</v>
      </c>
      <c r="G110" s="1554">
        <v>0</v>
      </c>
    </row>
    <row r="111" spans="1:7" ht="15.75">
      <c r="A111" s="1553">
        <v>5150090</v>
      </c>
      <c r="B111" s="1553" t="s">
        <v>182</v>
      </c>
      <c r="C111" s="1554">
        <v>1259.33</v>
      </c>
      <c r="D111" s="1554">
        <v>1259.33</v>
      </c>
      <c r="E111" s="1554">
        <v>0</v>
      </c>
      <c r="F111" s="1554">
        <v>0</v>
      </c>
      <c r="G111" s="1554">
        <v>0</v>
      </c>
    </row>
    <row r="112" spans="1:7" ht="15.75">
      <c r="A112" s="1553">
        <v>52</v>
      </c>
      <c r="B112" s="1553" t="s">
        <v>742</v>
      </c>
      <c r="C112" s="1554">
        <v>1007031.78</v>
      </c>
      <c r="D112" s="1554">
        <v>1017106.91</v>
      </c>
      <c r="E112" s="1554">
        <v>97.24</v>
      </c>
      <c r="F112" s="1554">
        <v>11338</v>
      </c>
      <c r="G112" s="1554">
        <v>-21315.89</v>
      </c>
    </row>
    <row r="113" spans="1:9" ht="15.75">
      <c r="A113" s="1553">
        <v>520</v>
      </c>
      <c r="B113" s="1553" t="s">
        <v>743</v>
      </c>
      <c r="C113" s="1554">
        <v>933.48</v>
      </c>
      <c r="D113" s="1554">
        <v>980.35</v>
      </c>
      <c r="E113" s="1554">
        <v>0</v>
      </c>
      <c r="F113" s="1554">
        <v>43.01</v>
      </c>
      <c r="G113" s="1554">
        <v>-89.88</v>
      </c>
    </row>
    <row r="114" spans="1:9" ht="15.75">
      <c r="A114" s="1553">
        <v>5200</v>
      </c>
      <c r="B114" s="1553" t="s">
        <v>744</v>
      </c>
      <c r="C114" s="1554">
        <v>933.48</v>
      </c>
      <c r="D114" s="1554">
        <v>980.35</v>
      </c>
      <c r="E114" s="1554">
        <v>0</v>
      </c>
      <c r="F114" s="1554">
        <v>43.01</v>
      </c>
      <c r="G114" s="1554">
        <v>-89.88</v>
      </c>
    </row>
    <row r="115" spans="1:9" ht="15.75">
      <c r="A115" s="1553">
        <v>5200000</v>
      </c>
      <c r="B115" s="1553" t="s">
        <v>744</v>
      </c>
      <c r="C115" s="1554">
        <v>216.58</v>
      </c>
      <c r="D115" s="1554">
        <v>216.58</v>
      </c>
      <c r="E115" s="1554">
        <v>0</v>
      </c>
      <c r="F115" s="1554">
        <v>0</v>
      </c>
      <c r="G115" s="1554">
        <v>0</v>
      </c>
    </row>
    <row r="116" spans="1:9" ht="15.75">
      <c r="A116" s="1553">
        <v>5200010</v>
      </c>
      <c r="B116" s="1553" t="s">
        <v>55</v>
      </c>
      <c r="C116" s="1554">
        <v>716.9</v>
      </c>
      <c r="D116" s="1554">
        <v>763.77</v>
      </c>
      <c r="E116" s="1554">
        <v>0</v>
      </c>
      <c r="F116" s="1554">
        <v>43.01</v>
      </c>
      <c r="G116" s="1554">
        <v>-89.88</v>
      </c>
    </row>
    <row r="117" spans="1:9" ht="15.75">
      <c r="A117" s="1553">
        <v>5200020</v>
      </c>
      <c r="B117" s="1553" t="s">
        <v>610</v>
      </c>
      <c r="C117" s="1554">
        <v>0</v>
      </c>
      <c r="D117" s="1554">
        <v>0</v>
      </c>
      <c r="E117" s="1554">
        <v>0</v>
      </c>
      <c r="F117" s="1554">
        <v>0</v>
      </c>
      <c r="G117" s="1554">
        <v>0</v>
      </c>
    </row>
    <row r="118" spans="1:9" ht="15.75">
      <c r="A118" s="1553">
        <v>521</v>
      </c>
      <c r="B118" s="1553" t="s">
        <v>745</v>
      </c>
      <c r="C118" s="1554">
        <v>959513.28</v>
      </c>
      <c r="D118" s="1554">
        <v>969312.13</v>
      </c>
      <c r="E118" s="1554">
        <v>97.24</v>
      </c>
      <c r="F118" s="1554">
        <v>10974.66</v>
      </c>
      <c r="G118" s="1554">
        <v>-20676.27</v>
      </c>
    </row>
    <row r="119" spans="1:9" ht="15.75">
      <c r="A119" s="1553">
        <v>5210</v>
      </c>
      <c r="B119" s="1553" t="s">
        <v>746</v>
      </c>
      <c r="C119" s="1554">
        <v>713479.13</v>
      </c>
      <c r="D119" s="1554">
        <v>722073.79</v>
      </c>
      <c r="E119" s="1554">
        <v>19.43</v>
      </c>
      <c r="F119" s="1554">
        <v>9406.19</v>
      </c>
      <c r="G119" s="1554">
        <v>-17981.419999999998</v>
      </c>
    </row>
    <row r="120" spans="1:9" ht="15.75">
      <c r="A120" s="1553">
        <v>5210000</v>
      </c>
      <c r="B120" s="1553" t="s">
        <v>747</v>
      </c>
      <c r="C120" s="1554">
        <v>57370.01</v>
      </c>
      <c r="D120" s="1554">
        <v>57370.01</v>
      </c>
      <c r="E120" s="1554">
        <v>0</v>
      </c>
      <c r="F120" s="1554">
        <v>0</v>
      </c>
      <c r="G120" s="1554">
        <v>0</v>
      </c>
    </row>
    <row r="121" spans="1:9" ht="15.75">
      <c r="A121" s="1553">
        <v>5210010</v>
      </c>
      <c r="B121" s="1553" t="s">
        <v>748</v>
      </c>
      <c r="C121" s="1554">
        <v>1267.9100000000001</v>
      </c>
      <c r="D121" s="1554">
        <v>1267.9100000000001</v>
      </c>
      <c r="E121" s="1554">
        <v>0</v>
      </c>
      <c r="F121" s="1554">
        <v>0</v>
      </c>
      <c r="G121" s="1554">
        <v>0</v>
      </c>
    </row>
    <row r="122" spans="1:9" ht="15.75">
      <c r="A122" s="1553">
        <v>5210020</v>
      </c>
      <c r="B122" s="1553" t="s">
        <v>749</v>
      </c>
      <c r="C122" s="1554">
        <v>654841.21</v>
      </c>
      <c r="D122" s="1554">
        <v>663435.87</v>
      </c>
      <c r="E122" s="1554">
        <v>19.43</v>
      </c>
      <c r="F122" s="1554">
        <v>9406.19</v>
      </c>
      <c r="G122" s="1554">
        <v>-17981.419999999998</v>
      </c>
      <c r="H122" s="1511"/>
      <c r="I122" s="1622">
        <f>F122-E122</f>
        <v>9386.76</v>
      </c>
    </row>
    <row r="123" spans="1:9" ht="15.75">
      <c r="A123" s="1553">
        <v>5211</v>
      </c>
      <c r="B123" s="1553" t="s">
        <v>750</v>
      </c>
      <c r="C123" s="1554">
        <v>239385.29</v>
      </c>
      <c r="D123" s="1554">
        <v>240589.48</v>
      </c>
      <c r="E123" s="1554">
        <v>77.81</v>
      </c>
      <c r="F123" s="1554">
        <v>1568.47</v>
      </c>
      <c r="G123" s="1554">
        <v>-2694.85</v>
      </c>
    </row>
    <row r="124" spans="1:9" ht="15.75">
      <c r="A124" s="1553">
        <v>5211000</v>
      </c>
      <c r="B124" s="1553" t="s">
        <v>747</v>
      </c>
      <c r="C124" s="1554">
        <v>16734.75</v>
      </c>
      <c r="D124" s="1554">
        <v>16734.75</v>
      </c>
      <c r="E124" s="1554">
        <v>0</v>
      </c>
      <c r="F124" s="1554">
        <v>0</v>
      </c>
      <c r="G124" s="1554">
        <v>0</v>
      </c>
    </row>
    <row r="125" spans="1:9" ht="15.75">
      <c r="A125" s="1553">
        <v>5211010</v>
      </c>
      <c r="B125" s="1553" t="s">
        <v>748</v>
      </c>
      <c r="C125" s="1554">
        <v>1024.17</v>
      </c>
      <c r="D125" s="1554">
        <v>1024.17</v>
      </c>
      <c r="E125" s="1554">
        <v>0</v>
      </c>
      <c r="F125" s="1554">
        <v>0</v>
      </c>
      <c r="G125" s="1554">
        <v>0</v>
      </c>
      <c r="H125" s="1511"/>
      <c r="I125" s="1622">
        <f>F125-E125</f>
        <v>0</v>
      </c>
    </row>
    <row r="126" spans="1:9" ht="15.75">
      <c r="A126" s="1553">
        <v>5211020</v>
      </c>
      <c r="B126" s="1553" t="s">
        <v>749</v>
      </c>
      <c r="C126" s="1554">
        <v>221626.37</v>
      </c>
      <c r="D126" s="1554">
        <v>222830.56</v>
      </c>
      <c r="E126" s="1554">
        <v>77.81</v>
      </c>
      <c r="F126" s="1554">
        <v>1568.47</v>
      </c>
      <c r="G126" s="1554">
        <v>-2694.85</v>
      </c>
      <c r="H126" s="1511"/>
      <c r="I126" s="1622">
        <f>F126-E126</f>
        <v>1490.66</v>
      </c>
    </row>
    <row r="127" spans="1:9" ht="15.75">
      <c r="A127" s="1553">
        <v>5212</v>
      </c>
      <c r="B127" s="1553" t="s">
        <v>751</v>
      </c>
      <c r="C127" s="1554">
        <v>6648.86</v>
      </c>
      <c r="D127" s="1554">
        <v>6648.86</v>
      </c>
      <c r="E127" s="1554">
        <v>0</v>
      </c>
      <c r="F127" s="1554">
        <v>0</v>
      </c>
      <c r="G127" s="1554">
        <v>0</v>
      </c>
    </row>
    <row r="128" spans="1:9" ht="15.75">
      <c r="A128" s="1553">
        <v>5212000</v>
      </c>
      <c r="B128" s="1553" t="s">
        <v>752</v>
      </c>
      <c r="C128" s="1554">
        <v>6648.86</v>
      </c>
      <c r="D128" s="1554">
        <v>6648.86</v>
      </c>
      <c r="E128" s="1554">
        <v>0</v>
      </c>
      <c r="F128" s="1554">
        <v>0</v>
      </c>
      <c r="G128" s="1554">
        <v>0</v>
      </c>
      <c r="H128" s="1511"/>
      <c r="I128" s="1622">
        <f>F128-E128</f>
        <v>0</v>
      </c>
    </row>
    <row r="129" spans="1:7" ht="15.75">
      <c r="A129" s="1553">
        <v>521200001</v>
      </c>
      <c r="B129" s="1553" t="s">
        <v>753</v>
      </c>
      <c r="C129" s="1554">
        <v>3557.63</v>
      </c>
      <c r="D129" s="1554">
        <v>3557.63</v>
      </c>
      <c r="E129" s="1554">
        <v>0</v>
      </c>
      <c r="F129" s="1554">
        <v>0</v>
      </c>
      <c r="G129" s="1554">
        <v>0</v>
      </c>
    </row>
    <row r="130" spans="1:7" ht="15.75">
      <c r="A130" s="1553">
        <v>521200002</v>
      </c>
      <c r="B130" s="1553" t="s">
        <v>754</v>
      </c>
      <c r="C130" s="1554">
        <v>3091.23</v>
      </c>
      <c r="D130" s="1554">
        <v>3091.23</v>
      </c>
      <c r="E130" s="1554">
        <v>0</v>
      </c>
      <c r="F130" s="1554">
        <v>0</v>
      </c>
      <c r="G130" s="1554">
        <v>0</v>
      </c>
    </row>
    <row r="131" spans="1:7" ht="15.75">
      <c r="A131" s="1553">
        <v>522</v>
      </c>
      <c r="B131" s="1553" t="s">
        <v>755</v>
      </c>
      <c r="C131" s="1554">
        <v>17480.259999999998</v>
      </c>
      <c r="D131" s="1554">
        <v>17606.53</v>
      </c>
      <c r="E131" s="1554">
        <v>0</v>
      </c>
      <c r="F131" s="1554">
        <v>114.05</v>
      </c>
      <c r="G131" s="1554">
        <v>-240.32</v>
      </c>
    </row>
    <row r="132" spans="1:7" ht="15.75">
      <c r="A132" s="1553">
        <v>5220</v>
      </c>
      <c r="B132" s="1553" t="s">
        <v>756</v>
      </c>
      <c r="C132" s="1554">
        <v>17480.259999999998</v>
      </c>
      <c r="D132" s="1554">
        <v>17606.53</v>
      </c>
      <c r="E132" s="1554">
        <v>0</v>
      </c>
      <c r="F132" s="1554">
        <v>114.05</v>
      </c>
      <c r="G132" s="1554">
        <v>-240.32</v>
      </c>
    </row>
    <row r="133" spans="1:7" ht="15.75">
      <c r="A133" s="1553">
        <v>5220000</v>
      </c>
      <c r="B133" s="1553" t="s">
        <v>419</v>
      </c>
      <c r="C133" s="1554">
        <v>17480.259999999998</v>
      </c>
      <c r="D133" s="1554">
        <v>17606.53</v>
      </c>
      <c r="E133" s="1554">
        <v>0</v>
      </c>
      <c r="F133" s="1554">
        <v>114.05</v>
      </c>
      <c r="G133" s="1554">
        <v>-240.32</v>
      </c>
    </row>
    <row r="134" spans="1:7" ht="15.75">
      <c r="A134" s="1553">
        <v>5220010</v>
      </c>
      <c r="B134" s="1553" t="s">
        <v>757</v>
      </c>
      <c r="C134" s="1554">
        <v>0</v>
      </c>
      <c r="D134" s="1554">
        <v>0</v>
      </c>
      <c r="E134" s="1554">
        <v>0</v>
      </c>
      <c r="F134" s="1554">
        <v>0</v>
      </c>
      <c r="G134" s="1554">
        <v>0</v>
      </c>
    </row>
    <row r="135" spans="1:7" ht="15.75">
      <c r="A135" s="1553">
        <v>523</v>
      </c>
      <c r="B135" s="1553" t="s">
        <v>758</v>
      </c>
      <c r="C135" s="1554">
        <v>0</v>
      </c>
      <c r="D135" s="1554">
        <v>0</v>
      </c>
      <c r="E135" s="1554">
        <v>0</v>
      </c>
      <c r="F135" s="1554">
        <v>0</v>
      </c>
      <c r="G135" s="1554">
        <v>0</v>
      </c>
    </row>
    <row r="136" spans="1:7" ht="15.75">
      <c r="A136" s="1553">
        <v>5230</v>
      </c>
      <c r="B136" s="1553" t="s">
        <v>758</v>
      </c>
      <c r="C136" s="1554">
        <v>0</v>
      </c>
      <c r="D136" s="1554">
        <v>0</v>
      </c>
      <c r="E136" s="1554">
        <v>0</v>
      </c>
      <c r="F136" s="1554">
        <v>0</v>
      </c>
      <c r="G136" s="1554">
        <v>0</v>
      </c>
    </row>
    <row r="137" spans="1:7" ht="15.75">
      <c r="A137" s="1553">
        <v>5230000</v>
      </c>
      <c r="B137" s="1553" t="s">
        <v>758</v>
      </c>
      <c r="C137" s="1554">
        <v>0</v>
      </c>
      <c r="D137" s="1554">
        <v>0</v>
      </c>
      <c r="E137" s="1554">
        <v>0</v>
      </c>
      <c r="F137" s="1554">
        <v>0</v>
      </c>
      <c r="G137" s="1554">
        <v>0</v>
      </c>
    </row>
    <row r="138" spans="1:7" ht="15.75">
      <c r="A138" s="1553">
        <v>5231</v>
      </c>
      <c r="B138" s="1553" t="s">
        <v>759</v>
      </c>
      <c r="C138" s="1554">
        <v>0</v>
      </c>
      <c r="D138" s="1554">
        <v>0</v>
      </c>
      <c r="E138" s="1554">
        <v>0</v>
      </c>
      <c r="F138" s="1554">
        <v>0</v>
      </c>
      <c r="G138" s="1554">
        <v>0</v>
      </c>
    </row>
    <row r="139" spans="1:7" ht="15.75">
      <c r="A139" s="1553">
        <v>5231000</v>
      </c>
      <c r="B139" s="1553" t="s">
        <v>760</v>
      </c>
      <c r="C139" s="1554">
        <v>0</v>
      </c>
      <c r="D139" s="1554">
        <v>0</v>
      </c>
      <c r="E139" s="1554">
        <v>0</v>
      </c>
      <c r="F139" s="1554">
        <v>0</v>
      </c>
      <c r="G139" s="1554">
        <v>0</v>
      </c>
    </row>
    <row r="140" spans="1:7" ht="15.75">
      <c r="A140" s="1553">
        <v>5231010</v>
      </c>
      <c r="B140" s="1553" t="s">
        <v>761</v>
      </c>
      <c r="C140" s="1554">
        <v>0</v>
      </c>
      <c r="D140" s="1554">
        <v>0</v>
      </c>
      <c r="E140" s="1554">
        <v>0</v>
      </c>
      <c r="F140" s="1554">
        <v>0</v>
      </c>
      <c r="G140" s="1554">
        <v>0</v>
      </c>
    </row>
    <row r="141" spans="1:7" ht="15.75">
      <c r="A141" s="1553">
        <v>5231020</v>
      </c>
      <c r="B141" s="1553" t="s">
        <v>762</v>
      </c>
      <c r="C141" s="1554">
        <v>0</v>
      </c>
      <c r="D141" s="1554">
        <v>0</v>
      </c>
      <c r="E141" s="1554">
        <v>0</v>
      </c>
      <c r="F141" s="1554">
        <v>0</v>
      </c>
      <c r="G141" s="1554">
        <v>0</v>
      </c>
    </row>
    <row r="142" spans="1:7" ht="15.75">
      <c r="A142" s="1553">
        <v>524</v>
      </c>
      <c r="B142" s="1553" t="s">
        <v>53</v>
      </c>
      <c r="C142" s="1554">
        <v>29104.76</v>
      </c>
      <c r="D142" s="1554">
        <v>29207.9</v>
      </c>
      <c r="E142" s="1554">
        <v>0</v>
      </c>
      <c r="F142" s="1554">
        <v>206.28</v>
      </c>
      <c r="G142" s="1554">
        <v>-309.42</v>
      </c>
    </row>
    <row r="143" spans="1:7" ht="15.75">
      <c r="A143" s="1553">
        <v>5240</v>
      </c>
      <c r="B143" s="1553" t="s">
        <v>53</v>
      </c>
      <c r="C143" s="1554">
        <v>29104.76</v>
      </c>
      <c r="D143" s="1554">
        <v>29207.9</v>
      </c>
      <c r="E143" s="1554">
        <v>0</v>
      </c>
      <c r="F143" s="1554">
        <v>206.28</v>
      </c>
      <c r="G143" s="1554">
        <v>-309.42</v>
      </c>
    </row>
    <row r="144" spans="1:7" ht="15.75">
      <c r="A144" s="1553">
        <v>5240000</v>
      </c>
      <c r="B144" s="1553" t="s">
        <v>53</v>
      </c>
      <c r="C144" s="1554">
        <v>29104.76</v>
      </c>
      <c r="D144" s="1554">
        <v>29207.9</v>
      </c>
      <c r="E144" s="1554">
        <v>0</v>
      </c>
      <c r="F144" s="1554">
        <v>206.28</v>
      </c>
      <c r="G144" s="1554">
        <v>-309.42</v>
      </c>
    </row>
    <row r="145" spans="1:7" ht="15.75">
      <c r="A145" s="1553">
        <v>524000001</v>
      </c>
      <c r="B145" s="1553" t="s">
        <v>763</v>
      </c>
      <c r="C145" s="1554">
        <v>2859.04</v>
      </c>
      <c r="D145" s="1554">
        <v>2859.04</v>
      </c>
      <c r="E145" s="1554">
        <v>0</v>
      </c>
      <c r="F145" s="1554">
        <v>0</v>
      </c>
      <c r="G145" s="1554">
        <v>0</v>
      </c>
    </row>
    <row r="146" spans="1:7" ht="15.75">
      <c r="A146" s="1553">
        <v>524000002</v>
      </c>
      <c r="B146" s="1553" t="s">
        <v>764</v>
      </c>
      <c r="C146" s="1554">
        <v>26245.72</v>
      </c>
      <c r="D146" s="1554">
        <v>26348.86</v>
      </c>
      <c r="E146" s="1554">
        <v>0</v>
      </c>
      <c r="F146" s="1554">
        <v>206.28</v>
      </c>
      <c r="G146" s="1554">
        <v>-309.42</v>
      </c>
    </row>
    <row r="147" spans="1:7" ht="15.75">
      <c r="A147" s="1553">
        <v>53</v>
      </c>
      <c r="B147" s="1553" t="s">
        <v>765</v>
      </c>
      <c r="C147" s="1554">
        <v>137058.04999999999</v>
      </c>
      <c r="D147" s="1554">
        <v>137064.82999999999</v>
      </c>
      <c r="E147" s="1554">
        <v>0</v>
      </c>
      <c r="F147" s="1554">
        <v>110.6</v>
      </c>
      <c r="G147" s="1554">
        <v>-117.38</v>
      </c>
    </row>
    <row r="148" spans="1:7" ht="15.75">
      <c r="A148" s="1553">
        <v>530</v>
      </c>
      <c r="B148" s="1553" t="s">
        <v>765</v>
      </c>
      <c r="C148" s="1554">
        <v>137058.04999999999</v>
      </c>
      <c r="D148" s="1554">
        <v>137064.82999999999</v>
      </c>
      <c r="E148" s="1554">
        <v>0</v>
      </c>
      <c r="F148" s="1554">
        <v>110.6</v>
      </c>
      <c r="G148" s="1554">
        <v>-117.38</v>
      </c>
    </row>
    <row r="149" spans="1:7" ht="15.75">
      <c r="A149" s="1553">
        <v>5300</v>
      </c>
      <c r="B149" s="1553" t="s">
        <v>765</v>
      </c>
      <c r="C149" s="1554">
        <v>137058.04999999999</v>
      </c>
      <c r="D149" s="1554">
        <v>137064.82999999999</v>
      </c>
      <c r="E149" s="1554">
        <v>0</v>
      </c>
      <c r="F149" s="1554">
        <v>110.6</v>
      </c>
      <c r="G149" s="1554">
        <v>-117.38</v>
      </c>
    </row>
    <row r="150" spans="1:7" ht="15.75">
      <c r="A150" s="1553">
        <v>5300000</v>
      </c>
      <c r="B150" s="1553" t="s">
        <v>766</v>
      </c>
      <c r="C150" s="1554">
        <v>0</v>
      </c>
      <c r="D150" s="1554">
        <v>0</v>
      </c>
      <c r="E150" s="1554">
        <v>0</v>
      </c>
      <c r="F150" s="1554">
        <v>0</v>
      </c>
      <c r="G150" s="1554">
        <v>0</v>
      </c>
    </row>
    <row r="151" spans="1:7" ht="15.75">
      <c r="A151" s="1553">
        <v>5300010</v>
      </c>
      <c r="B151" s="1553" t="s">
        <v>616</v>
      </c>
      <c r="C151" s="1554">
        <v>137058.04999999999</v>
      </c>
      <c r="D151" s="1554">
        <v>137064.82999999999</v>
      </c>
      <c r="E151" s="1554">
        <v>0</v>
      </c>
      <c r="F151" s="1554">
        <v>110.6</v>
      </c>
      <c r="G151" s="1554">
        <v>-117.38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2"/>
  <sheetViews>
    <sheetView showGridLines="0" topLeftCell="A12" zoomScaleNormal="100" workbookViewId="0">
      <selection activeCell="J48" sqref="J48"/>
    </sheetView>
  </sheetViews>
  <sheetFormatPr baseColWidth="10" defaultColWidth="10" defaultRowHeight="16.5" customHeight="1"/>
  <cols>
    <col min="1" max="1" width="3.109375" style="487" customWidth="1"/>
    <col min="2" max="2" width="47" style="487" customWidth="1"/>
    <col min="3" max="3" width="12" style="487" customWidth="1"/>
    <col min="4" max="4" width="4.5546875" style="490" bestFit="1" customWidth="1"/>
    <col min="5" max="5" width="9" style="487" customWidth="1"/>
    <col min="6" max="6" width="3.88671875" style="490" bestFit="1" customWidth="1"/>
    <col min="7" max="7" width="12" style="487" bestFit="1" customWidth="1"/>
    <col min="8" max="8" width="3.5546875" style="486" customWidth="1"/>
    <col min="9" max="9" width="6.33203125" style="487" customWidth="1"/>
    <col min="10" max="10" width="27.109375" style="487" bestFit="1" customWidth="1"/>
    <col min="11" max="11" width="5.5546875" style="488" bestFit="1" customWidth="1"/>
    <col min="12" max="12" width="5.77734375" style="478" bestFit="1" customWidth="1"/>
    <col min="13" max="13" width="5.5546875" style="489" bestFit="1" customWidth="1"/>
    <col min="14" max="14" width="4.5546875" style="487" bestFit="1" customWidth="1"/>
    <col min="15" max="15" width="4.6640625" style="487" bestFit="1" customWidth="1"/>
    <col min="16" max="16" width="7.44140625" style="478" customWidth="1"/>
    <col min="17" max="16384" width="10" style="487"/>
  </cols>
  <sheetData>
    <row r="2" spans="1:16" ht="16.5" customHeight="1">
      <c r="A2" s="482" t="s">
        <v>12</v>
      </c>
      <c r="B2" s="483"/>
      <c r="C2" s="484"/>
      <c r="D2" s="479"/>
      <c r="E2" s="484"/>
      <c r="F2" s="485"/>
      <c r="G2" s="484"/>
    </row>
    <row r="3" spans="1:16" ht="16.5" customHeight="1">
      <c r="A3" s="1630" t="s">
        <v>284</v>
      </c>
      <c r="B3" s="1630"/>
      <c r="C3" s="1630"/>
      <c r="D3" s="1630"/>
      <c r="E3" s="1630"/>
      <c r="F3" s="1630"/>
      <c r="G3" s="1630"/>
    </row>
    <row r="4" spans="1:16" ht="16.5" customHeight="1">
      <c r="A4" s="487" t="s">
        <v>808</v>
      </c>
    </row>
    <row r="5" spans="1:16" ht="16.5" customHeight="1">
      <c r="A5" s="491"/>
      <c r="B5" s="492"/>
      <c r="C5" s="493"/>
      <c r="D5" s="494"/>
      <c r="E5" s="495"/>
      <c r="F5" s="496"/>
      <c r="G5" s="495"/>
    </row>
    <row r="6" spans="1:16" ht="16.5" customHeight="1" thickBot="1">
      <c r="A6" s="497"/>
      <c r="B6" s="497"/>
      <c r="C6" s="498" t="str">
        <f>BG_ER!C4</f>
        <v>2019 FEBRERO</v>
      </c>
      <c r="D6" s="499"/>
      <c r="E6" s="498" t="str">
        <f>BG_ER!E4</f>
        <v>2018 FEBRERO</v>
      </c>
      <c r="F6" s="500"/>
      <c r="G6" s="501" t="s">
        <v>404</v>
      </c>
      <c r="J6" s="502"/>
      <c r="K6" s="503"/>
      <c r="L6" s="504"/>
      <c r="M6" s="505"/>
      <c r="N6" s="502"/>
      <c r="O6" s="502"/>
      <c r="P6" s="504"/>
    </row>
    <row r="7" spans="1:16" ht="16.5" customHeight="1">
      <c r="A7" s="506" t="s">
        <v>201</v>
      </c>
      <c r="B7" s="483"/>
      <c r="C7" s="507"/>
      <c r="D7" s="479"/>
      <c r="E7" s="484"/>
      <c r="F7" s="508"/>
      <c r="G7" s="509"/>
      <c r="J7" s="502"/>
      <c r="K7" s="510">
        <v>2019</v>
      </c>
      <c r="L7" s="511"/>
      <c r="M7" s="510">
        <v>2018</v>
      </c>
      <c r="N7" s="502"/>
      <c r="O7" s="502" t="s">
        <v>316</v>
      </c>
      <c r="P7" s="504" t="s">
        <v>67</v>
      </c>
    </row>
    <row r="8" spans="1:16" ht="16.5" customHeight="1">
      <c r="A8" s="506" t="s">
        <v>202</v>
      </c>
      <c r="B8" s="483"/>
      <c r="C8" s="512">
        <f>SUM(C10:C18)</f>
        <v>2632.9997599999997</v>
      </c>
      <c r="D8" s="473">
        <f>+C8/C25</f>
        <v>0.97085037880166414</v>
      </c>
      <c r="E8" s="513">
        <f>SUM(E10:E18)</f>
        <v>2527.77997</v>
      </c>
      <c r="F8" s="473">
        <f>E8/E25</f>
        <v>0.94760622379563864</v>
      </c>
      <c r="G8" s="513">
        <f>C8-E8</f>
        <v>105.21978999999965</v>
      </c>
      <c r="H8" s="514"/>
      <c r="J8" s="487" t="s">
        <v>201</v>
      </c>
    </row>
    <row r="9" spans="1:16" ht="16.5" customHeight="1">
      <c r="A9" s="506"/>
      <c r="H9" s="514"/>
      <c r="J9" s="487" t="s">
        <v>385</v>
      </c>
      <c r="K9" s="515">
        <f>+C10+C11+C12</f>
        <v>369.59398999999996</v>
      </c>
      <c r="L9" s="516">
        <f>+K9/$K$20</f>
        <v>0.13627819897496626</v>
      </c>
      <c r="M9" s="489">
        <f>+E10+E11+E12</f>
        <v>331.21175999999997</v>
      </c>
      <c r="N9" s="516">
        <f>+M9/$M$20</f>
        <v>0.1241636253531621</v>
      </c>
      <c r="O9" s="517">
        <f>+K9-M9</f>
        <v>38.382229999999993</v>
      </c>
      <c r="P9" s="516">
        <f>+O9/K9</f>
        <v>0.1038497135735351</v>
      </c>
    </row>
    <row r="10" spans="1:16" ht="16.5" customHeight="1">
      <c r="A10" s="506"/>
      <c r="B10" s="483" t="s">
        <v>203</v>
      </c>
      <c r="C10" s="600">
        <f>BG_ER!C7/1000</f>
        <v>0.11429</v>
      </c>
      <c r="D10" s="1039"/>
      <c r="E10" s="588">
        <f>BG_ER!E7/1000</f>
        <v>0.11429</v>
      </c>
      <c r="F10" s="473"/>
      <c r="G10" s="519">
        <f>C10-E10</f>
        <v>0</v>
      </c>
      <c r="H10" s="472"/>
      <c r="I10" s="521"/>
      <c r="J10" s="487" t="s">
        <v>386</v>
      </c>
      <c r="K10" s="515">
        <f>+C13</f>
        <v>2038.4381599999999</v>
      </c>
      <c r="L10" s="516">
        <f>+K10/$K$20</f>
        <v>0.75162120781954311</v>
      </c>
      <c r="M10" s="489">
        <f>+E13</f>
        <v>1938.3854699999999</v>
      </c>
      <c r="N10" s="516">
        <f>+M10/$M$20</f>
        <v>0.7266558629654124</v>
      </c>
      <c r="O10" s="517">
        <f>+K10-M10</f>
        <v>100.05268999999998</v>
      </c>
      <c r="P10" s="516">
        <f>+O10/K10</f>
        <v>4.9083014615464216E-2</v>
      </c>
    </row>
    <row r="11" spans="1:16" ht="16.5" customHeight="1">
      <c r="A11" s="506"/>
      <c r="B11" s="520" t="s">
        <v>478</v>
      </c>
      <c r="C11" s="600">
        <f>BG_ER!C8/1000</f>
        <v>290.75698</v>
      </c>
      <c r="D11" s="1039"/>
      <c r="E11" s="588">
        <f>BG_ER!E8/1000</f>
        <v>271.82691</v>
      </c>
      <c r="F11" s="473"/>
      <c r="G11" s="519">
        <f>C11-E11</f>
        <v>18.930070000000001</v>
      </c>
      <c r="H11" s="514"/>
      <c r="J11" s="487" t="s">
        <v>387</v>
      </c>
      <c r="K11" s="515">
        <f>+C14+C15+C16+C17</f>
        <v>194.40043000000003</v>
      </c>
      <c r="L11" s="516">
        <f>+K11/$K$20</f>
        <v>7.1680117093784468E-2</v>
      </c>
      <c r="M11" s="489">
        <f>+E14+E15+E16+E17</f>
        <v>235.24702000000002</v>
      </c>
      <c r="N11" s="516">
        <f>+M11/$M$20</f>
        <v>8.818866472835335E-2</v>
      </c>
      <c r="O11" s="517">
        <f>+K11-M11</f>
        <v>-40.846589999999992</v>
      </c>
      <c r="P11" s="516">
        <f>+O11/K11</f>
        <v>-0.21011573894152388</v>
      </c>
    </row>
    <row r="12" spans="1:16" ht="16.5" customHeight="1">
      <c r="A12" s="506"/>
      <c r="B12" s="527" t="s">
        <v>295</v>
      </c>
      <c r="C12" s="600">
        <f>BG_ER!C9/1000</f>
        <v>78.722719999999995</v>
      </c>
      <c r="D12" s="1039"/>
      <c r="E12" s="588">
        <f>BG_ER!E9/1000</f>
        <v>59.270559999999996</v>
      </c>
      <c r="F12" s="473"/>
      <c r="G12" s="519">
        <f t="shared" ref="G12:G18" si="0">C12-E12</f>
        <v>19.452159999999999</v>
      </c>
      <c r="H12" s="514"/>
      <c r="J12" s="522" t="s">
        <v>388</v>
      </c>
      <c r="K12" s="523">
        <f>+C18</f>
        <v>30.56718</v>
      </c>
      <c r="L12" s="524">
        <f>+K12/$K$20</f>
        <v>1.1270854913370236E-2</v>
      </c>
      <c r="M12" s="525">
        <f>+E18</f>
        <v>22.93572</v>
      </c>
      <c r="N12" s="524">
        <f>+M12/$M$20</f>
        <v>8.5980707487108166E-3</v>
      </c>
      <c r="O12" s="526">
        <f>+K12-M12</f>
        <v>7.6314600000000006</v>
      </c>
      <c r="P12" s="524">
        <f>+O12/K12</f>
        <v>0.24966189226484092</v>
      </c>
    </row>
    <row r="13" spans="1:16" ht="16.5" customHeight="1">
      <c r="A13" s="506"/>
      <c r="B13" s="483" t="s">
        <v>205</v>
      </c>
      <c r="C13" s="600">
        <f>BG_ER!C10/1000</f>
        <v>2038.4381599999999</v>
      </c>
      <c r="D13" s="1039"/>
      <c r="E13" s="588">
        <f>BG_ER!E10/1000</f>
        <v>1938.3854699999999</v>
      </c>
      <c r="F13" s="473"/>
      <c r="G13" s="519">
        <f t="shared" si="0"/>
        <v>100.05268999999998</v>
      </c>
      <c r="H13" s="514"/>
      <c r="J13" s="528" t="s">
        <v>390</v>
      </c>
      <c r="K13" s="529">
        <f>SUM(K9:K12)</f>
        <v>2632.9997600000002</v>
      </c>
      <c r="L13" s="530">
        <f>SUM(L9:L12)</f>
        <v>0.97085037880166403</v>
      </c>
      <c r="M13" s="531">
        <f>SUM(M9:M12)</f>
        <v>2527.77997</v>
      </c>
      <c r="N13" s="532">
        <f>SUM(N9:N12)</f>
        <v>0.94760622379563864</v>
      </c>
      <c r="O13" s="533">
        <f>SUM(O9:O12)</f>
        <v>105.21978999999999</v>
      </c>
      <c r="P13" s="530">
        <f>+O13/K13</f>
        <v>3.9961944394556262E-2</v>
      </c>
    </row>
    <row r="14" spans="1:16" ht="16.5" customHeight="1">
      <c r="A14" s="506"/>
      <c r="B14" s="483" t="s">
        <v>206</v>
      </c>
      <c r="C14" s="600">
        <f>BG_ER!C11/1000</f>
        <v>144.65285</v>
      </c>
      <c r="D14" s="1039"/>
      <c r="E14" s="588">
        <f>BG_ER!E11/1000</f>
        <v>181.89044000000001</v>
      </c>
      <c r="F14" s="473"/>
      <c r="G14" s="519">
        <f t="shared" si="0"/>
        <v>-37.237590000000012</v>
      </c>
      <c r="H14" s="514"/>
      <c r="K14" s="489"/>
      <c r="L14" s="516"/>
      <c r="N14" s="534"/>
      <c r="P14" s="516"/>
    </row>
    <row r="15" spans="1:16" ht="16.5" customHeight="1">
      <c r="A15" s="506"/>
      <c r="B15" s="520" t="s">
        <v>207</v>
      </c>
      <c r="C15" s="600">
        <f>BG_ER!C12/1000</f>
        <v>2.11652</v>
      </c>
      <c r="D15" s="1039"/>
      <c r="E15" s="588">
        <f>BG_ER!E12/1000</f>
        <v>5.1158900000000003</v>
      </c>
      <c r="F15" s="473"/>
      <c r="G15" s="519">
        <f t="shared" si="0"/>
        <v>-2.9993700000000003</v>
      </c>
      <c r="H15" s="514"/>
      <c r="J15" s="487" t="s">
        <v>314</v>
      </c>
      <c r="K15" s="489">
        <f>+C21</f>
        <v>0</v>
      </c>
      <c r="L15" s="516">
        <f>+K15/$K$20</f>
        <v>0</v>
      </c>
      <c r="M15" s="489">
        <f>+E21</f>
        <v>0</v>
      </c>
      <c r="N15" s="516">
        <f>+M15/$M$20</f>
        <v>0</v>
      </c>
      <c r="O15" s="517">
        <f>+K15-M15</f>
        <v>0</v>
      </c>
      <c r="P15" s="516" t="e">
        <f>+O15/K15</f>
        <v>#DIV/0!</v>
      </c>
    </row>
    <row r="16" spans="1:16" ht="16.5" customHeight="1">
      <c r="A16" s="506"/>
      <c r="B16" s="483" t="s">
        <v>208</v>
      </c>
      <c r="C16" s="600">
        <f>BG_ER!C13/1000</f>
        <v>13.695499999999999</v>
      </c>
      <c r="D16" s="1039"/>
      <c r="E16" s="588">
        <f>BG_ER!E13/1000</f>
        <v>16.087520000000001</v>
      </c>
      <c r="F16" s="473"/>
      <c r="G16" s="519">
        <f t="shared" si="0"/>
        <v>-2.3920200000000023</v>
      </c>
      <c r="H16" s="514"/>
      <c r="J16" s="487" t="s">
        <v>389</v>
      </c>
      <c r="K16" s="489">
        <f>+C22</f>
        <v>23.797609999999999</v>
      </c>
      <c r="L16" s="516">
        <f>+K16/$K$20</f>
        <v>8.7747515339972031E-3</v>
      </c>
      <c r="M16" s="489">
        <f>+E22</f>
        <v>39.550919999999998</v>
      </c>
      <c r="N16" s="516">
        <f>+M16/$M$20</f>
        <v>1.4826724791574085E-2</v>
      </c>
      <c r="O16" s="517">
        <f>+K16-M16</f>
        <v>-15.753309999999999</v>
      </c>
      <c r="P16" s="516">
        <f>+O16/K16</f>
        <v>-0.66197025667703602</v>
      </c>
    </row>
    <row r="17" spans="1:16" ht="16.5" customHeight="1">
      <c r="A17" s="506"/>
      <c r="B17" s="483" t="s">
        <v>209</v>
      </c>
      <c r="C17" s="600">
        <f>BG_ER!C14/1000</f>
        <v>33.935559999999995</v>
      </c>
      <c r="D17" s="1039"/>
      <c r="E17" s="588">
        <f>BG_ER!E14/1000</f>
        <v>32.153169999999996</v>
      </c>
      <c r="F17" s="473"/>
      <c r="G17" s="519">
        <f t="shared" si="0"/>
        <v>1.7823899999999995</v>
      </c>
      <c r="H17" s="514"/>
      <c r="J17" s="486" t="s">
        <v>387</v>
      </c>
      <c r="K17" s="1196">
        <f>+C23</f>
        <v>23.97437</v>
      </c>
      <c r="L17" s="1197">
        <f>+K17/$K$20</f>
        <v>8.8399272000052338E-3</v>
      </c>
      <c r="M17" s="1196">
        <f>+E23</f>
        <v>23.97437</v>
      </c>
      <c r="N17" s="1197">
        <f>+M17/$M$20</f>
        <v>8.9874366017622352E-3</v>
      </c>
      <c r="O17" s="1198">
        <f>+K17-M17</f>
        <v>0</v>
      </c>
      <c r="P17" s="1197">
        <f>+O17/K17</f>
        <v>0</v>
      </c>
    </row>
    <row r="18" spans="1:16" ht="16.5" customHeight="1">
      <c r="A18" s="506"/>
      <c r="B18" s="483" t="s">
        <v>210</v>
      </c>
      <c r="C18" s="601">
        <f>BG_ER!C15/1000</f>
        <v>30.56718</v>
      </c>
      <c r="D18" s="1040"/>
      <c r="E18" s="601">
        <f>BG_ER!E15/1000</f>
        <v>22.93572</v>
      </c>
      <c r="F18" s="475"/>
      <c r="G18" s="535">
        <f t="shared" si="0"/>
        <v>7.6314600000000006</v>
      </c>
      <c r="H18" s="536"/>
      <c r="J18" s="522" t="s">
        <v>214</v>
      </c>
      <c r="K18" s="525">
        <f>+C24</f>
        <v>31.2834</v>
      </c>
      <c r="L18" s="524">
        <f>+K18/$K$20</f>
        <v>1.1534942464333524E-2</v>
      </c>
      <c r="M18" s="525">
        <f>+E24</f>
        <v>76.237340000000003</v>
      </c>
      <c r="N18" s="524">
        <f>+M18/$M$20</f>
        <v>2.8579614811024948E-2</v>
      </c>
      <c r="O18" s="526">
        <f>+K18-M18</f>
        <v>-44.953940000000003</v>
      </c>
      <c r="P18" s="524">
        <f>+O18/K18</f>
        <v>-1.4369902248476829</v>
      </c>
    </row>
    <row r="19" spans="1:16" ht="16.5" customHeight="1">
      <c r="A19" s="506"/>
      <c r="B19" s="483"/>
      <c r="C19" s="600"/>
      <c r="D19" s="1041"/>
      <c r="E19" s="600"/>
      <c r="F19" s="476"/>
      <c r="G19" s="518"/>
      <c r="H19" s="536"/>
      <c r="J19" s="528" t="s">
        <v>441</v>
      </c>
      <c r="K19" s="529">
        <f>SUM(K15:K18)</f>
        <v>79.05538</v>
      </c>
      <c r="L19" s="530">
        <f>SUM(L15:L18)</f>
        <v>2.9149621198335959E-2</v>
      </c>
      <c r="M19" s="531">
        <f>SUM(M15:M18)</f>
        <v>139.76263</v>
      </c>
      <c r="N19" s="532">
        <f>SUM(N15:N18)</f>
        <v>5.2393776204361267E-2</v>
      </c>
      <c r="O19" s="533">
        <f>+K19-M19</f>
        <v>-60.707250000000002</v>
      </c>
      <c r="P19" s="530">
        <f>+O19/$K$19</f>
        <v>-0.76790788938083665</v>
      </c>
    </row>
    <row r="20" spans="1:16" ht="16.5" customHeight="1">
      <c r="A20" s="543" t="s">
        <v>211</v>
      </c>
      <c r="B20" s="483"/>
      <c r="C20" s="605">
        <f>SUM(C21:C24)</f>
        <v>79.05538</v>
      </c>
      <c r="D20" s="1039">
        <f>C20/C25</f>
        <v>2.9149621198335966E-2</v>
      </c>
      <c r="E20" s="605">
        <f>SUM(E21:E24)</f>
        <v>139.76263</v>
      </c>
      <c r="F20" s="473">
        <f>+E20/$E$25</f>
        <v>5.2393776204361267E-2</v>
      </c>
      <c r="G20" s="513">
        <f t="shared" ref="G20:G25" si="1">C20-E20</f>
        <v>-60.707250000000002</v>
      </c>
      <c r="H20" s="514"/>
      <c r="J20" s="537" t="s">
        <v>391</v>
      </c>
      <c r="K20" s="538">
        <f>+K19+K13</f>
        <v>2712.0551399999999</v>
      </c>
      <c r="L20" s="539"/>
      <c r="M20" s="540">
        <f>+M19+M13</f>
        <v>2667.5426000000002</v>
      </c>
      <c r="N20" s="541"/>
      <c r="O20" s="542"/>
      <c r="P20" s="539"/>
    </row>
    <row r="21" spans="1:16" ht="16.5" customHeight="1">
      <c r="A21" s="543"/>
      <c r="B21" s="483" t="s">
        <v>314</v>
      </c>
      <c r="C21" s="600">
        <v>0</v>
      </c>
      <c r="D21" s="1039"/>
      <c r="E21" s="588">
        <v>0</v>
      </c>
      <c r="F21" s="473"/>
      <c r="G21" s="519">
        <f>C21-E21</f>
        <v>0</v>
      </c>
      <c r="H21" s="514"/>
      <c r="I21" s="479"/>
      <c r="L21" s="516"/>
      <c r="N21" s="534"/>
      <c r="P21" s="516"/>
    </row>
    <row r="22" spans="1:16" ht="16.5" customHeight="1">
      <c r="A22" s="506"/>
      <c r="B22" s="483" t="s">
        <v>212</v>
      </c>
      <c r="C22" s="600">
        <f>+BG_ER!C17/1000</f>
        <v>23.797609999999999</v>
      </c>
      <c r="D22" s="1039"/>
      <c r="E22" s="588">
        <f>+BG_ER!E17/1000</f>
        <v>39.550919999999998</v>
      </c>
      <c r="F22" s="473"/>
      <c r="G22" s="519">
        <f t="shared" si="1"/>
        <v>-15.753309999999999</v>
      </c>
      <c r="H22" s="514"/>
      <c r="I22" s="544"/>
      <c r="J22" s="487" t="s">
        <v>467</v>
      </c>
      <c r="L22" s="516"/>
      <c r="N22" s="534"/>
      <c r="P22" s="516"/>
    </row>
    <row r="23" spans="1:16" ht="16.5" customHeight="1">
      <c r="A23" s="506"/>
      <c r="B23" s="483" t="s">
        <v>213</v>
      </c>
      <c r="C23" s="600">
        <f>+BG_ER!C18/1000</f>
        <v>23.97437</v>
      </c>
      <c r="D23" s="1041"/>
      <c r="E23" s="600">
        <f>+BG_ER!E18/1000</f>
        <v>23.97437</v>
      </c>
      <c r="F23" s="476"/>
      <c r="G23" s="518">
        <f t="shared" si="1"/>
        <v>0</v>
      </c>
      <c r="H23" s="514"/>
      <c r="J23" s="487" t="s">
        <v>219</v>
      </c>
      <c r="K23" s="489">
        <f>+C31+C32+C33+C34+C36</f>
        <v>54.727779999999996</v>
      </c>
      <c r="L23" s="516">
        <f>+K23/$K$25</f>
        <v>0.37561305550246027</v>
      </c>
      <c r="M23" s="489">
        <f>+E31+E32+E33+E34+E36</f>
        <v>65.837850000000003</v>
      </c>
      <c r="N23" s="516">
        <f>+M23/$M$25</f>
        <v>0.46602790539381211</v>
      </c>
      <c r="O23" s="517">
        <f>+K23-M23</f>
        <v>-11.110070000000007</v>
      </c>
      <c r="P23" s="516">
        <f>+O23/K23</f>
        <v>-0.20300604190413002</v>
      </c>
    </row>
    <row r="24" spans="1:16" ht="16.5" customHeight="1">
      <c r="A24" s="506"/>
      <c r="B24" s="483" t="s">
        <v>214</v>
      </c>
      <c r="C24" s="601">
        <f>+BG_ER!C19/1000</f>
        <v>31.2834</v>
      </c>
      <c r="D24" s="1040"/>
      <c r="E24" s="601">
        <f>+BG_ER!E19/1000</f>
        <v>76.237340000000003</v>
      </c>
      <c r="F24" s="475"/>
      <c r="G24" s="535">
        <f t="shared" si="1"/>
        <v>-44.953940000000003</v>
      </c>
      <c r="H24" s="514"/>
      <c r="J24" s="522" t="s">
        <v>392</v>
      </c>
      <c r="K24" s="525">
        <f>+C35</f>
        <v>90.974770000000007</v>
      </c>
      <c r="L24" s="524">
        <f>+K24/$K$25</f>
        <v>0.62438694449753973</v>
      </c>
      <c r="M24" s="525">
        <f>+E35</f>
        <v>75.436630000000008</v>
      </c>
      <c r="N24" s="524">
        <f>+M24/$M$25</f>
        <v>0.53397209460618789</v>
      </c>
      <c r="O24" s="526">
        <f>+K24-M24</f>
        <v>15.538139999999999</v>
      </c>
      <c r="P24" s="524">
        <f>+O24/K24</f>
        <v>0.17079614490918743</v>
      </c>
    </row>
    <row r="25" spans="1:16" ht="16.5" customHeight="1" thickBot="1">
      <c r="A25" s="506"/>
      <c r="B25" s="506" t="s">
        <v>215</v>
      </c>
      <c r="C25" s="602">
        <f>C20+C8</f>
        <v>2712.0551399999995</v>
      </c>
      <c r="D25" s="546">
        <v>1</v>
      </c>
      <c r="E25" s="602">
        <f>E20+E8</f>
        <v>2667.5426000000002</v>
      </c>
      <c r="F25" s="546">
        <v>1</v>
      </c>
      <c r="G25" s="545">
        <f t="shared" si="1"/>
        <v>44.512539999999262</v>
      </c>
      <c r="H25" s="536"/>
      <c r="J25" s="528" t="s">
        <v>442</v>
      </c>
      <c r="K25" s="529">
        <f>SUM(K23:K24)</f>
        <v>145.70255</v>
      </c>
      <c r="L25" s="530"/>
      <c r="M25" s="531">
        <f>SUM(M23:M24)</f>
        <v>141.27448000000001</v>
      </c>
      <c r="N25" s="532">
        <f>+M25/M37</f>
        <v>5.296053378866377E-2</v>
      </c>
      <c r="O25" s="533">
        <f>+M25-K25</f>
        <v>-4.4280699999999911</v>
      </c>
      <c r="P25" s="530">
        <f>+O25/K25</f>
        <v>-3.0391163366735797E-2</v>
      </c>
    </row>
    <row r="26" spans="1:16" ht="16.5" customHeight="1" thickTop="1">
      <c r="A26" s="506"/>
      <c r="B26" s="483"/>
      <c r="C26" s="518"/>
      <c r="D26" s="473"/>
      <c r="E26" s="519"/>
      <c r="F26" s="473"/>
      <c r="G26" s="519"/>
      <c r="H26" s="536"/>
      <c r="L26" s="516"/>
      <c r="N26" s="534"/>
      <c r="P26" s="516"/>
    </row>
    <row r="27" spans="1:16" ht="16.5" customHeight="1">
      <c r="A27" s="547"/>
      <c r="B27" s="492"/>
      <c r="C27" s="548"/>
      <c r="D27" s="549"/>
      <c r="E27" s="550"/>
      <c r="F27" s="549"/>
      <c r="G27" s="550"/>
      <c r="H27" s="536"/>
      <c r="J27" s="487" t="s">
        <v>223</v>
      </c>
      <c r="K27" s="489">
        <f>C39</f>
        <v>18.875439999999998</v>
      </c>
      <c r="L27" s="478">
        <f>K27/K28</f>
        <v>1</v>
      </c>
      <c r="M27" s="489">
        <f>E39</f>
        <v>14.728</v>
      </c>
      <c r="N27" s="478">
        <f>IFERROR((M27/M28),0)</f>
        <v>1</v>
      </c>
      <c r="O27" s="517">
        <f>K27-M27</f>
        <v>4.1474399999999978</v>
      </c>
      <c r="P27" s="478">
        <f>O27/K27</f>
        <v>0.2197267984216526</v>
      </c>
    </row>
    <row r="28" spans="1:16" ht="16.5" customHeight="1" thickBot="1">
      <c r="A28" s="497"/>
      <c r="B28" s="497"/>
      <c r="C28" s="551"/>
      <c r="D28" s="552"/>
      <c r="E28" s="551"/>
      <c r="F28" s="552"/>
      <c r="G28" s="551"/>
      <c r="H28" s="536"/>
      <c r="J28" s="1199" t="s">
        <v>443</v>
      </c>
      <c r="K28" s="1200">
        <f>SUM(K27:K27)</f>
        <v>18.875439999999998</v>
      </c>
      <c r="L28" s="1201">
        <f>SUM(L27:L27)</f>
        <v>1</v>
      </c>
      <c r="M28" s="1202">
        <f>SUM(M27:M27)</f>
        <v>14.728</v>
      </c>
      <c r="N28" s="1203">
        <f>SUM(N27:N27)</f>
        <v>1</v>
      </c>
      <c r="O28" s="1204">
        <f>SUM(O27:O27)</f>
        <v>4.1474399999999978</v>
      </c>
      <c r="P28" s="1201">
        <f t="shared" ref="P28" si="2">SUM(P27)</f>
        <v>0.2197267984216526</v>
      </c>
    </row>
    <row r="29" spans="1:16" ht="16.5" customHeight="1">
      <c r="A29" s="506" t="s">
        <v>216</v>
      </c>
      <c r="B29" s="483"/>
      <c r="C29" s="512">
        <f>C30+C37</f>
        <v>164.57799</v>
      </c>
      <c r="D29" s="473">
        <v>1</v>
      </c>
      <c r="E29" s="513">
        <f>E30+E37</f>
        <v>156.00248000000002</v>
      </c>
      <c r="F29" s="473">
        <v>1</v>
      </c>
      <c r="G29" s="513">
        <f t="shared" ref="G29:G39" si="3">C29-E29</f>
        <v>8.57550999999998</v>
      </c>
      <c r="H29" s="536"/>
      <c r="J29" s="537" t="s">
        <v>444</v>
      </c>
      <c r="K29" s="538">
        <f>K25+K28</f>
        <v>164.57799</v>
      </c>
      <c r="L29" s="539"/>
      <c r="M29" s="540">
        <f>M25+M28</f>
        <v>156.00248000000002</v>
      </c>
      <c r="N29" s="541"/>
      <c r="O29" s="542"/>
      <c r="P29" s="539"/>
    </row>
    <row r="30" spans="1:16" ht="16.5" customHeight="1">
      <c r="A30" s="506" t="s">
        <v>217</v>
      </c>
      <c r="B30" s="483"/>
      <c r="C30" s="512">
        <f>SUM(C31:C36)</f>
        <v>145.70255</v>
      </c>
      <c r="D30" s="473">
        <f>C30/C29</f>
        <v>0.88531005877517399</v>
      </c>
      <c r="E30" s="512">
        <f>SUM(E31:E36)</f>
        <v>141.27448000000001</v>
      </c>
      <c r="F30" s="473">
        <f>E30/E29</f>
        <v>0.9055912444468831</v>
      </c>
      <c r="G30" s="513">
        <f t="shared" si="3"/>
        <v>4.4280699999999911</v>
      </c>
      <c r="H30" s="514"/>
    </row>
    <row r="31" spans="1:16" ht="16.5" customHeight="1">
      <c r="A31" s="506"/>
      <c r="B31" s="483" t="s">
        <v>322</v>
      </c>
      <c r="C31" s="518">
        <f>BG_ER!C24/1000</f>
        <v>0</v>
      </c>
      <c r="D31" s="473"/>
      <c r="E31" s="519">
        <f>+BG_ER!E24/1000</f>
        <v>0</v>
      </c>
      <c r="F31" s="473"/>
      <c r="G31" s="519">
        <f t="shared" si="3"/>
        <v>0</v>
      </c>
      <c r="H31" s="514"/>
      <c r="J31" s="487" t="s">
        <v>393</v>
      </c>
      <c r="K31" s="489">
        <f>+C43</f>
        <v>2000</v>
      </c>
      <c r="L31" s="516">
        <f>+K31/$K$36</f>
        <v>0.78509045704296121</v>
      </c>
      <c r="M31" s="489">
        <f>+E43</f>
        <v>2000</v>
      </c>
      <c r="N31" s="516">
        <f>+M31/$K$36</f>
        <v>0.78509045704296121</v>
      </c>
      <c r="O31" s="517">
        <f t="shared" ref="O31:O36" si="4">+K31-M31</f>
        <v>0</v>
      </c>
      <c r="P31" s="516">
        <f t="shared" ref="P31:P36" si="5">+O31/K31</f>
        <v>0</v>
      </c>
    </row>
    <row r="32" spans="1:16" ht="16.5" customHeight="1">
      <c r="A32" s="506"/>
      <c r="B32" s="520" t="s">
        <v>218</v>
      </c>
      <c r="C32" s="600">
        <f>BG_ER!C25/1000</f>
        <v>21.45749</v>
      </c>
      <c r="D32" s="473"/>
      <c r="E32" s="588">
        <f>+BG_ER!E25/1000-0.25</f>
        <v>24.72353</v>
      </c>
      <c r="F32" s="473"/>
      <c r="G32" s="519">
        <f t="shared" si="3"/>
        <v>-3.2660400000000003</v>
      </c>
      <c r="H32" s="559"/>
      <c r="J32" s="487" t="s">
        <v>394</v>
      </c>
      <c r="K32" s="489">
        <f>+C45+C46</f>
        <v>281.50036999999998</v>
      </c>
      <c r="L32" s="516">
        <f>+K32/$K$36</f>
        <v>0.11050162707053134</v>
      </c>
      <c r="M32" s="489">
        <f>+E45+E46</f>
        <v>248.64348000000001</v>
      </c>
      <c r="N32" s="516">
        <f>+M32/$K$36</f>
        <v>9.7603811676976196E-2</v>
      </c>
      <c r="O32" s="517">
        <f t="shared" si="4"/>
        <v>32.856889999999964</v>
      </c>
      <c r="P32" s="516">
        <f t="shared" si="5"/>
        <v>0.11672059258749808</v>
      </c>
    </row>
    <row r="33" spans="1:16" ht="16.5" customHeight="1">
      <c r="A33" s="506"/>
      <c r="B33" s="483" t="s">
        <v>219</v>
      </c>
      <c r="C33" s="600">
        <f>BG_ER!C26/1000</f>
        <v>21.623919999999998</v>
      </c>
      <c r="D33" s="473"/>
      <c r="E33" s="588">
        <f>+BG_ER!E26/1000</f>
        <v>28.286189999999998</v>
      </c>
      <c r="F33" s="473"/>
      <c r="G33" s="519">
        <f t="shared" si="3"/>
        <v>-6.6622699999999995</v>
      </c>
      <c r="H33" s="514"/>
      <c r="J33" s="487" t="s">
        <v>395</v>
      </c>
      <c r="K33" s="489">
        <f>+C48</f>
        <v>-33.013930000000002</v>
      </c>
      <c r="L33" s="516">
        <f>+K33/$K$36</f>
        <v>-1.2959460696242165E-2</v>
      </c>
      <c r="M33" s="489">
        <f>+E48</f>
        <v>-22.22465</v>
      </c>
      <c r="N33" s="516">
        <f>+M33/$K$36</f>
        <v>-8.7241803130599233E-3</v>
      </c>
      <c r="O33" s="517">
        <f t="shared" si="4"/>
        <v>-10.789280000000002</v>
      </c>
      <c r="P33" s="516">
        <f t="shared" si="5"/>
        <v>0.32680992538604159</v>
      </c>
    </row>
    <row r="34" spans="1:16" ht="16.5" customHeight="1">
      <c r="A34" s="506"/>
      <c r="B34" s="483" t="s">
        <v>220</v>
      </c>
      <c r="C34" s="600">
        <f>BG_ER!C27/1000</f>
        <v>11.646370000000001</v>
      </c>
      <c r="D34" s="473"/>
      <c r="E34" s="588">
        <f>+BG_ER!E27/1000+0.25</f>
        <v>12.82813</v>
      </c>
      <c r="F34" s="473"/>
      <c r="G34" s="519">
        <f t="shared" si="3"/>
        <v>-1.1817599999999988</v>
      </c>
      <c r="H34" s="514"/>
      <c r="J34" s="487" t="s">
        <v>396</v>
      </c>
      <c r="K34" s="489">
        <f>+C50</f>
        <v>272.67394999999999</v>
      </c>
      <c r="L34" s="516">
        <f>+K34/$K$36</f>
        <v>0.10703685801460477</v>
      </c>
      <c r="M34" s="489">
        <f>+E50</f>
        <v>227.31700000000001</v>
      </c>
      <c r="N34" s="516">
        <f>+M34/$K$36</f>
        <v>8.9232203711817407E-2</v>
      </c>
      <c r="O34" s="517">
        <f t="shared" si="4"/>
        <v>45.356949999999983</v>
      </c>
      <c r="P34" s="516">
        <f t="shared" si="5"/>
        <v>0.16634133917083016</v>
      </c>
    </row>
    <row r="35" spans="1:16" ht="16.5" customHeight="1">
      <c r="A35" s="506"/>
      <c r="B35" s="483" t="s">
        <v>221</v>
      </c>
      <c r="C35" s="601">
        <f>BG_ER!C28/1000</f>
        <v>90.974770000000007</v>
      </c>
      <c r="D35" s="475"/>
      <c r="E35" s="601">
        <f>+BG_ER!E28/1000</f>
        <v>75.436630000000008</v>
      </c>
      <c r="F35" s="475"/>
      <c r="G35" s="535">
        <f t="shared" si="3"/>
        <v>15.538139999999999</v>
      </c>
      <c r="H35" s="514"/>
      <c r="J35" s="487" t="s">
        <v>397</v>
      </c>
      <c r="K35" s="489">
        <f>+C51</f>
        <v>26.316759999999999</v>
      </c>
      <c r="L35" s="516">
        <f>+K35/$K$36</f>
        <v>1.0330518568144959E-2</v>
      </c>
      <c r="M35" s="489">
        <f>+E51</f>
        <v>57.804290000000002</v>
      </c>
      <c r="N35" s="516">
        <f>+M35/$K$36</f>
        <v>2.2690798227571935E-2</v>
      </c>
      <c r="O35" s="517">
        <f t="shared" si="4"/>
        <v>-31.487530000000003</v>
      </c>
      <c r="P35" s="516">
        <f t="shared" si="5"/>
        <v>-1.1964820137433334</v>
      </c>
    </row>
    <row r="36" spans="1:16" ht="16.5" customHeight="1">
      <c r="A36" s="506"/>
      <c r="B36" s="483"/>
      <c r="C36" s="535">
        <v>0</v>
      </c>
      <c r="D36" s="476"/>
      <c r="E36" s="535">
        <v>0</v>
      </c>
      <c r="F36" s="476"/>
      <c r="G36" s="535">
        <f t="shared" si="3"/>
        <v>0</v>
      </c>
      <c r="H36" s="514"/>
      <c r="J36" s="537" t="s">
        <v>398</v>
      </c>
      <c r="K36" s="538">
        <f>SUM(K31:K35)</f>
        <v>2547.4771499999997</v>
      </c>
      <c r="L36" s="539">
        <f>+K36/K37</f>
        <v>0.93931613425824378</v>
      </c>
      <c r="M36" s="540">
        <f>SUM(M31:M35)</f>
        <v>2511.5401200000001</v>
      </c>
      <c r="N36" s="541">
        <f>+M36/M37</f>
        <v>0.94151827978304825</v>
      </c>
      <c r="O36" s="542">
        <f t="shared" si="4"/>
        <v>35.937029999999595</v>
      </c>
      <c r="P36" s="539">
        <f t="shared" si="5"/>
        <v>1.4106909653733145E-2</v>
      </c>
    </row>
    <row r="37" spans="1:16" ht="16.5" customHeight="1">
      <c r="A37" s="506" t="s">
        <v>222</v>
      </c>
      <c r="B37" s="483"/>
      <c r="C37" s="512">
        <f>SUM(C38:C39)</f>
        <v>18.875439999999998</v>
      </c>
      <c r="D37" s="476">
        <f>C37/C29</f>
        <v>0.11468994122482598</v>
      </c>
      <c r="E37" s="512">
        <f>SUM(E38:E39)</f>
        <v>14.728</v>
      </c>
      <c r="F37" s="476">
        <f>E37/E29</f>
        <v>9.4408755553116841E-2</v>
      </c>
      <c r="G37" s="512">
        <f>SUM(G38:G39)</f>
        <v>4.1474399999999978</v>
      </c>
      <c r="H37" s="514"/>
      <c r="J37" s="553" t="s">
        <v>399</v>
      </c>
      <c r="K37" s="554">
        <f>+K36+K29</f>
        <v>2712.0551399999995</v>
      </c>
      <c r="L37" s="555"/>
      <c r="M37" s="554">
        <f>+M36+M29</f>
        <v>2667.5426000000002</v>
      </c>
      <c r="N37" s="556"/>
      <c r="O37" s="557"/>
      <c r="P37" s="558"/>
    </row>
    <row r="38" spans="1:16" ht="16.5" customHeight="1">
      <c r="A38" s="506"/>
      <c r="B38" s="580" t="s">
        <v>452</v>
      </c>
      <c r="C38" s="512">
        <f>+BG_ER!C30/1000</f>
        <v>0</v>
      </c>
      <c r="D38" s="476"/>
      <c r="E38" s="535">
        <f>+BG_ER!G30/1000</f>
        <v>0</v>
      </c>
      <c r="F38" s="476"/>
      <c r="G38" s="512">
        <v>0</v>
      </c>
      <c r="H38" s="514"/>
    </row>
    <row r="39" spans="1:16" ht="16.5" customHeight="1">
      <c r="A39" s="506"/>
      <c r="B39" s="520" t="s">
        <v>223</v>
      </c>
      <c r="C39" s="601">
        <f>+BG_ER!C31/1000</f>
        <v>18.875439999999998</v>
      </c>
      <c r="D39" s="476"/>
      <c r="E39" s="601">
        <f>+BG_ER!E31/1000</f>
        <v>14.728</v>
      </c>
      <c r="F39" s="476"/>
      <c r="G39" s="535">
        <f t="shared" si="3"/>
        <v>4.1474399999999978</v>
      </c>
      <c r="H39" s="514"/>
      <c r="K39" s="489">
        <f>+K37-K20</f>
        <v>0</v>
      </c>
      <c r="M39" s="489">
        <f>+M37-M20</f>
        <v>0</v>
      </c>
    </row>
    <row r="40" spans="1:16" ht="16.5" customHeight="1">
      <c r="A40" s="506"/>
      <c r="B40" s="483"/>
      <c r="C40" s="518"/>
      <c r="D40" s="476"/>
      <c r="E40" s="518"/>
      <c r="F40" s="476"/>
      <c r="G40" s="518"/>
      <c r="H40" s="514"/>
      <c r="J40" s="521"/>
    </row>
    <row r="41" spans="1:16" ht="16.5" customHeight="1">
      <c r="A41" s="506" t="s">
        <v>224</v>
      </c>
      <c r="B41" s="483"/>
      <c r="C41" s="1502">
        <f>C42+C44+C49+C47</f>
        <v>2547.4771499999997</v>
      </c>
      <c r="D41" s="473">
        <v>1</v>
      </c>
      <c r="E41" s="1502">
        <f>E42+E44+E49+E47</f>
        <v>2511.5401200000001</v>
      </c>
      <c r="F41" s="473">
        <v>1</v>
      </c>
      <c r="G41" s="513">
        <f t="shared" ref="G41:G51" si="6">C41-E41</f>
        <v>35.937029999999595</v>
      </c>
      <c r="H41" s="514"/>
    </row>
    <row r="42" spans="1:16" ht="16.5" customHeight="1">
      <c r="A42" s="506" t="s">
        <v>225</v>
      </c>
      <c r="B42" s="483"/>
      <c r="C42" s="512">
        <f>SUM(C43:C43)</f>
        <v>2000</v>
      </c>
      <c r="D42" s="473">
        <f>C42/C41</f>
        <v>0.78509045704296121</v>
      </c>
      <c r="E42" s="513">
        <f>SUM(E43:E43)</f>
        <v>2000</v>
      </c>
      <c r="F42" s="473">
        <f>E42/E41</f>
        <v>0.79632412959423471</v>
      </c>
      <c r="G42" s="513">
        <f t="shared" si="6"/>
        <v>0</v>
      </c>
      <c r="H42" s="514"/>
      <c r="J42" s="521"/>
    </row>
    <row r="43" spans="1:16" ht="16.5" customHeight="1">
      <c r="A43" s="506"/>
      <c r="B43" s="483" t="s">
        <v>226</v>
      </c>
      <c r="C43" s="518">
        <f>+BG_ER!C35/1000</f>
        <v>2000</v>
      </c>
      <c r="D43" s="473"/>
      <c r="E43" s="519">
        <f>+BG_ER!E35/1000</f>
        <v>2000</v>
      </c>
      <c r="F43" s="473"/>
      <c r="G43" s="518">
        <f t="shared" ref="G43:G48" si="7">C43-E43</f>
        <v>0</v>
      </c>
      <c r="H43" s="514"/>
      <c r="J43" s="521"/>
    </row>
    <row r="44" spans="1:16" ht="16.5" customHeight="1">
      <c r="A44" s="506" t="s">
        <v>227</v>
      </c>
      <c r="B44" s="483"/>
      <c r="C44" s="512">
        <f>SUM(C45:C46)</f>
        <v>281.50036999999998</v>
      </c>
      <c r="D44" s="473">
        <f>C44/C41</f>
        <v>0.11050162707053134</v>
      </c>
      <c r="E44" s="512">
        <f>SUM(E45:E46)</f>
        <v>248.64348000000001</v>
      </c>
      <c r="F44" s="473">
        <f>E44/E41</f>
        <v>9.9000401395140769E-2</v>
      </c>
      <c r="G44" s="513">
        <f t="shared" si="7"/>
        <v>32.856889999999964</v>
      </c>
      <c r="H44" s="514"/>
      <c r="J44" s="521"/>
    </row>
    <row r="45" spans="1:16" ht="16.5" customHeight="1">
      <c r="A45" s="506"/>
      <c r="B45" s="483" t="s">
        <v>228</v>
      </c>
      <c r="C45" s="600">
        <f>+BG_ER!C37/1000</f>
        <v>212.982</v>
      </c>
      <c r="D45" s="473"/>
      <c r="E45" s="600">
        <f>+BG_ER!E37/1000</f>
        <v>196.27588</v>
      </c>
      <c r="F45" s="476"/>
      <c r="G45" s="518">
        <f t="shared" si="7"/>
        <v>16.706119999999999</v>
      </c>
      <c r="H45" s="514"/>
    </row>
    <row r="46" spans="1:16" ht="16.5" customHeight="1">
      <c r="A46" s="506"/>
      <c r="B46" s="580" t="s">
        <v>454</v>
      </c>
      <c r="C46" s="600">
        <f>+BG_ER!C38/1000</f>
        <v>68.51836999999999</v>
      </c>
      <c r="D46" s="473">
        <f t="shared" ref="D46" si="8">C46/C43</f>
        <v>3.4259184999999998E-2</v>
      </c>
      <c r="E46" s="600">
        <f>+BG_ER!E38/1000</f>
        <v>52.367599999999996</v>
      </c>
      <c r="F46" s="476"/>
      <c r="G46" s="518">
        <f t="shared" si="7"/>
        <v>16.150769999999994</v>
      </c>
      <c r="H46" s="514"/>
    </row>
    <row r="47" spans="1:16" ht="16.5" customHeight="1">
      <c r="A47" s="506" t="s">
        <v>366</v>
      </c>
      <c r="B47" s="483"/>
      <c r="C47" s="512">
        <f>+C48</f>
        <v>-33.013930000000002</v>
      </c>
      <c r="D47" s="473">
        <f>C47/C41</f>
        <v>-1.2959460696242165E-2</v>
      </c>
      <c r="E47" s="512">
        <f>+E48</f>
        <v>-22.22465</v>
      </c>
      <c r="F47" s="473">
        <f>E47/E41</f>
        <v>-8.8490125333932548E-3</v>
      </c>
      <c r="G47" s="512">
        <f t="shared" si="7"/>
        <v>-10.789280000000002</v>
      </c>
      <c r="H47" s="514"/>
    </row>
    <row r="48" spans="1:16" ht="16.5" customHeight="1">
      <c r="A48" s="506"/>
      <c r="B48" s="483" t="s">
        <v>365</v>
      </c>
      <c r="C48" s="600">
        <f>BG_ER!C40/1000</f>
        <v>-33.013930000000002</v>
      </c>
      <c r="D48" s="476"/>
      <c r="E48" s="600">
        <f>BG_ER!E40/1000</f>
        <v>-22.22465</v>
      </c>
      <c r="F48" s="476"/>
      <c r="G48" s="518">
        <f t="shared" si="7"/>
        <v>-10.789280000000002</v>
      </c>
      <c r="H48" s="514"/>
    </row>
    <row r="49" spans="1:8" ht="16.5" customHeight="1">
      <c r="A49" s="506" t="s">
        <v>229</v>
      </c>
      <c r="B49" s="483"/>
      <c r="C49" s="512">
        <f>+C51+C50</f>
        <v>298.99070999999998</v>
      </c>
      <c r="D49" s="473">
        <f>C49/C41</f>
        <v>0.11736737658274973</v>
      </c>
      <c r="E49" s="513">
        <f>+E51+E50</f>
        <v>285.12128999999999</v>
      </c>
      <c r="F49" s="473">
        <f>E49/E41</f>
        <v>0.11352448154401769</v>
      </c>
      <c r="G49" s="513">
        <f t="shared" si="6"/>
        <v>13.869419999999991</v>
      </c>
      <c r="H49" s="559"/>
    </row>
    <row r="50" spans="1:8" ht="16.5" customHeight="1">
      <c r="A50" s="506"/>
      <c r="B50" s="520" t="s">
        <v>230</v>
      </c>
      <c r="C50" s="1728">
        <f>+BG_ER!C42/1000</f>
        <v>272.67394999999999</v>
      </c>
      <c r="D50" s="473"/>
      <c r="E50" s="1728">
        <f>+BG_ER!E42/1000</f>
        <v>227.31700000000001</v>
      </c>
      <c r="F50" s="473"/>
      <c r="G50" s="518">
        <f t="shared" si="6"/>
        <v>45.356949999999983</v>
      </c>
      <c r="H50" s="514"/>
    </row>
    <row r="51" spans="1:8" ht="16.5" customHeight="1">
      <c r="A51" s="506"/>
      <c r="B51" s="483" t="s">
        <v>231</v>
      </c>
      <c r="C51" s="535">
        <f>+BG_ER!C43/1000</f>
        <v>26.316759999999999</v>
      </c>
      <c r="D51" s="475"/>
      <c r="E51" s="560">
        <f>+BG_ER!E43/1000</f>
        <v>57.804290000000002</v>
      </c>
      <c r="F51" s="475"/>
      <c r="G51" s="535">
        <f t="shared" si="6"/>
        <v>-31.487530000000003</v>
      </c>
      <c r="H51" s="514"/>
    </row>
    <row r="52" spans="1:8" ht="12" customHeight="1">
      <c r="A52" s="506"/>
      <c r="B52" s="483"/>
      <c r="C52" s="544"/>
      <c r="D52" s="476"/>
      <c r="E52" s="544"/>
      <c r="F52" s="476"/>
      <c r="G52" s="509"/>
      <c r="H52" s="514"/>
    </row>
    <row r="53" spans="1:8" ht="16.5" customHeight="1" thickBot="1">
      <c r="A53" s="506"/>
      <c r="B53" s="506" t="s">
        <v>232</v>
      </c>
      <c r="C53" s="561">
        <f>C41+C29</f>
        <v>2712.0551399999995</v>
      </c>
      <c r="D53" s="546"/>
      <c r="E53" s="561">
        <f>E41+E29</f>
        <v>2667.5426000000002</v>
      </c>
      <c r="F53" s="546"/>
      <c r="G53" s="561">
        <f>C53-E53</f>
        <v>44.512539999999262</v>
      </c>
      <c r="H53" s="514"/>
    </row>
    <row r="54" spans="1:8" ht="16.5" customHeight="1" thickTop="1">
      <c r="A54" s="506"/>
      <c r="B54" s="506"/>
      <c r="C54" s="562">
        <f>C25-C53</f>
        <v>0</v>
      </c>
      <c r="D54" s="481"/>
      <c r="E54" s="562">
        <f>E25-E53</f>
        <v>0</v>
      </c>
      <c r="F54" s="480"/>
      <c r="G54" s="562"/>
      <c r="H54" s="514"/>
    </row>
    <row r="55" spans="1:8" ht="16.5" customHeight="1" thickBot="1">
      <c r="A55" s="506"/>
      <c r="B55" s="483"/>
      <c r="C55" s="509"/>
      <c r="D55" s="508"/>
      <c r="E55" s="484"/>
      <c r="F55" s="508"/>
      <c r="G55" s="509"/>
      <c r="H55" s="514"/>
    </row>
    <row r="56" spans="1:8" ht="16.5" customHeight="1" thickBot="1">
      <c r="A56" s="506"/>
      <c r="B56" s="483"/>
      <c r="C56" s="563">
        <f>C53-C25</f>
        <v>0</v>
      </c>
      <c r="D56" s="564"/>
      <c r="E56" s="563">
        <f>E53-E25</f>
        <v>0</v>
      </c>
      <c r="F56" s="564"/>
      <c r="G56" s="563">
        <f>G53-G25</f>
        <v>0</v>
      </c>
      <c r="H56" s="514"/>
    </row>
    <row r="57" spans="1:8" ht="16.5" customHeight="1">
      <c r="A57" s="506"/>
      <c r="B57" s="483"/>
      <c r="C57" s="509"/>
      <c r="D57" s="479"/>
      <c r="E57" s="484"/>
      <c r="F57" s="508"/>
      <c r="G57" s="477"/>
      <c r="H57" s="514"/>
    </row>
    <row r="58" spans="1:8" ht="16.5" customHeight="1">
      <c r="H58" s="514"/>
    </row>
    <row r="59" spans="1:8" ht="16.5" customHeight="1">
      <c r="A59" s="565" t="s">
        <v>343</v>
      </c>
      <c r="B59" s="566"/>
      <c r="C59" s="471"/>
      <c r="D59" s="474"/>
      <c r="E59" s="477"/>
      <c r="F59" s="474"/>
      <c r="G59" s="471"/>
      <c r="H59" s="474"/>
    </row>
    <row r="60" spans="1:8" ht="16.5" customHeight="1">
      <c r="A60" s="565" t="s">
        <v>344</v>
      </c>
      <c r="B60" s="566"/>
      <c r="C60" s="566"/>
      <c r="D60" s="566"/>
      <c r="E60" s="567"/>
      <c r="F60" s="566"/>
      <c r="G60" s="566"/>
      <c r="H60" s="566"/>
    </row>
    <row r="61" spans="1:8" ht="16.5" customHeight="1">
      <c r="A61" s="566" t="s">
        <v>345</v>
      </c>
      <c r="B61" s="566"/>
      <c r="C61" s="566"/>
      <c r="D61" s="566"/>
      <c r="E61" s="567"/>
      <c r="F61" s="566"/>
      <c r="G61" s="566"/>
      <c r="H61" s="566"/>
    </row>
    <row r="62" spans="1:8" ht="16.5" customHeight="1">
      <c r="A62" s="566"/>
      <c r="B62" s="568" t="s">
        <v>346</v>
      </c>
      <c r="C62" s="567">
        <f>BG_ER!C53/1000</f>
        <v>0</v>
      </c>
      <c r="D62" s="569"/>
      <c r="E62" s="567">
        <f>BG_ER!E53/1000</f>
        <v>0</v>
      </c>
      <c r="F62" s="569"/>
      <c r="G62" s="567">
        <f>C62-E62</f>
        <v>0</v>
      </c>
      <c r="H62" s="569"/>
    </row>
    <row r="63" spans="1:8" ht="16.5" customHeight="1">
      <c r="A63" s="566"/>
      <c r="B63" s="568" t="s">
        <v>349</v>
      </c>
      <c r="C63" s="567">
        <f>BG_ER!C54/1000</f>
        <v>0</v>
      </c>
      <c r="D63" s="569"/>
      <c r="E63" s="567">
        <f>BG_ER!E54/1000</f>
        <v>0</v>
      </c>
      <c r="F63" s="569"/>
      <c r="G63" s="567">
        <f>C63-E63</f>
        <v>0</v>
      </c>
      <c r="H63" s="569"/>
    </row>
    <row r="64" spans="1:8" ht="16.5" customHeight="1" thickBot="1">
      <c r="A64" s="566"/>
      <c r="B64" s="568"/>
      <c r="C64" s="570">
        <f>SUM(C62:C63)</f>
        <v>0</v>
      </c>
      <c r="D64" s="571"/>
      <c r="E64" s="570">
        <f>SUM(E62:E63)</f>
        <v>0</v>
      </c>
      <c r="F64" s="571"/>
      <c r="G64" s="570">
        <f>C64-E64</f>
        <v>0</v>
      </c>
      <c r="H64" s="571"/>
    </row>
    <row r="65" spans="1:8" ht="16.5" customHeight="1" thickTop="1">
      <c r="A65" s="566"/>
      <c r="B65" s="568"/>
      <c r="C65" s="567"/>
      <c r="D65" s="569"/>
      <c r="E65" s="567"/>
      <c r="F65" s="569"/>
      <c r="G65" s="566"/>
      <c r="H65" s="569"/>
    </row>
    <row r="66" spans="1:8" ht="16.5" customHeight="1">
      <c r="A66" s="565" t="s">
        <v>352</v>
      </c>
      <c r="B66" s="568"/>
      <c r="C66" s="566"/>
      <c r="D66" s="569"/>
      <c r="E66" s="567"/>
      <c r="F66" s="569"/>
      <c r="G66" s="566"/>
      <c r="H66" s="569"/>
    </row>
    <row r="67" spans="1:8" ht="16.5" customHeight="1">
      <c r="A67" s="566" t="s">
        <v>347</v>
      </c>
      <c r="B67" s="568"/>
      <c r="C67" s="566"/>
      <c r="D67" s="569"/>
      <c r="E67" s="567"/>
      <c r="F67" s="569"/>
      <c r="G67" s="566"/>
      <c r="H67" s="569"/>
    </row>
    <row r="68" spans="1:8" ht="16.5" customHeight="1">
      <c r="A68" s="566"/>
      <c r="B68" s="568" t="s">
        <v>346</v>
      </c>
      <c r="C68" s="567">
        <f>BG_ER!C61/1000</f>
        <v>0</v>
      </c>
      <c r="D68" s="569"/>
      <c r="E68" s="567">
        <f>BG_ER!E61/1000</f>
        <v>0</v>
      </c>
      <c r="F68" s="569"/>
      <c r="G68" s="567">
        <f>C68-E68</f>
        <v>0</v>
      </c>
      <c r="H68" s="569"/>
    </row>
    <row r="69" spans="1:8" ht="16.5" customHeight="1">
      <c r="A69" s="566"/>
      <c r="B69" s="568" t="s">
        <v>348</v>
      </c>
      <c r="C69" s="567">
        <f>BG_ER!C62/1000</f>
        <v>0</v>
      </c>
      <c r="D69" s="569"/>
      <c r="E69" s="567">
        <f>BG_ER!E62/1000</f>
        <v>0</v>
      </c>
      <c r="F69" s="569"/>
      <c r="G69" s="567">
        <f>C69-E69</f>
        <v>0</v>
      </c>
      <c r="H69" s="569"/>
    </row>
    <row r="70" spans="1:8" ht="16.5" customHeight="1" thickBot="1">
      <c r="A70" s="471"/>
      <c r="B70" s="471"/>
      <c r="C70" s="570">
        <f>SUM(C68:C69)</f>
        <v>0</v>
      </c>
      <c r="D70" s="571"/>
      <c r="E70" s="570">
        <f>SUM(E68:E69)</f>
        <v>0</v>
      </c>
      <c r="F70" s="571"/>
      <c r="G70" s="570">
        <f>C70-E70</f>
        <v>0</v>
      </c>
      <c r="H70" s="571"/>
    </row>
    <row r="71" spans="1:8" ht="16.5" customHeight="1" thickTop="1">
      <c r="D71" s="572"/>
      <c r="F71" s="572"/>
    </row>
    <row r="72" spans="1:8" ht="16.5" customHeight="1">
      <c r="F72" s="572"/>
    </row>
  </sheetData>
  <mergeCells count="1">
    <mergeCell ref="A3:G3"/>
  </mergeCells>
  <pageMargins left="0.51" right="0.68" top="1" bottom="1" header="0" footer="0"/>
  <pageSetup scale="76" orientation="portrait" horizontalDpi="300" verticalDpi="300" r:id="rId1"/>
  <headerFooter alignWithMargins="0"/>
  <ignoredErrors>
    <ignoredError sqref="L9 L10:L1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FH2255"/>
  <sheetViews>
    <sheetView showGridLines="0" zoomScale="80" zoomScaleNormal="80" workbookViewId="0">
      <pane xSplit="2" ySplit="8" topLeftCell="D17" activePane="bottomRight" state="frozen"/>
      <selection activeCell="I39" sqref="I39"/>
      <selection pane="topRight" activeCell="I39" sqref="I39"/>
      <selection pane="bottomLeft" activeCell="I39" sqref="I39"/>
      <selection pane="bottomRight" activeCell="D28" sqref="D28"/>
    </sheetView>
  </sheetViews>
  <sheetFormatPr baseColWidth="10" defaultColWidth="2.88671875" defaultRowHeight="15.75"/>
  <cols>
    <col min="1" max="1" width="3.109375" style="580" customWidth="1"/>
    <col min="2" max="2" width="35.88671875" style="580" customWidth="1"/>
    <col min="3" max="3" width="16" style="580" customWidth="1"/>
    <col min="4" max="4" width="12.77734375" style="580" customWidth="1"/>
    <col min="5" max="5" width="13.44140625" style="580" bestFit="1" customWidth="1"/>
    <col min="6" max="6" width="8.44140625" style="580" customWidth="1"/>
    <col min="7" max="7" width="16" style="580" customWidth="1"/>
    <col min="8" max="8" width="12.5546875" style="580" customWidth="1"/>
    <col min="9" max="9" width="13" style="580" customWidth="1"/>
    <col min="10" max="10" width="16.88671875" style="580" customWidth="1"/>
    <col min="11" max="11" width="14.77734375" style="580" customWidth="1"/>
    <col min="12" max="12" width="12.77734375" style="580" bestFit="1" customWidth="1"/>
    <col min="13" max="13" width="12.33203125" style="580" customWidth="1"/>
    <col min="14" max="14" width="2.88671875" style="580"/>
    <col min="15" max="15" width="11.33203125" style="580" bestFit="1" customWidth="1"/>
    <col min="16" max="16" width="10.33203125" style="580" bestFit="1" customWidth="1"/>
    <col min="17" max="16384" width="2.88671875" style="580"/>
  </cols>
  <sheetData>
    <row r="1" spans="1:16">
      <c r="A1" s="640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</row>
    <row r="2" spans="1:16" ht="21">
      <c r="A2" s="1648" t="s">
        <v>12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</row>
    <row r="3" spans="1:16">
      <c r="A3" s="641"/>
      <c r="B3" s="641"/>
      <c r="C3" s="641"/>
      <c r="D3" s="641"/>
      <c r="E3" s="641"/>
      <c r="F3" s="641"/>
      <c r="G3" s="641"/>
      <c r="H3" s="641"/>
      <c r="I3" s="641"/>
      <c r="J3" s="641"/>
      <c r="K3" s="641" t="s">
        <v>198</v>
      </c>
      <c r="L3" s="641"/>
      <c r="M3" s="641"/>
    </row>
    <row r="4" spans="1:16">
      <c r="A4" s="1649" t="s">
        <v>811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</row>
    <row r="5" spans="1:16" ht="16.5" thickBot="1">
      <c r="A5" s="642"/>
      <c r="B5" s="643"/>
      <c r="C5" s="1631" t="s">
        <v>415</v>
      </c>
      <c r="D5" s="1631"/>
      <c r="E5" s="1631"/>
      <c r="F5" s="1631"/>
      <c r="G5" s="1631"/>
      <c r="H5" s="1631"/>
      <c r="I5" s="641"/>
      <c r="J5" s="641"/>
      <c r="K5" s="641"/>
      <c r="L5" s="641"/>
      <c r="M5" s="641"/>
    </row>
    <row r="6" spans="1:16">
      <c r="A6" s="644"/>
      <c r="B6" s="645"/>
      <c r="C6" s="1646" t="str">
        <f>ERC!C6</f>
        <v>CIFRAS MENSUALES 2019</v>
      </c>
      <c r="D6" s="1647"/>
      <c r="E6" s="1653" t="str">
        <f>+ERC!E6</f>
        <v>VARIACION 2019</v>
      </c>
      <c r="F6" s="1654"/>
      <c r="G6" s="1650" t="str">
        <f>ERC!G6</f>
        <v>REAL 2018</v>
      </c>
      <c r="H6" s="1650" t="str">
        <f>+ERC!H6</f>
        <v>VARIACION</v>
      </c>
      <c r="I6" s="1657"/>
      <c r="J6" s="1641" t="str">
        <f>+ERC!J6</f>
        <v>CIFRAS ACUMULADAS FEBRERO 2019</v>
      </c>
      <c r="K6" s="1642"/>
      <c r="L6" s="1642"/>
      <c r="M6" s="1643"/>
      <c r="N6" s="640"/>
    </row>
    <row r="7" spans="1:16">
      <c r="A7" s="646"/>
      <c r="B7" s="641" t="s">
        <v>68</v>
      </c>
      <c r="C7" s="1637" t="str">
        <f>ERC!C7</f>
        <v>REAL 2019</v>
      </c>
      <c r="D7" s="1644" t="str">
        <f>ERC!D7</f>
        <v>PRESUPUESTO 2019</v>
      </c>
      <c r="E7" s="1655" t="str">
        <f>+ERC!E7</f>
        <v>REAL /PRESUPUESTO</v>
      </c>
      <c r="F7" s="1656"/>
      <c r="G7" s="1651"/>
      <c r="H7" s="1655" t="str">
        <f>+ERC!H7</f>
        <v>REAL 2019/REAL 2018</v>
      </c>
      <c r="I7" s="1658"/>
      <c r="J7" s="1637" t="str">
        <f>ERC!J7</f>
        <v>REAL ACUM. 2019</v>
      </c>
      <c r="K7" s="1639" t="str">
        <f>ERC!K7</f>
        <v>PRESUP.</v>
      </c>
      <c r="L7" s="1635" t="s">
        <v>148</v>
      </c>
      <c r="M7" s="1636"/>
      <c r="N7" s="640"/>
    </row>
    <row r="8" spans="1:16" ht="16.5" thickBot="1">
      <c r="A8" s="647"/>
      <c r="B8" s="648"/>
      <c r="C8" s="1638"/>
      <c r="D8" s="1645">
        <f>+ERC!D8</f>
        <v>0</v>
      </c>
      <c r="E8" s="649" t="s">
        <v>146</v>
      </c>
      <c r="F8" s="650" t="s">
        <v>67</v>
      </c>
      <c r="G8" s="1652"/>
      <c r="H8" s="649" t="s">
        <v>146</v>
      </c>
      <c r="I8" s="651" t="s">
        <v>67</v>
      </c>
      <c r="J8" s="1638"/>
      <c r="K8" s="1640"/>
      <c r="L8" s="652" t="s">
        <v>146</v>
      </c>
      <c r="M8" s="653" t="s">
        <v>67</v>
      </c>
      <c r="N8" s="640"/>
    </row>
    <row r="9" spans="1:16" s="565" customFormat="1">
      <c r="A9" s="654" t="s">
        <v>0</v>
      </c>
      <c r="B9" s="655" t="s">
        <v>1</v>
      </c>
      <c r="C9" s="656">
        <f>+C11+C25+C30+C32</f>
        <v>93607.939999999988</v>
      </c>
      <c r="D9" s="657">
        <f>+D11+D25+D30+D32</f>
        <v>98924.904593900559</v>
      </c>
      <c r="E9" s="657">
        <f>+E11+E25+E30+E32</f>
        <v>-5316.9645939005786</v>
      </c>
      <c r="F9" s="658">
        <f>IFERROR((+E9/C9),0)</f>
        <v>-5.6800358964213711E-2</v>
      </c>
      <c r="G9" s="656">
        <f>+G11+G25+G30+G32</f>
        <v>96689.96</v>
      </c>
      <c r="H9" s="656">
        <f>+H11+H25+H30+H32</f>
        <v>-3082.0199999999995</v>
      </c>
      <c r="I9" s="658">
        <f>IFERROR((+H9/C9),0)</f>
        <v>-3.2924771125184465E-2</v>
      </c>
      <c r="J9" s="659">
        <f>+J11+J25+J30+J32</f>
        <v>199025.06</v>
      </c>
      <c r="K9" s="657">
        <f>+K11+K25+K30+K32</f>
        <v>209934.98039869152</v>
      </c>
      <c r="L9" s="657">
        <f>+L11+L25+L30+L32</f>
        <v>-10909.920398691514</v>
      </c>
      <c r="M9" s="660">
        <f t="shared" ref="M9:M23" si="0">IFERROR((+L9/J9),0)</f>
        <v>-5.4816817533890026E-2</v>
      </c>
    </row>
    <row r="10" spans="1:16">
      <c r="A10" s="661"/>
      <c r="B10" s="662"/>
      <c r="C10" s="663"/>
      <c r="D10" s="664"/>
      <c r="E10" s="664"/>
      <c r="F10" s="665"/>
      <c r="G10" s="663"/>
      <c r="H10" s="666"/>
      <c r="I10" s="665">
        <f t="shared" ref="I10:I26" si="1">IFERROR((+H10/C10),0)</f>
        <v>0</v>
      </c>
      <c r="J10" s="667"/>
      <c r="K10" s="664"/>
      <c r="L10" s="664"/>
      <c r="M10" s="668">
        <f t="shared" si="0"/>
        <v>0</v>
      </c>
    </row>
    <row r="11" spans="1:16" s="565" customFormat="1">
      <c r="A11" s="661" t="s">
        <v>2</v>
      </c>
      <c r="B11" s="662" t="s">
        <v>71</v>
      </c>
      <c r="C11" s="669">
        <f>SUM(C12:C23)</f>
        <v>91901.689999999988</v>
      </c>
      <c r="D11" s="670">
        <f>SUM(D12:D23)</f>
        <v>97243.904593900559</v>
      </c>
      <c r="E11" s="670">
        <f>SUM(E12:E23)</f>
        <v>-5342.2145939005786</v>
      </c>
      <c r="F11" s="671">
        <f t="shared" ref="F11:F44" si="2">IFERROR((+E11/C11),0)</f>
        <v>-5.8129666537150508E-2</v>
      </c>
      <c r="G11" s="669">
        <f>SUM(G12:G23)</f>
        <v>93988.260000000009</v>
      </c>
      <c r="H11" s="669">
        <f>SUM(H12:H23)</f>
        <v>-2086.5699999999997</v>
      </c>
      <c r="I11" s="671">
        <f t="shared" si="1"/>
        <v>-2.2704370289599679E-2</v>
      </c>
      <c r="J11" s="672">
        <f>SUM(J12:J23)</f>
        <v>191412.56</v>
      </c>
      <c r="K11" s="670">
        <f>SUM(K12:K23)</f>
        <v>202372.98039869152</v>
      </c>
      <c r="L11" s="670">
        <f>SUM(L12:L23)</f>
        <v>-10960.420398691514</v>
      </c>
      <c r="M11" s="673">
        <f t="shared" si="0"/>
        <v>-5.7260716844764602E-2</v>
      </c>
      <c r="O11" s="562"/>
      <c r="P11" s="674"/>
    </row>
    <row r="12" spans="1:16">
      <c r="A12" s="675">
        <v>1</v>
      </c>
      <c r="B12" s="676" t="s">
        <v>72</v>
      </c>
      <c r="C12" s="664">
        <f>'I Msual'!E11</f>
        <v>32871.14</v>
      </c>
      <c r="D12" s="664">
        <f>'Pres Ing'!D11</f>
        <v>36436.275939544917</v>
      </c>
      <c r="E12" s="664">
        <f t="shared" ref="E12:E23" si="3">+C12-D12</f>
        <v>-3565.1359395449181</v>
      </c>
      <c r="F12" s="671">
        <f t="shared" si="2"/>
        <v>-0.10845793421052383</v>
      </c>
      <c r="G12" s="663">
        <f>'Ing Real 18'!D8</f>
        <v>32304.07</v>
      </c>
      <c r="H12" s="677">
        <f>+C12-G12</f>
        <v>567.06999999999971</v>
      </c>
      <c r="I12" s="671">
        <f t="shared" si="1"/>
        <v>1.7251303118784433E-2</v>
      </c>
      <c r="J12" s="667">
        <f>+'I Msual'!P11</f>
        <v>65193.880000000005</v>
      </c>
      <c r="K12" s="667">
        <f>'Pres Ing'!Q11</f>
        <v>73023.651814515571</v>
      </c>
      <c r="L12" s="664">
        <f t="shared" ref="L12:L23" si="4">+J12-K12</f>
        <v>-7829.7718145155668</v>
      </c>
      <c r="M12" s="673">
        <f t="shared" si="0"/>
        <v>-0.12009979793372577</v>
      </c>
      <c r="O12" s="678"/>
      <c r="P12" s="674"/>
    </row>
    <row r="13" spans="1:16">
      <c r="A13" s="675">
        <f>+A12+1</f>
        <v>2</v>
      </c>
      <c r="B13" s="676" t="s">
        <v>73</v>
      </c>
      <c r="C13" s="664">
        <f>'I Msual'!E12</f>
        <v>23734.6</v>
      </c>
      <c r="D13" s="664">
        <f>'Pres Ing'!D12</f>
        <v>23744.142612376774</v>
      </c>
      <c r="E13" s="664">
        <f t="shared" si="3"/>
        <v>-9.5426123767756508</v>
      </c>
      <c r="F13" s="671">
        <f t="shared" si="2"/>
        <v>-4.0205490620341829E-4</v>
      </c>
      <c r="G13" s="663">
        <f>'Ing Real 18'!D9</f>
        <v>24974.92</v>
      </c>
      <c r="H13" s="677">
        <f>+C13-G13</f>
        <v>-1240.3199999999997</v>
      </c>
      <c r="I13" s="671">
        <f t="shared" si="1"/>
        <v>-5.225788511287318E-2</v>
      </c>
      <c r="J13" s="667">
        <f>+'I Msual'!P12</f>
        <v>47445.61</v>
      </c>
      <c r="K13" s="667">
        <f>'Pres Ing'!Q12</f>
        <v>47436.047592236529</v>
      </c>
      <c r="L13" s="664">
        <f t="shared" si="4"/>
        <v>9.5624077634711284</v>
      </c>
      <c r="M13" s="673">
        <f t="shared" si="0"/>
        <v>2.015446268573874E-4</v>
      </c>
      <c r="O13" s="678"/>
      <c r="P13" s="674"/>
    </row>
    <row r="14" spans="1:16">
      <c r="A14" s="675">
        <v>3</v>
      </c>
      <c r="B14" s="676" t="s">
        <v>440</v>
      </c>
      <c r="C14" s="664">
        <f>'I Msual'!E13</f>
        <v>11606.78</v>
      </c>
      <c r="D14" s="664">
        <f>'Pres Ing'!D13</f>
        <v>10560.964954303399</v>
      </c>
      <c r="E14" s="664">
        <f t="shared" si="3"/>
        <v>1045.8150456966014</v>
      </c>
      <c r="F14" s="671">
        <f t="shared" ref="F14" si="5">IFERROR((+E14/C14),0)</f>
        <v>9.010380533589861E-2</v>
      </c>
      <c r="G14" s="663">
        <f>'Ing Real 18'!D10</f>
        <v>11747.89</v>
      </c>
      <c r="H14" s="677">
        <f>+C14-G14</f>
        <v>-141.10999999999876</v>
      </c>
      <c r="I14" s="671">
        <f t="shared" si="1"/>
        <v>-1.215754929446399E-2</v>
      </c>
      <c r="J14" s="667">
        <f>+'I Msual'!P13</f>
        <v>23212.730000000003</v>
      </c>
      <c r="K14" s="667">
        <f>'Pres Ing'!Q13</f>
        <v>21121.929908606799</v>
      </c>
      <c r="L14" s="664">
        <f t="shared" ref="L14" si="6">+J14-K14</f>
        <v>2090.8000913932046</v>
      </c>
      <c r="M14" s="673">
        <f t="shared" si="0"/>
        <v>9.0071270867028749E-2</v>
      </c>
      <c r="O14" s="678"/>
      <c r="P14" s="674"/>
    </row>
    <row r="15" spans="1:16">
      <c r="A15" s="675">
        <v>4</v>
      </c>
      <c r="B15" s="676" t="s">
        <v>75</v>
      </c>
      <c r="C15" s="664">
        <f>'I Msual'!E14</f>
        <v>1730</v>
      </c>
      <c r="D15" s="664">
        <f>'Pres Ing'!D14</f>
        <v>2200</v>
      </c>
      <c r="E15" s="664">
        <f t="shared" si="3"/>
        <v>-470</v>
      </c>
      <c r="F15" s="671">
        <f t="shared" si="2"/>
        <v>-0.27167630057803466</v>
      </c>
      <c r="G15" s="663">
        <f>'Ing Real 18'!D11</f>
        <v>1677.6</v>
      </c>
      <c r="H15" s="677">
        <f t="shared" ref="H15:H19" si="7">+C15-G15</f>
        <v>52.400000000000091</v>
      </c>
      <c r="I15" s="671">
        <f t="shared" si="1"/>
        <v>3.0289017341040517E-2</v>
      </c>
      <c r="J15" s="667">
        <f>+'I Msual'!P14</f>
        <v>3185</v>
      </c>
      <c r="K15" s="667">
        <f>'Pres Ing'!Q14</f>
        <v>4400</v>
      </c>
      <c r="L15" s="664">
        <f t="shared" si="4"/>
        <v>-1215</v>
      </c>
      <c r="M15" s="673">
        <f t="shared" si="0"/>
        <v>-0.38147566718995291</v>
      </c>
      <c r="O15" s="678"/>
      <c r="P15" s="674"/>
    </row>
    <row r="16" spans="1:16">
      <c r="A16" s="675">
        <v>5</v>
      </c>
      <c r="B16" s="676" t="s">
        <v>76</v>
      </c>
      <c r="C16" s="664">
        <f>'I Msual'!E15</f>
        <v>14531.25</v>
      </c>
      <c r="D16" s="664">
        <f>'Pres Ing'!D15</f>
        <v>16385.03851330468</v>
      </c>
      <c r="E16" s="664">
        <f t="shared" si="3"/>
        <v>-1853.7885133046802</v>
      </c>
      <c r="F16" s="671">
        <f t="shared" si="2"/>
        <v>-0.12757254285107478</v>
      </c>
      <c r="G16" s="663">
        <f>'Ing Real 18'!D12</f>
        <v>11405.53</v>
      </c>
      <c r="H16" s="677">
        <f t="shared" si="7"/>
        <v>3125.7199999999993</v>
      </c>
      <c r="I16" s="671">
        <f t="shared" si="1"/>
        <v>0.21510331182795694</v>
      </c>
      <c r="J16" s="667">
        <f>+'I Msual'!P15</f>
        <v>38562.699999999997</v>
      </c>
      <c r="K16" s="667">
        <f>'Pres Ing'!Q15</f>
        <v>40544.149331976019</v>
      </c>
      <c r="L16" s="664">
        <f t="shared" si="4"/>
        <v>-1981.4493319760222</v>
      </c>
      <c r="M16" s="673">
        <f t="shared" si="0"/>
        <v>-5.1382536284441241E-2</v>
      </c>
      <c r="O16" s="678"/>
      <c r="P16" s="674"/>
    </row>
    <row r="17" spans="1:16">
      <c r="A17" s="675">
        <v>6</v>
      </c>
      <c r="B17" s="676" t="s">
        <v>74</v>
      </c>
      <c r="C17" s="664">
        <f>'I Msual'!E16</f>
        <v>1722.51</v>
      </c>
      <c r="D17" s="664">
        <f>'Pres Ing'!D16</f>
        <v>2309.3313673353614</v>
      </c>
      <c r="E17" s="664">
        <f t="shared" si="3"/>
        <v>-586.8213673353614</v>
      </c>
      <c r="F17" s="671">
        <f t="shared" si="2"/>
        <v>-0.34067806127997013</v>
      </c>
      <c r="G17" s="663">
        <f>'Ing Real 18'!D13</f>
        <v>3569.85</v>
      </c>
      <c r="H17" s="677">
        <f t="shared" si="7"/>
        <v>-1847.34</v>
      </c>
      <c r="I17" s="671">
        <f t="shared" si="1"/>
        <v>-1.0724698260097183</v>
      </c>
      <c r="J17" s="667">
        <f>+'I Msual'!P16</f>
        <v>3942.41</v>
      </c>
      <c r="K17" s="667">
        <f>'Pres Ing'!Q16</f>
        <v>4628.6864013282193</v>
      </c>
      <c r="L17" s="664">
        <f t="shared" si="4"/>
        <v>-686.27640132821944</v>
      </c>
      <c r="M17" s="673">
        <f t="shared" si="0"/>
        <v>-0.17407535018636303</v>
      </c>
      <c r="O17" s="678"/>
      <c r="P17" s="674"/>
    </row>
    <row r="18" spans="1:16">
      <c r="A18" s="675">
        <f t="shared" ref="A18:A21" si="8">+A17+1</f>
        <v>7</v>
      </c>
      <c r="B18" s="676" t="s">
        <v>77</v>
      </c>
      <c r="C18" s="664">
        <f>'I Msual'!E17</f>
        <v>1676.17</v>
      </c>
      <c r="D18" s="664">
        <f>'Pres Ing'!D17</f>
        <v>2500</v>
      </c>
      <c r="E18" s="664">
        <f t="shared" si="3"/>
        <v>-823.82999999999993</v>
      </c>
      <c r="F18" s="671">
        <f t="shared" si="2"/>
        <v>-0.49149549270062098</v>
      </c>
      <c r="G18" s="663">
        <f>'Ing Real 18'!D14</f>
        <v>1928.29</v>
      </c>
      <c r="H18" s="677">
        <f t="shared" si="7"/>
        <v>-252.11999999999989</v>
      </c>
      <c r="I18" s="671">
        <f t="shared" si="1"/>
        <v>-0.15041433744787217</v>
      </c>
      <c r="J18" s="667">
        <f>+'I Msual'!P17</f>
        <v>3124.73</v>
      </c>
      <c r="K18" s="667">
        <f>'Pres Ing'!Q17</f>
        <v>5000</v>
      </c>
      <c r="L18" s="664">
        <f t="shared" si="4"/>
        <v>-1875.27</v>
      </c>
      <c r="M18" s="673">
        <f t="shared" si="0"/>
        <v>-0.60013825194496806</v>
      </c>
      <c r="O18" s="678"/>
      <c r="P18" s="674"/>
    </row>
    <row r="19" spans="1:16">
      <c r="A19" s="675">
        <f t="shared" si="8"/>
        <v>8</v>
      </c>
      <c r="B19" s="676" t="s">
        <v>78</v>
      </c>
      <c r="C19" s="664">
        <f>'I Msual'!E18</f>
        <v>74.28</v>
      </c>
      <c r="D19" s="664">
        <f>'Pres Ing'!D18</f>
        <v>323.76638983428847</v>
      </c>
      <c r="E19" s="664">
        <f t="shared" si="3"/>
        <v>-249.48638983428847</v>
      </c>
      <c r="F19" s="671">
        <f t="shared" si="2"/>
        <v>-3.3587289961535873</v>
      </c>
      <c r="G19" s="663">
        <f>'Ing Real 18'!D15</f>
        <v>273.48</v>
      </c>
      <c r="H19" s="677">
        <f t="shared" si="7"/>
        <v>-199.20000000000002</v>
      </c>
      <c r="I19" s="671">
        <f t="shared" si="1"/>
        <v>-2.6817447495961231</v>
      </c>
      <c r="J19" s="667">
        <f>+'I Msual'!P18</f>
        <v>128.49</v>
      </c>
      <c r="K19" s="667">
        <f>'Pres Ing'!Q18</f>
        <v>647.40985187270485</v>
      </c>
      <c r="L19" s="664">
        <f t="shared" si="4"/>
        <v>-518.91985187270484</v>
      </c>
      <c r="M19" s="673">
        <f t="shared" si="0"/>
        <v>-4.038601073022841</v>
      </c>
      <c r="O19" s="678"/>
      <c r="P19" s="674"/>
    </row>
    <row r="20" spans="1:16">
      <c r="A20" s="675">
        <f t="shared" si="8"/>
        <v>9</v>
      </c>
      <c r="B20" s="676" t="s">
        <v>79</v>
      </c>
      <c r="C20" s="664">
        <f>'I Msual'!E19</f>
        <v>2473.4</v>
      </c>
      <c r="D20" s="664">
        <f>'Pres Ing'!D19</f>
        <v>1879.3848172011562</v>
      </c>
      <c r="E20" s="664">
        <f t="shared" si="3"/>
        <v>594.01518279884385</v>
      </c>
      <c r="F20" s="671">
        <f t="shared" si="2"/>
        <v>0.24016139031246214</v>
      </c>
      <c r="G20" s="663">
        <f>'Ing Real 18'!D16</f>
        <v>5323.88</v>
      </c>
      <c r="H20" s="677">
        <f t="shared" ref="H20:H23" si="9">+C20-G20</f>
        <v>-2850.48</v>
      </c>
      <c r="I20" s="671">
        <f t="shared" si="1"/>
        <v>-1.1524541117490095</v>
      </c>
      <c r="J20" s="667">
        <f>+'I Msual'!P19</f>
        <v>4108</v>
      </c>
      <c r="K20" s="667">
        <f>'Pres Ing'!Q19</f>
        <v>3761.1054981556767</v>
      </c>
      <c r="L20" s="664">
        <f t="shared" si="4"/>
        <v>346.89450184432326</v>
      </c>
      <c r="M20" s="673">
        <f t="shared" si="0"/>
        <v>8.4443646992289012E-2</v>
      </c>
      <c r="O20" s="678"/>
      <c r="P20" s="674"/>
    </row>
    <row r="21" spans="1:16">
      <c r="A21" s="675">
        <f t="shared" si="8"/>
        <v>10</v>
      </c>
      <c r="B21" s="676" t="s">
        <v>80</v>
      </c>
      <c r="C21" s="664">
        <f>'I Msual'!E20</f>
        <v>130</v>
      </c>
      <c r="D21" s="664">
        <f>'Pres Ing'!D20</f>
        <v>200</v>
      </c>
      <c r="E21" s="664">
        <f t="shared" si="3"/>
        <v>-70</v>
      </c>
      <c r="F21" s="671">
        <f t="shared" si="2"/>
        <v>-0.53846153846153844</v>
      </c>
      <c r="G21" s="663">
        <f>'Ing Real 18'!D17</f>
        <v>171.3</v>
      </c>
      <c r="H21" s="677">
        <f t="shared" si="9"/>
        <v>-41.300000000000011</v>
      </c>
      <c r="I21" s="671">
        <f t="shared" si="1"/>
        <v>-0.31769230769230777</v>
      </c>
      <c r="J21" s="667">
        <f>+'I Msual'!P20</f>
        <v>690</v>
      </c>
      <c r="K21" s="667">
        <f>'Pres Ing'!Q20</f>
        <v>400</v>
      </c>
      <c r="L21" s="664">
        <f t="shared" si="4"/>
        <v>290</v>
      </c>
      <c r="M21" s="673">
        <f t="shared" si="0"/>
        <v>0.42028985507246375</v>
      </c>
      <c r="O21" s="678"/>
      <c r="P21" s="674"/>
    </row>
    <row r="22" spans="1:16">
      <c r="A22" s="675">
        <v>11</v>
      </c>
      <c r="B22" s="676" t="s">
        <v>81</v>
      </c>
      <c r="C22" s="664">
        <f>'I Msual'!E21</f>
        <v>294</v>
      </c>
      <c r="D22" s="664">
        <f>'Pres Ing'!D21</f>
        <v>310</v>
      </c>
      <c r="E22" s="664">
        <f t="shared" si="3"/>
        <v>-16</v>
      </c>
      <c r="F22" s="671">
        <f t="shared" si="2"/>
        <v>-5.4421768707482991E-2</v>
      </c>
      <c r="G22" s="663">
        <f>'Ing Real 18'!D18</f>
        <v>417</v>
      </c>
      <c r="H22" s="677">
        <f t="shared" si="9"/>
        <v>-123</v>
      </c>
      <c r="I22" s="671">
        <f t="shared" si="1"/>
        <v>-0.41836734693877553</v>
      </c>
      <c r="J22" s="667">
        <f>+'I Msual'!P21</f>
        <v>567</v>
      </c>
      <c r="K22" s="667">
        <f>'Pres Ing'!Q21</f>
        <v>620</v>
      </c>
      <c r="L22" s="664">
        <f t="shared" si="4"/>
        <v>-53</v>
      </c>
      <c r="M22" s="673">
        <f t="shared" si="0"/>
        <v>-9.3474426807760136E-2</v>
      </c>
      <c r="O22" s="678"/>
      <c r="P22" s="674"/>
    </row>
    <row r="23" spans="1:16">
      <c r="A23" s="675">
        <v>12</v>
      </c>
      <c r="B23" s="676" t="s">
        <v>483</v>
      </c>
      <c r="C23" s="664">
        <f>'I Msual'!E22</f>
        <v>1057.56</v>
      </c>
      <c r="D23" s="664">
        <f>'Pres Ing'!D22</f>
        <v>395</v>
      </c>
      <c r="E23" s="664">
        <f t="shared" si="3"/>
        <v>662.56</v>
      </c>
      <c r="F23" s="671">
        <f t="shared" si="2"/>
        <v>0.62649873293241043</v>
      </c>
      <c r="G23" s="663">
        <f>'Ing Real 18'!D19</f>
        <v>194.45</v>
      </c>
      <c r="H23" s="677">
        <f t="shared" si="9"/>
        <v>863.1099999999999</v>
      </c>
      <c r="I23" s="671">
        <f t="shared" si="1"/>
        <v>0.81613336359166377</v>
      </c>
      <c r="J23" s="679">
        <f>+'I Msual'!P22</f>
        <v>1252.01</v>
      </c>
      <c r="K23" s="667">
        <f>'Pres Ing'!Q22</f>
        <v>790</v>
      </c>
      <c r="L23" s="664">
        <f t="shared" si="4"/>
        <v>462.01</v>
      </c>
      <c r="M23" s="673">
        <f t="shared" si="0"/>
        <v>0.36901462448382999</v>
      </c>
      <c r="O23" s="678"/>
      <c r="P23" s="674"/>
    </row>
    <row r="24" spans="1:16">
      <c r="A24" s="675"/>
      <c r="B24" s="676"/>
      <c r="C24" s="663"/>
      <c r="D24" s="664"/>
      <c r="E24" s="664"/>
      <c r="F24" s="665"/>
      <c r="G24" s="663"/>
      <c r="H24" s="666"/>
      <c r="I24" s="665"/>
      <c r="J24" s="667"/>
      <c r="K24" s="667"/>
      <c r="L24" s="664"/>
      <c r="M24" s="673"/>
      <c r="O24" s="509"/>
    </row>
    <row r="25" spans="1:16" s="565" customFormat="1">
      <c r="A25" s="661" t="s">
        <v>3</v>
      </c>
      <c r="B25" s="662" t="s">
        <v>69</v>
      </c>
      <c r="C25" s="669">
        <f>SUM(C26:C28)</f>
        <v>1406.25</v>
      </c>
      <c r="D25" s="670">
        <f>SUM(D26:D28)</f>
        <v>1381</v>
      </c>
      <c r="E25" s="670">
        <f>SUM(E26:E28)</f>
        <v>25.25</v>
      </c>
      <c r="F25" s="680">
        <f t="shared" si="2"/>
        <v>1.7955555555555554E-2</v>
      </c>
      <c r="G25" s="669">
        <f>SUM(G26:G29)</f>
        <v>2062.6999999999998</v>
      </c>
      <c r="H25" s="669">
        <f>SUM(H26:H29)</f>
        <v>-656.45</v>
      </c>
      <c r="I25" s="680">
        <f t="shared" si="1"/>
        <v>-0.46680888888888894</v>
      </c>
      <c r="J25" s="672">
        <f>SUM(J26:J28)</f>
        <v>2812.5</v>
      </c>
      <c r="K25" s="672">
        <f>SUM(K26:K28)</f>
        <v>2762</v>
      </c>
      <c r="L25" s="672">
        <f>SUM(L26:L28)</f>
        <v>50.5</v>
      </c>
      <c r="M25" s="673">
        <f t="shared" ref="M25:M43" si="10">IFERROR((+L25/J25),0)</f>
        <v>1.7955555555555554E-2</v>
      </c>
      <c r="O25" s="587"/>
    </row>
    <row r="26" spans="1:16">
      <c r="A26" s="675">
        <v>1</v>
      </c>
      <c r="B26" s="676" t="s">
        <v>83</v>
      </c>
      <c r="C26" s="664">
        <f>'I Msual'!E25</f>
        <v>1125</v>
      </c>
      <c r="D26" s="664">
        <f>'Pres Ing'!D25</f>
        <v>1100</v>
      </c>
      <c r="E26" s="664">
        <f>+C26-D26</f>
        <v>25</v>
      </c>
      <c r="F26" s="671">
        <f t="shared" si="2"/>
        <v>2.2222222222222223E-2</v>
      </c>
      <c r="G26" s="663">
        <f>'Ing Real 18'!D23</f>
        <v>1175</v>
      </c>
      <c r="H26" s="681">
        <f>+C26-G26</f>
        <v>-50</v>
      </c>
      <c r="I26" s="671">
        <f t="shared" si="1"/>
        <v>-4.4444444444444446E-2</v>
      </c>
      <c r="J26" s="667">
        <f>+'I Msual'!P25</f>
        <v>2250</v>
      </c>
      <c r="K26" s="667">
        <f>'Pres Ing'!Q25</f>
        <v>2200</v>
      </c>
      <c r="L26" s="664">
        <f>+J26-K26</f>
        <v>50</v>
      </c>
      <c r="M26" s="673">
        <f t="shared" si="10"/>
        <v>2.2222222222222223E-2</v>
      </c>
      <c r="O26" s="509"/>
    </row>
    <row r="27" spans="1:16">
      <c r="A27" s="675">
        <f>+A26+1</f>
        <v>2</v>
      </c>
      <c r="B27" s="682" t="s">
        <v>84</v>
      </c>
      <c r="C27" s="664"/>
      <c r="D27" s="664">
        <v>0</v>
      </c>
      <c r="E27" s="664">
        <f>+C27-D27</f>
        <v>0</v>
      </c>
      <c r="F27" s="671"/>
      <c r="G27" s="663">
        <f>'Ing Real 18'!D24</f>
        <v>0</v>
      </c>
      <c r="H27" s="681">
        <f>+C27-G27</f>
        <v>0</v>
      </c>
      <c r="I27" s="671"/>
      <c r="J27" s="667">
        <v>0</v>
      </c>
      <c r="K27" s="667">
        <v>0</v>
      </c>
      <c r="L27" s="664">
        <f>+J27-K27</f>
        <v>0</v>
      </c>
      <c r="M27" s="673"/>
      <c r="O27" s="509"/>
    </row>
    <row r="28" spans="1:16">
      <c r="A28" s="675">
        <f>+A27+1</f>
        <v>3</v>
      </c>
      <c r="B28" s="676" t="s">
        <v>309</v>
      </c>
      <c r="C28" s="664">
        <f>'I Msual'!E26</f>
        <v>281.25</v>
      </c>
      <c r="D28" s="664">
        <f>'Pres Ing'!D26</f>
        <v>281</v>
      </c>
      <c r="E28" s="664">
        <f>+C28-D28</f>
        <v>0.25</v>
      </c>
      <c r="F28" s="671">
        <f t="shared" si="2"/>
        <v>8.8888888888888893E-4</v>
      </c>
      <c r="G28" s="663">
        <f>'Ing Real 18'!D25</f>
        <v>887.7</v>
      </c>
      <c r="H28" s="681">
        <f>+C28-G28</f>
        <v>-606.45000000000005</v>
      </c>
      <c r="I28" s="671">
        <f>IFERROR((+H28/C28),0)</f>
        <v>-2.1562666666666668</v>
      </c>
      <c r="J28" s="667">
        <f>+'I Msual'!P26</f>
        <v>562.5</v>
      </c>
      <c r="K28" s="667">
        <f>'Pres Ing'!Q26</f>
        <v>562</v>
      </c>
      <c r="L28" s="664">
        <f>+J28-K28</f>
        <v>0.5</v>
      </c>
      <c r="M28" s="673">
        <f t="shared" si="10"/>
        <v>8.8888888888888893E-4</v>
      </c>
      <c r="O28" s="678"/>
      <c r="P28" s="674"/>
    </row>
    <row r="29" spans="1:16">
      <c r="A29" s="675"/>
      <c r="B29" s="683"/>
      <c r="C29" s="664"/>
      <c r="D29" s="664"/>
      <c r="E29" s="664"/>
      <c r="F29" s="665"/>
      <c r="G29" s="663"/>
      <c r="H29" s="666"/>
      <c r="I29" s="671"/>
      <c r="J29" s="667"/>
      <c r="K29" s="667"/>
      <c r="L29" s="664"/>
      <c r="M29" s="673"/>
      <c r="O29" s="509"/>
    </row>
    <row r="30" spans="1:16" s="565" customFormat="1">
      <c r="A30" s="661" t="s">
        <v>4</v>
      </c>
      <c r="B30" s="662" t="s">
        <v>70</v>
      </c>
      <c r="C30" s="663">
        <f>'I Msual'!E27</f>
        <v>300</v>
      </c>
      <c r="D30" s="664">
        <f>'Pres Ing'!D29</f>
        <v>300</v>
      </c>
      <c r="E30" s="670">
        <f>+C30-D30</f>
        <v>0</v>
      </c>
      <c r="F30" s="671">
        <f t="shared" si="2"/>
        <v>0</v>
      </c>
      <c r="G30" s="663">
        <f>'Ing Real 18'!D26</f>
        <v>639</v>
      </c>
      <c r="H30" s="666">
        <f>+C30-G30</f>
        <v>-339</v>
      </c>
      <c r="I30" s="671">
        <f>IFERROR((+H30/C30),0)</f>
        <v>-1.1299999999999999</v>
      </c>
      <c r="J30" s="667">
        <f>+'I Msual'!P27</f>
        <v>4800</v>
      </c>
      <c r="K30" s="667">
        <f>'Pres Ing'!Q29</f>
        <v>4800</v>
      </c>
      <c r="L30" s="664">
        <f>+J30-K30</f>
        <v>0</v>
      </c>
      <c r="M30" s="673">
        <f>IFERROR((+L30/J30),0)</f>
        <v>0</v>
      </c>
      <c r="O30" s="587"/>
    </row>
    <row r="31" spans="1:16">
      <c r="A31" s="675"/>
      <c r="B31" s="676"/>
      <c r="C31" s="663"/>
      <c r="D31" s="664"/>
      <c r="E31" s="664"/>
      <c r="F31" s="665"/>
      <c r="G31" s="663"/>
      <c r="H31" s="666"/>
      <c r="I31" s="665"/>
      <c r="J31" s="667"/>
      <c r="K31" s="667"/>
      <c r="L31" s="664"/>
      <c r="M31" s="673"/>
      <c r="O31" s="509"/>
    </row>
    <row r="32" spans="1:16" s="565" customFormat="1">
      <c r="A32" s="661" t="s">
        <v>5</v>
      </c>
      <c r="B32" s="662" t="s">
        <v>6</v>
      </c>
      <c r="C32" s="669">
        <f>SUM(C33:C33)</f>
        <v>0</v>
      </c>
      <c r="D32" s="670">
        <f>SUM(D33)</f>
        <v>0</v>
      </c>
      <c r="E32" s="670">
        <f>SUM(E33)</f>
        <v>0</v>
      </c>
      <c r="F32" s="671"/>
      <c r="G32" s="669">
        <f>SUM(G33:G33)</f>
        <v>0</v>
      </c>
      <c r="H32" s="669">
        <f>SUM(H33:H33)</f>
        <v>0</v>
      </c>
      <c r="I32" s="671"/>
      <c r="J32" s="672">
        <f>SUM(J33:J33)</f>
        <v>0</v>
      </c>
      <c r="K32" s="672">
        <f>SUM(K33)</f>
        <v>0</v>
      </c>
      <c r="L32" s="672">
        <f>SUM(L33)</f>
        <v>0</v>
      </c>
      <c r="M32" s="673"/>
      <c r="O32" s="587"/>
    </row>
    <row r="33" spans="1:164">
      <c r="A33" s="675">
        <v>1</v>
      </c>
      <c r="B33" s="676" t="s">
        <v>82</v>
      </c>
      <c r="C33" s="663">
        <f>'I Msual'!E31</f>
        <v>0</v>
      </c>
      <c r="D33" s="664">
        <f>'Pres Ing'!D32</f>
        <v>0</v>
      </c>
      <c r="E33" s="664">
        <f>+C33-D33</f>
        <v>0</v>
      </c>
      <c r="F33" s="671"/>
      <c r="G33" s="663">
        <f>'Ing Real 18'!D30</f>
        <v>0</v>
      </c>
      <c r="H33" s="681">
        <f>+C33-G33</f>
        <v>0</v>
      </c>
      <c r="I33" s="671"/>
      <c r="J33" s="667">
        <f>+'I Msual'!P31</f>
        <v>0</v>
      </c>
      <c r="K33" s="667">
        <f>'Pres Ing'!Q33</f>
        <v>0</v>
      </c>
      <c r="L33" s="664">
        <f>+J33-K33</f>
        <v>0</v>
      </c>
      <c r="M33" s="673"/>
      <c r="O33" s="509"/>
    </row>
    <row r="34" spans="1:164">
      <c r="A34" s="675"/>
      <c r="B34" s="676"/>
      <c r="C34" s="663"/>
      <c r="D34" s="664"/>
      <c r="E34" s="664"/>
      <c r="F34" s="665">
        <f t="shared" si="2"/>
        <v>0</v>
      </c>
      <c r="G34" s="663"/>
      <c r="H34" s="666"/>
      <c r="I34" s="665"/>
      <c r="J34" s="667"/>
      <c r="K34" s="667"/>
      <c r="L34" s="664"/>
      <c r="M34" s="673"/>
      <c r="O34" s="509"/>
    </row>
    <row r="35" spans="1:164" s="565" customFormat="1">
      <c r="A35" s="661" t="s">
        <v>7</v>
      </c>
      <c r="B35" s="662" t="s">
        <v>8</v>
      </c>
      <c r="C35" s="669">
        <f>SUM(C37:C41)</f>
        <v>11240.76</v>
      </c>
      <c r="D35" s="670">
        <f>SUM(D37:D41)</f>
        <v>11500</v>
      </c>
      <c r="E35" s="670">
        <f>SUM(E37:E41)</f>
        <v>-259.23999999999995</v>
      </c>
      <c r="F35" s="680">
        <f t="shared" si="2"/>
        <v>-2.3062497553546196E-2</v>
      </c>
      <c r="G35" s="669">
        <f>SUM(G37:G41)</f>
        <v>13212.57</v>
      </c>
      <c r="H35" s="669">
        <f>SUM(H37:H41)</f>
        <v>-1971.8099999999997</v>
      </c>
      <c r="I35" s="680">
        <f>IFERROR((+H35/C35),0)</f>
        <v>-0.17541607506965717</v>
      </c>
      <c r="J35" s="672">
        <f>SUM(J37:J41)</f>
        <v>21315.89</v>
      </c>
      <c r="K35" s="672">
        <f>SUM(K37:K41)</f>
        <v>23000</v>
      </c>
      <c r="L35" s="672">
        <f t="shared" ref="L35" si="11">SUM(L37:L41)</f>
        <v>-1684.1099999999994</v>
      </c>
      <c r="M35" s="673">
        <f t="shared" si="10"/>
        <v>-7.9007257027503872E-2</v>
      </c>
    </row>
    <row r="36" spans="1:164">
      <c r="A36" s="675"/>
      <c r="B36" s="676"/>
      <c r="C36" s="663"/>
      <c r="D36" s="664"/>
      <c r="E36" s="664"/>
      <c r="F36" s="665"/>
      <c r="G36" s="663"/>
      <c r="H36" s="666"/>
      <c r="I36" s="665"/>
      <c r="J36" s="667"/>
      <c r="K36" s="667"/>
      <c r="L36" s="664"/>
      <c r="M36" s="673"/>
    </row>
    <row r="37" spans="1:164">
      <c r="A37" s="661" t="s">
        <v>2</v>
      </c>
      <c r="B37" s="676" t="s">
        <v>459</v>
      </c>
      <c r="C37" s="663">
        <f>'I Msual'!E35</f>
        <v>10877.42</v>
      </c>
      <c r="D37" s="664">
        <f>'Pres Ing'!D36</f>
        <v>11500</v>
      </c>
      <c r="E37" s="664">
        <f>+C37-D37</f>
        <v>-622.57999999999993</v>
      </c>
      <c r="F37" s="671">
        <f t="shared" si="2"/>
        <v>-5.7235998977698752E-2</v>
      </c>
      <c r="G37" s="663">
        <f>'Ing Real 18'!D33</f>
        <v>13104.18</v>
      </c>
      <c r="H37" s="681">
        <f t="shared" ref="H37:H43" si="12">+C37-G37</f>
        <v>-2226.7600000000002</v>
      </c>
      <c r="I37" s="671">
        <f>IFERROR((+H37/C37),0)</f>
        <v>-0.20471398548552874</v>
      </c>
      <c r="J37" s="667">
        <f>+'I Msual'!P35</f>
        <v>20676.27</v>
      </c>
      <c r="K37" s="667">
        <f>'Pres Ing'!Q36</f>
        <v>23000</v>
      </c>
      <c r="L37" s="664">
        <f>+J37-K37</f>
        <v>-2323.7299999999996</v>
      </c>
      <c r="M37" s="673">
        <f t="shared" si="10"/>
        <v>-0.11238632499962516</v>
      </c>
    </row>
    <row r="38" spans="1:164" s="565" customFormat="1">
      <c r="A38" s="661" t="s">
        <v>3</v>
      </c>
      <c r="B38" s="676" t="s">
        <v>460</v>
      </c>
      <c r="C38" s="663"/>
      <c r="D38" s="664">
        <f>'Pres Ing'!D37</f>
        <v>0</v>
      </c>
      <c r="E38" s="670">
        <f>+C38-D38</f>
        <v>0</v>
      </c>
      <c r="F38" s="671"/>
      <c r="G38" s="669">
        <f>'Ing Real 18'!D34</f>
        <v>108.39</v>
      </c>
      <c r="H38" s="684">
        <f t="shared" si="12"/>
        <v>-108.39</v>
      </c>
      <c r="I38" s="680">
        <f>IFERROR((+H38/C38),0)</f>
        <v>0</v>
      </c>
      <c r="J38" s="672"/>
      <c r="K38" s="672">
        <f>'Pres Ing'!Q37</f>
        <v>0</v>
      </c>
      <c r="L38" s="670">
        <f>+J38-K38</f>
        <v>0</v>
      </c>
      <c r="M38" s="673"/>
    </row>
    <row r="39" spans="1:164" s="565" customFormat="1">
      <c r="A39" s="661" t="s">
        <v>4</v>
      </c>
      <c r="B39" s="676" t="s">
        <v>461</v>
      </c>
      <c r="C39" s="663">
        <f>'I Msual'!E37</f>
        <v>43.01</v>
      </c>
      <c r="D39" s="664">
        <f>'Pres Ing'!D38</f>
        <v>0</v>
      </c>
      <c r="E39" s="670">
        <f>+C39-D39</f>
        <v>43.01</v>
      </c>
      <c r="F39" s="671"/>
      <c r="G39" s="669">
        <f>'Ing Real 18'!D36</f>
        <v>0</v>
      </c>
      <c r="H39" s="684">
        <f t="shared" si="12"/>
        <v>43.01</v>
      </c>
      <c r="I39" s="680"/>
      <c r="J39" s="667">
        <f>+'I Msual'!P37</f>
        <v>89.88</v>
      </c>
      <c r="K39" s="672">
        <v>0</v>
      </c>
      <c r="L39" s="670">
        <f t="shared" ref="L39:L41" si="13">+J39-K39</f>
        <v>89.88</v>
      </c>
      <c r="M39" s="673">
        <f t="shared" si="10"/>
        <v>1</v>
      </c>
    </row>
    <row r="40" spans="1:164" s="565" customFormat="1">
      <c r="A40" s="661" t="s">
        <v>5</v>
      </c>
      <c r="B40" s="676" t="s">
        <v>462</v>
      </c>
      <c r="C40" s="663">
        <f>'I Msual'!E36</f>
        <v>206.28</v>
      </c>
      <c r="D40" s="664">
        <f>'Pres Ing'!D39</f>
        <v>0</v>
      </c>
      <c r="E40" s="670">
        <f>+C40-D40</f>
        <v>206.28</v>
      </c>
      <c r="F40" s="671">
        <f t="shared" si="2"/>
        <v>1</v>
      </c>
      <c r="G40" s="669">
        <f>'Ing Real 18'!D35</f>
        <v>0</v>
      </c>
      <c r="H40" s="684">
        <f t="shared" si="12"/>
        <v>206.28</v>
      </c>
      <c r="I40" s="665">
        <f>IFERROR((+H40/C40),0)</f>
        <v>1</v>
      </c>
      <c r="J40" s="667">
        <f>+'I Msual'!P36</f>
        <v>309.42</v>
      </c>
      <c r="K40" s="672">
        <f>'Pres Ing'!Q38</f>
        <v>0</v>
      </c>
      <c r="L40" s="670">
        <f t="shared" si="13"/>
        <v>309.42</v>
      </c>
      <c r="M40" s="673">
        <f t="shared" si="10"/>
        <v>1</v>
      </c>
    </row>
    <row r="41" spans="1:164" s="565" customFormat="1">
      <c r="A41" s="661" t="s">
        <v>16</v>
      </c>
      <c r="B41" s="676" t="s">
        <v>463</v>
      </c>
      <c r="C41" s="663">
        <f>'I Msual'!E38</f>
        <v>114.05</v>
      </c>
      <c r="D41" s="664">
        <f>'Pres Ing'!D40</f>
        <v>0</v>
      </c>
      <c r="E41" s="670">
        <f>+C41-D41</f>
        <v>114.05</v>
      </c>
      <c r="F41" s="671"/>
      <c r="G41" s="669">
        <f>'Ing Real 18'!D37</f>
        <v>0</v>
      </c>
      <c r="H41" s="684">
        <f t="shared" si="12"/>
        <v>114.05</v>
      </c>
      <c r="I41" s="665"/>
      <c r="J41" s="667">
        <f>+'I Msual'!P38</f>
        <v>240.32</v>
      </c>
      <c r="K41" s="672">
        <f>'Pres Ing'!Q40</f>
        <v>0</v>
      </c>
      <c r="L41" s="670">
        <f t="shared" si="13"/>
        <v>240.32</v>
      </c>
      <c r="M41" s="673">
        <f t="shared" si="10"/>
        <v>1</v>
      </c>
    </row>
    <row r="42" spans="1:164" s="565" customFormat="1">
      <c r="A42" s="661"/>
      <c r="B42" s="662"/>
      <c r="C42" s="663"/>
      <c r="D42" s="664"/>
      <c r="E42" s="664"/>
      <c r="F42" s="671"/>
      <c r="G42" s="669"/>
      <c r="H42" s="684">
        <f t="shared" si="12"/>
        <v>0</v>
      </c>
      <c r="I42" s="665"/>
      <c r="J42" s="672"/>
      <c r="K42" s="672">
        <f>'Pres Ing'!Q41</f>
        <v>0</v>
      </c>
      <c r="L42" s="664"/>
      <c r="M42" s="673"/>
    </row>
    <row r="43" spans="1:164" s="565" customFormat="1">
      <c r="A43" s="661" t="s">
        <v>9</v>
      </c>
      <c r="B43" s="662" t="s">
        <v>10</v>
      </c>
      <c r="C43" s="669">
        <f>'I Msual'!E40</f>
        <v>110.6</v>
      </c>
      <c r="D43" s="685">
        <f>'Pres Ing'!D40</f>
        <v>0</v>
      </c>
      <c r="E43" s="664">
        <f>+C43-D43</f>
        <v>110.6</v>
      </c>
      <c r="F43" s="671">
        <f t="shared" si="2"/>
        <v>1</v>
      </c>
      <c r="G43" s="669">
        <f>'Ing Real 18'!D38</f>
        <v>145.9</v>
      </c>
      <c r="H43" s="684">
        <f t="shared" si="12"/>
        <v>-35.300000000000011</v>
      </c>
      <c r="I43" s="671">
        <f>IFERROR((+H43/C43),0)</f>
        <v>-0.31916817359855348</v>
      </c>
      <c r="J43" s="667">
        <f>+'I Msual'!P41</f>
        <v>117.38</v>
      </c>
      <c r="K43" s="685">
        <v>0</v>
      </c>
      <c r="L43" s="664">
        <f>+J43-K43</f>
        <v>117.38</v>
      </c>
      <c r="M43" s="673">
        <f t="shared" si="10"/>
        <v>1</v>
      </c>
    </row>
    <row r="44" spans="1:164" ht="16.5" thickBot="1">
      <c r="A44" s="686"/>
      <c r="B44" s="682"/>
      <c r="C44" s="687"/>
      <c r="D44" s="688"/>
      <c r="E44" s="688"/>
      <c r="F44" s="689">
        <f t="shared" si="2"/>
        <v>0</v>
      </c>
      <c r="G44" s="687"/>
      <c r="H44" s="690"/>
      <c r="I44" s="671"/>
      <c r="J44" s="691"/>
      <c r="K44" s="688"/>
      <c r="L44" s="688"/>
      <c r="M44" s="692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40"/>
      <c r="AV44" s="640"/>
      <c r="AW44" s="640"/>
      <c r="AX44" s="640"/>
      <c r="AY44" s="640"/>
      <c r="AZ44" s="640"/>
      <c r="BA44" s="640"/>
      <c r="BB44" s="640"/>
      <c r="BC44" s="640"/>
      <c r="BD44" s="640"/>
      <c r="BE44" s="640"/>
      <c r="BF44" s="640"/>
      <c r="BG44" s="640"/>
      <c r="BH44" s="640"/>
      <c r="BI44" s="640"/>
      <c r="BJ44" s="640"/>
      <c r="BK44" s="640"/>
      <c r="BL44" s="640"/>
      <c r="BM44" s="640"/>
      <c r="BN44" s="640"/>
      <c r="BO44" s="640"/>
      <c r="BP44" s="640"/>
      <c r="BQ44" s="640"/>
      <c r="BR44" s="640"/>
      <c r="BS44" s="640"/>
      <c r="BT44" s="640"/>
      <c r="BU44" s="640"/>
      <c r="BV44" s="640"/>
      <c r="BW44" s="640"/>
      <c r="BX44" s="640"/>
      <c r="BY44" s="640"/>
      <c r="BZ44" s="640"/>
      <c r="CA44" s="640"/>
      <c r="CB44" s="640"/>
      <c r="CC44" s="640"/>
      <c r="CD44" s="640"/>
      <c r="CE44" s="640"/>
      <c r="CF44" s="640"/>
      <c r="CG44" s="640"/>
      <c r="CH44" s="640"/>
      <c r="CI44" s="640"/>
      <c r="CJ44" s="640"/>
      <c r="CK44" s="640"/>
      <c r="CL44" s="640"/>
      <c r="CM44" s="640"/>
      <c r="CN44" s="640"/>
      <c r="CO44" s="640"/>
      <c r="CP44" s="640"/>
      <c r="CQ44" s="640"/>
      <c r="CR44" s="640"/>
      <c r="CS44" s="640"/>
      <c r="CT44" s="640"/>
      <c r="CU44" s="640"/>
      <c r="CV44" s="640"/>
      <c r="CW44" s="640"/>
      <c r="CX44" s="640"/>
      <c r="CY44" s="640"/>
      <c r="CZ44" s="640"/>
      <c r="DA44" s="640"/>
      <c r="DB44" s="640"/>
      <c r="DC44" s="640"/>
      <c r="DD44" s="640"/>
      <c r="DE44" s="640"/>
      <c r="DF44" s="640"/>
      <c r="DG44" s="640"/>
      <c r="DH44" s="640"/>
      <c r="DI44" s="640"/>
      <c r="DJ44" s="640"/>
      <c r="DK44" s="640"/>
      <c r="DL44" s="640"/>
      <c r="DM44" s="640"/>
      <c r="DN44" s="640"/>
      <c r="DO44" s="640"/>
      <c r="DP44" s="640"/>
      <c r="DQ44" s="640"/>
      <c r="DR44" s="640"/>
      <c r="DS44" s="640"/>
      <c r="DT44" s="640"/>
      <c r="DU44" s="640"/>
      <c r="DV44" s="640"/>
      <c r="DW44" s="640"/>
      <c r="DX44" s="640"/>
      <c r="DY44" s="640"/>
      <c r="DZ44" s="640"/>
      <c r="EA44" s="640"/>
      <c r="EB44" s="640"/>
      <c r="EC44" s="640"/>
      <c r="ED44" s="640"/>
      <c r="EE44" s="640"/>
      <c r="EF44" s="640"/>
      <c r="EG44" s="640"/>
      <c r="EH44" s="640"/>
      <c r="EI44" s="640"/>
      <c r="EJ44" s="640"/>
      <c r="EK44" s="640"/>
      <c r="EL44" s="640"/>
      <c r="EM44" s="640"/>
      <c r="EN44" s="640"/>
      <c r="EO44" s="640"/>
      <c r="EP44" s="640"/>
      <c r="EQ44" s="640"/>
      <c r="ER44" s="640"/>
      <c r="ES44" s="640"/>
      <c r="ET44" s="640"/>
      <c r="EU44" s="640"/>
      <c r="EV44" s="640"/>
      <c r="EW44" s="640"/>
      <c r="EX44" s="640"/>
      <c r="EY44" s="640"/>
      <c r="EZ44" s="640"/>
      <c r="FA44" s="640"/>
      <c r="FB44" s="640"/>
      <c r="FC44" s="640"/>
      <c r="FD44" s="640"/>
      <c r="FE44" s="640"/>
      <c r="FF44" s="640"/>
      <c r="FG44" s="640"/>
      <c r="FH44" s="640"/>
    </row>
    <row r="45" spans="1:164" s="701" customFormat="1" ht="16.5" thickBot="1">
      <c r="A45" s="693"/>
      <c r="B45" s="694" t="s">
        <v>11</v>
      </c>
      <c r="C45" s="696">
        <f>+C9+C35+C43</f>
        <v>104959.29999999999</v>
      </c>
      <c r="D45" s="696">
        <f>+D9+D35+D43</f>
        <v>110424.90459390056</v>
      </c>
      <c r="E45" s="695">
        <f>+E9+E35+E43</f>
        <v>-5465.604593900578</v>
      </c>
      <c r="F45" s="697">
        <f>+E45/C45</f>
        <v>-5.2073561789194277E-2</v>
      </c>
      <c r="G45" s="695">
        <f>+G9+G35+G43</f>
        <v>110048.43</v>
      </c>
      <c r="H45" s="695">
        <f>+H9+H35+H43</f>
        <v>-5089.1299999999992</v>
      </c>
      <c r="I45" s="698">
        <f>+H45/C45</f>
        <v>-4.8486699130043741E-2</v>
      </c>
      <c r="J45" s="957">
        <f>+J9+J35+J43</f>
        <v>220458.33000000002</v>
      </c>
      <c r="K45" s="696">
        <f>+K9+K35+K43</f>
        <v>232934.98039869152</v>
      </c>
      <c r="L45" s="695">
        <f>+L9+L35+L43</f>
        <v>-12476.650398691514</v>
      </c>
      <c r="M45" s="699">
        <f>+L45/J45</f>
        <v>-5.6594143658311814E-2</v>
      </c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0"/>
      <c r="Y45" s="700"/>
      <c r="Z45" s="700"/>
      <c r="AA45" s="700"/>
      <c r="AB45" s="700"/>
      <c r="AC45" s="700"/>
      <c r="AD45" s="700"/>
      <c r="AE45" s="700"/>
      <c r="AF45" s="700"/>
      <c r="AG45" s="700"/>
      <c r="AH45" s="700"/>
      <c r="AI45" s="700"/>
      <c r="AJ45" s="700"/>
      <c r="AK45" s="700"/>
      <c r="AL45" s="700"/>
      <c r="AM45" s="700"/>
      <c r="AN45" s="700"/>
      <c r="AO45" s="700"/>
      <c r="AP45" s="700"/>
      <c r="AQ45" s="700"/>
      <c r="AR45" s="700"/>
      <c r="AS45" s="700"/>
      <c r="AT45" s="700"/>
      <c r="AU45" s="700"/>
      <c r="AV45" s="700"/>
      <c r="AW45" s="700"/>
      <c r="AX45" s="700"/>
      <c r="AY45" s="700"/>
      <c r="AZ45" s="700"/>
      <c r="BA45" s="700"/>
      <c r="BB45" s="700"/>
      <c r="BC45" s="700"/>
      <c r="BD45" s="700"/>
      <c r="BE45" s="700"/>
      <c r="BF45" s="700"/>
      <c r="BG45" s="700"/>
      <c r="BH45" s="700"/>
      <c r="BI45" s="700"/>
      <c r="BJ45" s="700"/>
      <c r="BK45" s="700"/>
      <c r="BL45" s="700"/>
      <c r="BM45" s="700"/>
      <c r="BN45" s="700"/>
      <c r="BO45" s="700"/>
      <c r="BP45" s="700"/>
      <c r="BQ45" s="700"/>
      <c r="BR45" s="700"/>
      <c r="BS45" s="700"/>
      <c r="BT45" s="700"/>
      <c r="BU45" s="700"/>
      <c r="BV45" s="700"/>
      <c r="BW45" s="700"/>
      <c r="BX45" s="700"/>
      <c r="BY45" s="700"/>
      <c r="BZ45" s="700"/>
      <c r="CA45" s="700"/>
      <c r="CB45" s="700"/>
      <c r="CC45" s="700"/>
      <c r="CD45" s="700"/>
      <c r="CE45" s="700"/>
      <c r="CF45" s="700"/>
      <c r="CG45" s="700"/>
      <c r="CH45" s="700"/>
      <c r="CI45" s="700"/>
      <c r="CJ45" s="700"/>
      <c r="CK45" s="700"/>
      <c r="CL45" s="700"/>
      <c r="CM45" s="700"/>
      <c r="CN45" s="700"/>
      <c r="CO45" s="700"/>
      <c r="CP45" s="700"/>
      <c r="CQ45" s="700"/>
      <c r="CR45" s="700"/>
      <c r="CS45" s="700"/>
      <c r="CT45" s="700"/>
      <c r="CU45" s="700"/>
      <c r="CV45" s="700"/>
      <c r="CW45" s="700"/>
      <c r="CX45" s="700"/>
      <c r="CY45" s="700"/>
      <c r="CZ45" s="700"/>
      <c r="DA45" s="700"/>
      <c r="DB45" s="700"/>
      <c r="DC45" s="700"/>
      <c r="DD45" s="700"/>
      <c r="DE45" s="700"/>
      <c r="DF45" s="700"/>
      <c r="DG45" s="700"/>
      <c r="DH45" s="700"/>
      <c r="DI45" s="700"/>
      <c r="DJ45" s="700"/>
      <c r="DK45" s="700"/>
      <c r="DL45" s="700"/>
      <c r="DM45" s="700"/>
      <c r="DN45" s="700"/>
      <c r="DO45" s="700"/>
      <c r="DP45" s="700"/>
      <c r="DQ45" s="700"/>
      <c r="DR45" s="700"/>
      <c r="DS45" s="700"/>
      <c r="DT45" s="700"/>
      <c r="DU45" s="700"/>
      <c r="DV45" s="700"/>
      <c r="DW45" s="700"/>
      <c r="DX45" s="700"/>
      <c r="DY45" s="700"/>
      <c r="DZ45" s="700"/>
      <c r="EA45" s="700"/>
      <c r="EB45" s="700"/>
      <c r="EC45" s="700"/>
      <c r="ED45" s="700"/>
      <c r="EE45" s="700"/>
      <c r="EF45" s="700"/>
      <c r="EG45" s="700"/>
      <c r="EH45" s="700"/>
      <c r="EI45" s="700"/>
      <c r="EJ45" s="700"/>
      <c r="EK45" s="700"/>
      <c r="EL45" s="700"/>
      <c r="EM45" s="700"/>
      <c r="EN45" s="700"/>
      <c r="EO45" s="700"/>
      <c r="EP45" s="700"/>
      <c r="EQ45" s="700"/>
      <c r="ER45" s="700"/>
      <c r="ES45" s="700"/>
      <c r="ET45" s="700"/>
      <c r="EU45" s="700"/>
      <c r="EV45" s="700"/>
      <c r="EW45" s="700"/>
      <c r="EX45" s="700"/>
      <c r="EY45" s="700"/>
      <c r="EZ45" s="700"/>
      <c r="FA45" s="700"/>
      <c r="FB45" s="700"/>
      <c r="FC45" s="700"/>
      <c r="FD45" s="700"/>
      <c r="FE45" s="700"/>
      <c r="FF45" s="700"/>
      <c r="FG45" s="700"/>
      <c r="FH45" s="700"/>
    </row>
    <row r="46" spans="1:164">
      <c r="C46" s="591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0"/>
      <c r="AK46" s="640"/>
      <c r="AL46" s="640"/>
      <c r="AM46" s="640"/>
      <c r="AN46" s="640"/>
      <c r="AO46" s="640"/>
      <c r="AP46" s="640"/>
      <c r="AQ46" s="640"/>
      <c r="AR46" s="640"/>
      <c r="AS46" s="640"/>
      <c r="AT46" s="640"/>
      <c r="AU46" s="640"/>
      <c r="AV46" s="640"/>
      <c r="AW46" s="640"/>
      <c r="AX46" s="640"/>
      <c r="AY46" s="640"/>
      <c r="AZ46" s="640"/>
      <c r="BA46" s="640"/>
      <c r="BB46" s="640"/>
      <c r="BC46" s="640"/>
      <c r="BD46" s="640"/>
      <c r="BE46" s="640"/>
      <c r="BF46" s="640"/>
      <c r="BG46" s="640"/>
      <c r="BH46" s="640"/>
      <c r="BI46" s="640"/>
      <c r="BJ46" s="640"/>
      <c r="BK46" s="640"/>
      <c r="BL46" s="640"/>
      <c r="BM46" s="640"/>
      <c r="BN46" s="640"/>
      <c r="BO46" s="640"/>
      <c r="BP46" s="640"/>
      <c r="BQ46" s="640"/>
      <c r="BR46" s="640"/>
      <c r="BS46" s="640"/>
      <c r="BT46" s="640"/>
      <c r="BU46" s="640"/>
      <c r="BV46" s="640"/>
      <c r="BW46" s="640"/>
      <c r="BX46" s="640"/>
      <c r="BY46" s="640"/>
      <c r="BZ46" s="640"/>
      <c r="CA46" s="640"/>
      <c r="CB46" s="640"/>
      <c r="CC46" s="640"/>
      <c r="CD46" s="640"/>
      <c r="CE46" s="640"/>
      <c r="CF46" s="640"/>
      <c r="CG46" s="640"/>
      <c r="CH46" s="640"/>
      <c r="CI46" s="640"/>
      <c r="CJ46" s="640"/>
      <c r="CK46" s="640"/>
      <c r="CL46" s="640"/>
      <c r="CM46" s="640"/>
      <c r="CN46" s="640"/>
      <c r="CO46" s="640"/>
      <c r="CP46" s="640"/>
      <c r="CQ46" s="640"/>
      <c r="CR46" s="640"/>
      <c r="CS46" s="640"/>
      <c r="CT46" s="640"/>
      <c r="CU46" s="640"/>
      <c r="CV46" s="640"/>
      <c r="CW46" s="640"/>
      <c r="CX46" s="640"/>
      <c r="CY46" s="640"/>
      <c r="CZ46" s="640"/>
      <c r="DA46" s="640"/>
      <c r="DB46" s="640"/>
      <c r="DC46" s="640"/>
      <c r="DD46" s="640"/>
      <c r="DE46" s="640"/>
      <c r="DF46" s="640"/>
      <c r="DG46" s="640"/>
      <c r="DH46" s="640"/>
      <c r="DI46" s="640"/>
      <c r="DJ46" s="640"/>
      <c r="DK46" s="640"/>
      <c r="DL46" s="640"/>
      <c r="DM46" s="640"/>
      <c r="DN46" s="640"/>
      <c r="DO46" s="640"/>
      <c r="DP46" s="640"/>
      <c r="DQ46" s="640"/>
      <c r="DR46" s="640"/>
      <c r="DS46" s="640"/>
      <c r="DT46" s="640"/>
      <c r="DU46" s="640"/>
      <c r="DV46" s="640"/>
      <c r="DW46" s="640"/>
      <c r="DX46" s="640"/>
      <c r="DY46" s="640"/>
      <c r="DZ46" s="640"/>
      <c r="EA46" s="640"/>
      <c r="EB46" s="640"/>
      <c r="EC46" s="640"/>
      <c r="ED46" s="640"/>
      <c r="EE46" s="640"/>
      <c r="EF46" s="640"/>
      <c r="EG46" s="640"/>
      <c r="EH46" s="640"/>
      <c r="EI46" s="640"/>
      <c r="EJ46" s="640"/>
      <c r="EK46" s="640"/>
      <c r="EL46" s="640"/>
      <c r="EM46" s="640"/>
      <c r="EN46" s="640"/>
      <c r="EO46" s="640"/>
      <c r="EP46" s="640"/>
      <c r="EQ46" s="640"/>
      <c r="ER46" s="640"/>
      <c r="ES46" s="640"/>
      <c r="ET46" s="640"/>
      <c r="EU46" s="640"/>
      <c r="EV46" s="640"/>
      <c r="EW46" s="640"/>
      <c r="EX46" s="640"/>
      <c r="EY46" s="640"/>
      <c r="EZ46" s="640"/>
      <c r="FA46" s="640"/>
      <c r="FB46" s="640"/>
      <c r="FC46" s="640"/>
      <c r="FD46" s="640"/>
      <c r="FE46" s="640"/>
      <c r="FF46" s="640"/>
      <c r="FG46" s="640"/>
      <c r="FH46" s="640"/>
    </row>
    <row r="47" spans="1:164" s="703" customFormat="1" ht="16.5" thickBot="1">
      <c r="A47" s="702"/>
      <c r="B47" s="953" t="s">
        <v>361</v>
      </c>
      <c r="C47" s="955">
        <f>C45-'I Msual'!E43</f>
        <v>0</v>
      </c>
      <c r="D47" s="955">
        <f>+D45-'Pres Ing'!D42</f>
        <v>0</v>
      </c>
      <c r="E47" s="954">
        <f>+C45-D45-E45</f>
        <v>7.2759576141834259E-12</v>
      </c>
      <c r="F47" s="954"/>
      <c r="G47" s="955">
        <f>+G45-'Ing Real 18'!D41</f>
        <v>0</v>
      </c>
      <c r="H47" s="954">
        <f>C45-G45-H45</f>
        <v>0</v>
      </c>
      <c r="I47" s="954"/>
      <c r="J47" s="955">
        <f>+J45-'I Msual'!P43</f>
        <v>0</v>
      </c>
      <c r="K47" s="955">
        <f>+K45-'Pres Ing'!Q42</f>
        <v>0</v>
      </c>
      <c r="L47" s="954">
        <f>+J45-K45-L45</f>
        <v>0</v>
      </c>
      <c r="M47" s="956"/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  <c r="Y47" s="704"/>
      <c r="Z47" s="704"/>
      <c r="AA47" s="704"/>
      <c r="AB47" s="704"/>
      <c r="AC47" s="704"/>
      <c r="AD47" s="704"/>
      <c r="AE47" s="704"/>
      <c r="AF47" s="704"/>
      <c r="AG47" s="704"/>
      <c r="AH47" s="704"/>
      <c r="AI47" s="704"/>
      <c r="AJ47" s="704"/>
      <c r="AK47" s="704"/>
      <c r="AL47" s="704"/>
      <c r="AM47" s="704"/>
      <c r="AN47" s="704"/>
      <c r="AO47" s="704"/>
      <c r="AP47" s="704"/>
      <c r="AQ47" s="704"/>
      <c r="AR47" s="704"/>
      <c r="AS47" s="704"/>
      <c r="AT47" s="704"/>
      <c r="AU47" s="704"/>
      <c r="AV47" s="704"/>
      <c r="AW47" s="704"/>
      <c r="AX47" s="704"/>
      <c r="AY47" s="704"/>
      <c r="AZ47" s="704"/>
      <c r="BA47" s="704"/>
      <c r="BB47" s="704"/>
      <c r="BC47" s="704"/>
      <c r="BD47" s="704"/>
      <c r="BE47" s="704"/>
      <c r="BF47" s="704"/>
      <c r="BG47" s="704"/>
      <c r="BH47" s="704"/>
      <c r="BI47" s="704"/>
      <c r="BJ47" s="704"/>
      <c r="BK47" s="704"/>
      <c r="BL47" s="704"/>
      <c r="BM47" s="704"/>
      <c r="BN47" s="704"/>
      <c r="BO47" s="704"/>
      <c r="BP47" s="704"/>
      <c r="BQ47" s="704"/>
      <c r="BR47" s="704"/>
      <c r="BS47" s="704"/>
      <c r="BT47" s="704"/>
      <c r="BU47" s="704"/>
      <c r="BV47" s="704"/>
      <c r="BW47" s="704"/>
      <c r="BX47" s="704"/>
      <c r="BY47" s="704"/>
      <c r="BZ47" s="704"/>
      <c r="CA47" s="704"/>
      <c r="CB47" s="704"/>
      <c r="CC47" s="704"/>
      <c r="CD47" s="704"/>
      <c r="CE47" s="704"/>
      <c r="CF47" s="704"/>
      <c r="CG47" s="704"/>
      <c r="CH47" s="704"/>
      <c r="CI47" s="704"/>
      <c r="CJ47" s="704"/>
      <c r="CK47" s="704"/>
      <c r="CL47" s="704"/>
      <c r="CM47" s="704"/>
      <c r="CN47" s="704"/>
      <c r="CO47" s="704"/>
      <c r="CP47" s="704"/>
      <c r="CQ47" s="704"/>
      <c r="CR47" s="704"/>
      <c r="CS47" s="704"/>
      <c r="CT47" s="704"/>
      <c r="CU47" s="704"/>
      <c r="CV47" s="704"/>
      <c r="CW47" s="704"/>
      <c r="CX47" s="704"/>
      <c r="CY47" s="704"/>
      <c r="CZ47" s="704"/>
      <c r="DA47" s="704"/>
      <c r="DB47" s="704"/>
      <c r="DC47" s="704"/>
      <c r="DD47" s="704"/>
      <c r="DE47" s="704"/>
      <c r="DF47" s="704"/>
      <c r="DG47" s="704"/>
      <c r="DH47" s="704"/>
      <c r="DI47" s="704"/>
      <c r="DJ47" s="704"/>
      <c r="DK47" s="704"/>
      <c r="DL47" s="704"/>
      <c r="DM47" s="704"/>
      <c r="DN47" s="704"/>
      <c r="DO47" s="704"/>
      <c r="DP47" s="704"/>
      <c r="DQ47" s="704"/>
      <c r="DR47" s="704"/>
      <c r="DS47" s="704"/>
      <c r="DT47" s="704"/>
      <c r="DU47" s="704"/>
      <c r="DV47" s="704"/>
      <c r="DW47" s="704"/>
      <c r="DX47" s="704"/>
      <c r="DY47" s="704"/>
      <c r="DZ47" s="704"/>
      <c r="EA47" s="704"/>
      <c r="EB47" s="704"/>
      <c r="EC47" s="704"/>
      <c r="ED47" s="704"/>
      <c r="EE47" s="704"/>
      <c r="EF47" s="704"/>
      <c r="EG47" s="704"/>
      <c r="EH47" s="704"/>
      <c r="EI47" s="704"/>
      <c r="EJ47" s="704"/>
      <c r="EK47" s="704"/>
      <c r="EL47" s="704"/>
      <c r="EM47" s="704"/>
      <c r="EN47" s="704"/>
      <c r="EO47" s="704"/>
      <c r="EP47" s="704"/>
      <c r="EQ47" s="704"/>
      <c r="ER47" s="704"/>
      <c r="ES47" s="704"/>
      <c r="ET47" s="704"/>
      <c r="EU47" s="704"/>
      <c r="EV47" s="704"/>
      <c r="EW47" s="704"/>
      <c r="EX47" s="704"/>
      <c r="EY47" s="704"/>
      <c r="EZ47" s="704"/>
      <c r="FA47" s="704"/>
      <c r="FB47" s="704"/>
      <c r="FC47" s="704"/>
      <c r="FD47" s="704"/>
      <c r="FE47" s="704"/>
      <c r="FF47" s="704"/>
      <c r="FG47" s="704"/>
      <c r="FH47" s="704"/>
    </row>
    <row r="48" spans="1:164" ht="16.5" thickTop="1">
      <c r="A48" s="705"/>
      <c r="B48" s="640"/>
      <c r="C48" s="617"/>
      <c r="D48" s="617"/>
      <c r="E48" s="617"/>
      <c r="F48" s="617"/>
      <c r="G48" s="640"/>
      <c r="H48" s="640"/>
      <c r="I48" s="640"/>
      <c r="J48" s="640"/>
      <c r="K48" s="640"/>
      <c r="L48" s="640"/>
    </row>
    <row r="49" spans="1:12">
      <c r="A49" s="705"/>
      <c r="B49" s="641"/>
      <c r="C49" s="674"/>
      <c r="D49" s="674"/>
      <c r="E49" s="674"/>
      <c r="F49" s="674"/>
      <c r="G49" s="674"/>
      <c r="H49" s="674"/>
      <c r="I49" s="674"/>
      <c r="J49" s="674"/>
      <c r="K49" s="674"/>
      <c r="L49" s="674"/>
    </row>
    <row r="50" spans="1:12">
      <c r="A50" s="640"/>
      <c r="B50" s="640"/>
      <c r="C50" s="640"/>
      <c r="D50" s="706"/>
      <c r="E50" s="640"/>
      <c r="F50" s="640"/>
      <c r="G50" s="640"/>
      <c r="H50" s="640"/>
      <c r="I50" s="640"/>
      <c r="J50" s="640"/>
      <c r="K50" s="640"/>
      <c r="L50" s="640"/>
    </row>
    <row r="51" spans="1:12">
      <c r="A51" s="958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</row>
    <row r="52" spans="1:12">
      <c r="A52" s="959"/>
      <c r="B52" s="959"/>
      <c r="C52" s="959"/>
      <c r="D52" s="959"/>
      <c r="E52" s="959"/>
      <c r="F52" s="959"/>
      <c r="G52" s="959"/>
      <c r="H52" s="959"/>
      <c r="I52" s="959"/>
      <c r="J52" s="959"/>
      <c r="K52" s="959"/>
      <c r="L52" s="959"/>
    </row>
    <row r="53" spans="1:12">
      <c r="A53" s="640"/>
      <c r="B53" s="640"/>
      <c r="C53" s="640"/>
      <c r="D53" s="640"/>
      <c r="E53" s="640"/>
      <c r="F53" s="640"/>
      <c r="G53" s="640"/>
      <c r="H53" s="640"/>
      <c r="I53" s="640"/>
      <c r="J53" s="641"/>
      <c r="K53" s="640"/>
      <c r="L53" s="640"/>
    </row>
    <row r="54" spans="1:12">
      <c r="A54" s="961"/>
      <c r="B54" s="961"/>
      <c r="C54" s="961"/>
      <c r="D54" s="961"/>
      <c r="E54" s="961"/>
      <c r="F54" s="961"/>
      <c r="G54" s="961"/>
      <c r="H54" s="961"/>
      <c r="I54" s="961"/>
      <c r="J54" s="961"/>
      <c r="K54" s="961"/>
      <c r="L54" s="961"/>
    </row>
    <row r="55" spans="1:12">
      <c r="A55" s="961"/>
      <c r="B55" s="961"/>
      <c r="C55" s="961"/>
      <c r="D55" s="961"/>
      <c r="E55" s="961"/>
      <c r="F55" s="961"/>
      <c r="G55" s="961"/>
      <c r="H55" s="961"/>
      <c r="I55" s="961"/>
      <c r="J55" s="961"/>
      <c r="K55" s="961"/>
      <c r="L55" s="961"/>
    </row>
    <row r="56" spans="1:12" ht="15.75" customHeight="1">
      <c r="A56" s="640"/>
      <c r="B56" s="640"/>
      <c r="C56" s="960"/>
      <c r="D56" s="960"/>
      <c r="E56" s="960"/>
      <c r="F56" s="707"/>
      <c r="G56" s="1632"/>
      <c r="H56" s="1632"/>
      <c r="I56" s="1632"/>
      <c r="J56" s="1632"/>
      <c r="K56" s="1632"/>
      <c r="L56" s="1632"/>
    </row>
    <row r="57" spans="1:12">
      <c r="A57" s="640"/>
      <c r="B57" s="640"/>
      <c r="C57" s="708"/>
      <c r="D57" s="708"/>
      <c r="E57" s="708"/>
      <c r="F57" s="708"/>
      <c r="G57" s="710"/>
      <c r="H57" s="707"/>
      <c r="I57" s="707"/>
      <c r="J57" s="707"/>
      <c r="K57" s="707"/>
      <c r="L57" s="709"/>
    </row>
    <row r="58" spans="1:12">
      <c r="A58" s="640"/>
      <c r="B58" s="640"/>
      <c r="C58" s="710"/>
      <c r="D58" s="710"/>
      <c r="E58" s="710"/>
      <c r="F58" s="710"/>
      <c r="G58" s="710"/>
      <c r="H58" s="710"/>
      <c r="I58" s="710"/>
      <c r="J58" s="710"/>
      <c r="K58" s="710"/>
      <c r="L58" s="711"/>
    </row>
    <row r="59" spans="1:12">
      <c r="A59" s="618"/>
      <c r="B59" s="700"/>
      <c r="C59" s="674"/>
      <c r="D59" s="674"/>
      <c r="E59" s="674"/>
      <c r="F59" s="674"/>
      <c r="G59" s="710"/>
      <c r="H59" s="674"/>
      <c r="I59" s="674"/>
      <c r="J59" s="674"/>
      <c r="K59" s="674"/>
      <c r="L59" s="674"/>
    </row>
    <row r="60" spans="1:12">
      <c r="A60" s="618"/>
      <c r="B60" s="700"/>
      <c r="C60" s="674"/>
      <c r="D60" s="674"/>
      <c r="E60" s="674"/>
      <c r="F60" s="674"/>
      <c r="G60" s="710"/>
      <c r="H60" s="674"/>
      <c r="I60" s="674"/>
      <c r="J60" s="674"/>
      <c r="K60" s="674"/>
      <c r="L60" s="674"/>
    </row>
    <row r="61" spans="1:12">
      <c r="A61" s="618"/>
      <c r="B61" s="700"/>
      <c r="C61" s="674"/>
      <c r="D61" s="674"/>
      <c r="E61" s="674"/>
      <c r="F61" s="674"/>
      <c r="G61" s="710"/>
      <c r="H61" s="674"/>
      <c r="I61" s="674"/>
      <c r="J61" s="674"/>
      <c r="K61" s="674"/>
      <c r="L61" s="674"/>
    </row>
    <row r="62" spans="1:12">
      <c r="A62" s="708"/>
      <c r="B62" s="640"/>
      <c r="C62" s="706"/>
      <c r="D62" s="706"/>
      <c r="E62" s="706"/>
      <c r="F62" s="706"/>
      <c r="G62" s="710"/>
      <c r="H62" s="706"/>
      <c r="I62" s="706"/>
      <c r="J62" s="706"/>
      <c r="K62" s="706"/>
      <c r="L62" s="544"/>
    </row>
    <row r="63" spans="1:12">
      <c r="A63" s="944"/>
      <c r="B63" s="640"/>
      <c r="C63" s="706"/>
      <c r="D63" s="706"/>
      <c r="E63" s="706"/>
      <c r="F63" s="706"/>
      <c r="G63" s="710"/>
      <c r="H63" s="706"/>
      <c r="I63" s="706"/>
      <c r="J63" s="706"/>
      <c r="K63" s="706"/>
      <c r="L63" s="544"/>
    </row>
    <row r="64" spans="1:12">
      <c r="A64" s="708"/>
      <c r="B64" s="640"/>
      <c r="C64" s="706"/>
      <c r="D64" s="706"/>
      <c r="E64" s="706"/>
      <c r="F64" s="706"/>
      <c r="G64" s="710"/>
      <c r="H64" s="706"/>
      <c r="I64" s="706"/>
      <c r="J64" s="706"/>
      <c r="K64" s="706"/>
      <c r="L64" s="544"/>
    </row>
    <row r="65" spans="1:12">
      <c r="A65" s="708"/>
      <c r="B65" s="640"/>
      <c r="C65" s="706"/>
      <c r="D65" s="706"/>
      <c r="E65" s="706"/>
      <c r="F65" s="706"/>
      <c r="G65" s="710"/>
      <c r="H65" s="706"/>
      <c r="I65" s="706"/>
      <c r="J65" s="706"/>
      <c r="K65" s="706"/>
      <c r="L65" s="544"/>
    </row>
    <row r="66" spans="1:12">
      <c r="A66" s="708"/>
      <c r="B66" s="640"/>
      <c r="C66" s="706"/>
      <c r="D66" s="706"/>
      <c r="E66" s="706"/>
      <c r="F66" s="706"/>
      <c r="G66" s="710"/>
      <c r="H66" s="706"/>
      <c r="I66" s="706"/>
      <c r="J66" s="706"/>
      <c r="K66" s="706"/>
      <c r="L66" s="544"/>
    </row>
    <row r="67" spans="1:12">
      <c r="A67" s="708"/>
      <c r="B67" s="640"/>
      <c r="C67" s="706"/>
      <c r="D67" s="706"/>
      <c r="E67" s="706"/>
      <c r="F67" s="706"/>
      <c r="G67" s="710"/>
      <c r="H67" s="706"/>
      <c r="I67" s="706"/>
      <c r="J67" s="706"/>
      <c r="K67" s="706"/>
      <c r="L67" s="544"/>
    </row>
    <row r="68" spans="1:12">
      <c r="A68" s="708"/>
      <c r="B68" s="640"/>
      <c r="C68" s="706"/>
      <c r="D68" s="706"/>
      <c r="E68" s="706"/>
      <c r="F68" s="706"/>
      <c r="G68" s="710"/>
      <c r="H68" s="706"/>
      <c r="I68" s="706"/>
      <c r="J68" s="706"/>
      <c r="K68" s="706"/>
      <c r="L68" s="544"/>
    </row>
    <row r="69" spans="1:12">
      <c r="A69" s="708"/>
      <c r="B69" s="640"/>
      <c r="C69" s="706"/>
      <c r="D69" s="706"/>
      <c r="E69" s="706"/>
      <c r="F69" s="706"/>
      <c r="G69" s="710"/>
      <c r="H69" s="706"/>
      <c r="I69" s="706"/>
      <c r="J69" s="706"/>
      <c r="K69" s="706"/>
      <c r="L69" s="544"/>
    </row>
    <row r="70" spans="1:12">
      <c r="A70" s="708"/>
      <c r="B70" s="640"/>
      <c r="C70" s="706"/>
      <c r="D70" s="706"/>
      <c r="E70" s="706"/>
      <c r="F70" s="706"/>
      <c r="G70" s="710"/>
      <c r="H70" s="706"/>
      <c r="I70" s="706"/>
      <c r="J70" s="706"/>
      <c r="K70" s="706"/>
      <c r="L70" s="544"/>
    </row>
    <row r="71" spans="1:12">
      <c r="A71" s="708"/>
      <c r="B71" s="640"/>
      <c r="C71" s="544"/>
      <c r="D71" s="544"/>
      <c r="E71" s="706"/>
      <c r="F71" s="706"/>
      <c r="G71" s="710"/>
      <c r="H71" s="706"/>
      <c r="I71" s="706"/>
      <c r="J71" s="706"/>
      <c r="K71" s="706"/>
      <c r="L71" s="544"/>
    </row>
    <row r="72" spans="1:12">
      <c r="A72" s="708"/>
      <c r="B72" s="640"/>
      <c r="C72" s="544"/>
      <c r="D72" s="544"/>
      <c r="E72" s="706"/>
      <c r="F72" s="706"/>
      <c r="G72" s="710"/>
      <c r="H72" s="706"/>
      <c r="I72" s="706"/>
      <c r="J72" s="706"/>
      <c r="K72" s="706"/>
      <c r="L72" s="544"/>
    </row>
    <row r="73" spans="1:12">
      <c r="A73" s="708"/>
      <c r="B73" s="622"/>
      <c r="C73" s="706"/>
      <c r="D73" s="706"/>
      <c r="E73" s="706"/>
      <c r="F73" s="706"/>
      <c r="G73" s="710"/>
      <c r="H73" s="706"/>
      <c r="I73" s="706"/>
      <c r="J73" s="706"/>
      <c r="K73" s="544"/>
      <c r="L73" s="544"/>
    </row>
    <row r="74" spans="1:12">
      <c r="A74" s="705"/>
      <c r="B74" s="640"/>
      <c r="C74" s="640"/>
      <c r="D74" s="640"/>
      <c r="E74" s="640"/>
      <c r="F74" s="640"/>
      <c r="G74" s="710"/>
      <c r="H74" s="640"/>
      <c r="I74" s="640"/>
      <c r="J74" s="640"/>
      <c r="K74" s="640"/>
      <c r="L74" s="640"/>
    </row>
    <row r="75" spans="1:12">
      <c r="A75" s="618"/>
      <c r="B75" s="625"/>
      <c r="C75" s="674"/>
      <c r="D75" s="674"/>
      <c r="E75" s="674"/>
      <c r="F75" s="674"/>
      <c r="G75" s="674"/>
      <c r="H75" s="674"/>
      <c r="I75" s="674"/>
      <c r="J75" s="674"/>
      <c r="K75" s="674"/>
      <c r="L75" s="674"/>
    </row>
    <row r="76" spans="1:12">
      <c r="A76" s="708"/>
      <c r="B76" s="640"/>
      <c r="C76" s="706"/>
      <c r="D76" s="706"/>
      <c r="E76" s="706"/>
      <c r="F76" s="706"/>
      <c r="G76" s="706"/>
      <c r="H76" s="706"/>
      <c r="I76" s="706"/>
      <c r="J76" s="706"/>
      <c r="K76" s="706"/>
      <c r="L76" s="544"/>
    </row>
    <row r="77" spans="1:12">
      <c r="A77" s="708"/>
      <c r="B77" s="640"/>
      <c r="C77" s="706"/>
      <c r="D77" s="706"/>
      <c r="E77" s="706"/>
      <c r="F77" s="706"/>
      <c r="G77" s="706"/>
      <c r="H77" s="706"/>
      <c r="I77" s="706"/>
      <c r="J77" s="706"/>
      <c r="K77" s="706"/>
      <c r="L77" s="544"/>
    </row>
    <row r="78" spans="1:12">
      <c r="A78" s="708"/>
      <c r="B78" s="640"/>
      <c r="C78" s="706"/>
      <c r="D78" s="706"/>
      <c r="E78" s="706"/>
      <c r="F78" s="706"/>
      <c r="G78" s="706"/>
      <c r="H78" s="706"/>
      <c r="I78" s="706"/>
      <c r="J78" s="706"/>
      <c r="K78" s="706"/>
      <c r="L78" s="544"/>
    </row>
    <row r="79" spans="1:12">
      <c r="A79" s="705"/>
      <c r="B79" s="640"/>
      <c r="C79" s="640"/>
      <c r="D79" s="640"/>
      <c r="E79" s="640"/>
      <c r="F79" s="640"/>
      <c r="G79" s="640"/>
      <c r="H79" s="640"/>
      <c r="I79" s="640"/>
      <c r="J79" s="640"/>
      <c r="K79" s="640"/>
      <c r="L79" s="640"/>
    </row>
    <row r="80" spans="1:12">
      <c r="A80" s="618"/>
      <c r="B80" s="700"/>
      <c r="C80" s="674"/>
      <c r="D80" s="674"/>
      <c r="E80" s="674"/>
      <c r="F80" s="674"/>
      <c r="G80" s="674"/>
      <c r="H80" s="674"/>
      <c r="I80" s="674"/>
      <c r="J80" s="674"/>
      <c r="K80" s="674"/>
      <c r="L80" s="674"/>
    </row>
    <row r="81" spans="1:12">
      <c r="A81" s="708"/>
      <c r="B81" s="640"/>
      <c r="C81" s="544"/>
      <c r="D81" s="544"/>
      <c r="E81" s="706"/>
      <c r="F81" s="706"/>
      <c r="G81" s="706"/>
      <c r="H81" s="706"/>
      <c r="I81" s="706"/>
      <c r="J81" s="706"/>
      <c r="K81" s="706"/>
      <c r="L81" s="544"/>
    </row>
    <row r="82" spans="1:12">
      <c r="A82" s="708"/>
      <c r="B82" s="640"/>
      <c r="C82" s="544"/>
      <c r="D82" s="544"/>
      <c r="E82" s="706"/>
      <c r="F82" s="706"/>
      <c r="G82" s="706"/>
      <c r="H82" s="706"/>
      <c r="I82" s="706"/>
      <c r="J82" s="706"/>
      <c r="K82" s="706"/>
      <c r="L82" s="544"/>
    </row>
    <row r="83" spans="1:12">
      <c r="A83" s="705"/>
      <c r="B83" s="640"/>
      <c r="C83" s="640"/>
      <c r="D83" s="640"/>
      <c r="E83" s="640"/>
      <c r="F83" s="640"/>
      <c r="G83" s="640"/>
      <c r="H83" s="640"/>
      <c r="I83" s="640"/>
      <c r="J83" s="640"/>
      <c r="K83" s="640"/>
      <c r="L83" s="640"/>
    </row>
    <row r="84" spans="1:12">
      <c r="A84" s="618"/>
      <c r="B84" s="700"/>
      <c r="C84" s="674"/>
      <c r="D84" s="674"/>
      <c r="E84" s="674"/>
      <c r="F84" s="674"/>
      <c r="G84" s="674"/>
      <c r="H84" s="674"/>
      <c r="I84" s="674"/>
      <c r="J84" s="674"/>
      <c r="K84" s="674"/>
      <c r="L84" s="674"/>
    </row>
    <row r="85" spans="1:12">
      <c r="A85" s="708"/>
      <c r="B85" s="640"/>
      <c r="C85" s="706"/>
      <c r="D85" s="706"/>
      <c r="E85" s="706"/>
      <c r="F85" s="706"/>
      <c r="G85" s="706"/>
      <c r="H85" s="706"/>
      <c r="I85" s="706"/>
      <c r="J85" s="706"/>
      <c r="K85" s="706"/>
      <c r="L85" s="544"/>
    </row>
    <row r="86" spans="1:12">
      <c r="A86" s="705"/>
      <c r="B86" s="640"/>
      <c r="C86" s="640"/>
      <c r="D86" s="640"/>
      <c r="E86" s="640"/>
      <c r="F86" s="640"/>
      <c r="G86" s="640"/>
      <c r="H86" s="640"/>
      <c r="I86" s="640"/>
      <c r="J86" s="640"/>
      <c r="K86" s="640"/>
      <c r="L86" s="640"/>
    </row>
    <row r="87" spans="1:12">
      <c r="A87" s="618"/>
      <c r="B87" s="700"/>
      <c r="C87" s="674"/>
      <c r="D87" s="674"/>
      <c r="E87" s="674"/>
      <c r="F87" s="674"/>
      <c r="G87" s="674"/>
      <c r="H87" s="674"/>
      <c r="I87" s="674"/>
      <c r="J87" s="674"/>
      <c r="K87" s="674"/>
      <c r="L87" s="674"/>
    </row>
    <row r="88" spans="1:12">
      <c r="A88" s="712"/>
      <c r="B88" s="700"/>
      <c r="C88" s="674"/>
      <c r="D88" s="674"/>
      <c r="E88" s="674"/>
      <c r="F88" s="674"/>
      <c r="G88" s="674"/>
      <c r="H88" s="674"/>
      <c r="I88" s="674"/>
      <c r="J88" s="674"/>
      <c r="K88" s="674"/>
      <c r="L88" s="674"/>
    </row>
    <row r="89" spans="1:12">
      <c r="A89" s="621"/>
      <c r="B89" s="700"/>
      <c r="C89" s="674"/>
      <c r="D89" s="674"/>
      <c r="E89" s="674"/>
      <c r="F89" s="674"/>
      <c r="G89" s="674"/>
      <c r="H89" s="674"/>
      <c r="I89" s="674"/>
      <c r="J89" s="674"/>
      <c r="K89" s="674"/>
      <c r="L89" s="562"/>
    </row>
    <row r="90" spans="1:12">
      <c r="A90" s="621"/>
      <c r="B90" s="700"/>
      <c r="C90" s="674"/>
      <c r="D90" s="674"/>
      <c r="E90" s="674"/>
      <c r="F90" s="674"/>
      <c r="G90" s="674"/>
      <c r="H90" s="674"/>
      <c r="I90" s="674"/>
      <c r="J90" s="674"/>
      <c r="K90" s="674"/>
      <c r="L90" s="562"/>
    </row>
    <row r="91" spans="1:12">
      <c r="A91" s="705"/>
      <c r="B91" s="640"/>
      <c r="C91" s="640"/>
      <c r="D91" s="640"/>
      <c r="E91" s="640"/>
      <c r="F91" s="640"/>
      <c r="G91" s="640"/>
      <c r="H91" s="640"/>
      <c r="I91" s="640"/>
      <c r="J91" s="640"/>
      <c r="K91" s="640"/>
      <c r="L91" s="640"/>
    </row>
    <row r="92" spans="1:12">
      <c r="A92" s="618"/>
      <c r="B92" s="700"/>
      <c r="C92" s="562"/>
      <c r="D92" s="562"/>
      <c r="E92" s="562"/>
      <c r="F92" s="562"/>
      <c r="G92" s="562"/>
      <c r="H92" s="562"/>
      <c r="I92" s="562"/>
      <c r="J92" s="562"/>
      <c r="K92" s="562"/>
      <c r="L92" s="562"/>
    </row>
    <row r="93" spans="1:12">
      <c r="A93" s="705"/>
      <c r="B93" s="640"/>
      <c r="C93" s="640"/>
      <c r="D93" s="640"/>
      <c r="E93" s="640"/>
      <c r="F93" s="640"/>
      <c r="G93" s="640"/>
      <c r="H93" s="640"/>
      <c r="I93" s="640"/>
      <c r="J93" s="640"/>
      <c r="K93" s="640"/>
      <c r="L93" s="640"/>
    </row>
    <row r="94" spans="1:12">
      <c r="A94" s="705"/>
      <c r="B94" s="641"/>
      <c r="C94" s="674"/>
      <c r="D94" s="674"/>
      <c r="E94" s="674"/>
      <c r="F94" s="674"/>
      <c r="G94" s="674"/>
      <c r="H94" s="674"/>
      <c r="I94" s="674"/>
      <c r="J94" s="674"/>
      <c r="K94" s="674"/>
      <c r="L94" s="674"/>
    </row>
    <row r="95" spans="1:12">
      <c r="A95" s="640"/>
      <c r="B95" s="640"/>
      <c r="C95" s="640"/>
      <c r="D95" s="640"/>
      <c r="E95" s="640"/>
      <c r="F95" s="640"/>
      <c r="G95" s="640"/>
      <c r="H95" s="640"/>
      <c r="I95" s="640"/>
      <c r="J95" s="640"/>
      <c r="K95" s="640"/>
      <c r="L95" s="640"/>
    </row>
    <row r="96" spans="1:12">
      <c r="A96" s="1634"/>
      <c r="B96" s="1634"/>
      <c r="C96" s="1634"/>
      <c r="D96" s="1634"/>
      <c r="E96" s="1634"/>
      <c r="F96" s="1634"/>
      <c r="G96" s="1634"/>
      <c r="H96" s="1634"/>
      <c r="I96" s="1634"/>
      <c r="J96" s="1634"/>
      <c r="K96" s="1634"/>
      <c r="L96" s="1634"/>
    </row>
    <row r="97" spans="1:12">
      <c r="A97" s="1633"/>
      <c r="B97" s="1633"/>
      <c r="C97" s="1633"/>
      <c r="D97" s="1633"/>
      <c r="E97" s="1633"/>
      <c r="F97" s="1633"/>
      <c r="G97" s="1633"/>
      <c r="H97" s="1633"/>
      <c r="I97" s="1633"/>
      <c r="J97" s="1633"/>
      <c r="K97" s="1633"/>
      <c r="L97" s="1633"/>
    </row>
    <row r="98" spans="1:12">
      <c r="A98" s="640"/>
      <c r="B98" s="640"/>
      <c r="C98" s="640"/>
      <c r="D98" s="640"/>
      <c r="E98" s="640"/>
      <c r="F98" s="640"/>
      <c r="G98" s="640"/>
      <c r="H98" s="640"/>
      <c r="I98" s="640"/>
      <c r="J98" s="641"/>
      <c r="K98" s="640"/>
      <c r="L98" s="640"/>
    </row>
    <row r="99" spans="1:12">
      <c r="A99" s="1631"/>
      <c r="B99" s="1631"/>
      <c r="C99" s="1631"/>
      <c r="D99" s="1631"/>
      <c r="E99" s="1631"/>
      <c r="F99" s="1631"/>
      <c r="G99" s="1631"/>
      <c r="H99" s="1631"/>
      <c r="I99" s="1631"/>
      <c r="J99" s="1631"/>
      <c r="K99" s="1631"/>
      <c r="L99" s="1631"/>
    </row>
    <row r="100" spans="1:12">
      <c r="A100" s="1631"/>
      <c r="B100" s="1631"/>
      <c r="C100" s="1631"/>
      <c r="D100" s="1631"/>
      <c r="E100" s="1631"/>
      <c r="F100" s="1631"/>
      <c r="G100" s="1631"/>
      <c r="H100" s="1631"/>
      <c r="I100" s="1631"/>
      <c r="J100" s="1631"/>
      <c r="K100" s="1631"/>
      <c r="L100" s="1631"/>
    </row>
    <row r="101" spans="1:12" ht="15.75" customHeight="1">
      <c r="A101" s="640"/>
      <c r="B101" s="640"/>
      <c r="C101" s="1632"/>
      <c r="D101" s="1632"/>
      <c r="E101" s="1632"/>
      <c r="F101" s="707"/>
      <c r="G101" s="1632"/>
      <c r="H101" s="1632"/>
      <c r="I101" s="1632"/>
      <c r="J101" s="1632"/>
      <c r="K101" s="1632"/>
      <c r="L101" s="1632"/>
    </row>
    <row r="102" spans="1:12">
      <c r="A102" s="640"/>
      <c r="B102" s="640"/>
      <c r="C102" s="708"/>
      <c r="D102" s="708"/>
      <c r="E102" s="708"/>
      <c r="F102" s="708"/>
      <c r="G102" s="707"/>
      <c r="H102" s="707"/>
      <c r="I102" s="707"/>
      <c r="J102" s="707"/>
      <c r="K102" s="707"/>
      <c r="L102" s="709"/>
    </row>
    <row r="103" spans="1:12">
      <c r="A103" s="640"/>
      <c r="B103" s="640"/>
      <c r="C103" s="710"/>
      <c r="D103" s="710"/>
      <c r="E103" s="710"/>
      <c r="F103" s="710"/>
      <c r="G103" s="710"/>
      <c r="H103" s="710"/>
      <c r="I103" s="710"/>
      <c r="J103" s="710"/>
      <c r="K103" s="710"/>
      <c r="L103" s="711"/>
    </row>
    <row r="104" spans="1:12">
      <c r="A104" s="618"/>
      <c r="B104" s="700"/>
      <c r="C104" s="674"/>
      <c r="D104" s="674"/>
      <c r="E104" s="674"/>
      <c r="F104" s="674"/>
      <c r="G104" s="674"/>
      <c r="H104" s="674"/>
      <c r="I104" s="674"/>
      <c r="J104" s="674"/>
      <c r="K104" s="674"/>
      <c r="L104" s="674"/>
    </row>
    <row r="105" spans="1:12">
      <c r="A105" s="618"/>
      <c r="B105" s="700"/>
      <c r="C105" s="674"/>
      <c r="D105" s="674"/>
      <c r="E105" s="674"/>
      <c r="F105" s="674"/>
      <c r="G105" s="674"/>
      <c r="H105" s="674"/>
      <c r="I105" s="674"/>
      <c r="J105" s="674"/>
      <c r="K105" s="674"/>
      <c r="L105" s="674"/>
    </row>
    <row r="106" spans="1:12">
      <c r="A106" s="618"/>
      <c r="B106" s="700"/>
      <c r="C106" s="674"/>
      <c r="D106" s="674"/>
      <c r="E106" s="674"/>
      <c r="F106" s="674"/>
      <c r="G106" s="674"/>
      <c r="H106" s="674"/>
      <c r="I106" s="674"/>
      <c r="J106" s="674"/>
      <c r="K106" s="674"/>
      <c r="L106" s="674"/>
    </row>
    <row r="107" spans="1:12">
      <c r="A107" s="708"/>
      <c r="B107" s="640"/>
      <c r="C107" s="706"/>
      <c r="D107" s="706"/>
      <c r="E107" s="706"/>
      <c r="F107" s="706"/>
      <c r="G107" s="706"/>
      <c r="H107" s="706"/>
      <c r="I107" s="706"/>
      <c r="J107" s="706"/>
      <c r="K107" s="706"/>
      <c r="L107" s="544"/>
    </row>
    <row r="108" spans="1:12">
      <c r="A108" s="708"/>
      <c r="B108" s="640"/>
      <c r="C108" s="706"/>
      <c r="D108" s="706"/>
      <c r="E108" s="706"/>
      <c r="F108" s="706"/>
      <c r="G108" s="706"/>
      <c r="H108" s="706"/>
      <c r="I108" s="706"/>
      <c r="J108" s="706"/>
      <c r="K108" s="706"/>
      <c r="L108" s="544"/>
    </row>
    <row r="109" spans="1:12">
      <c r="A109" s="708"/>
      <c r="B109" s="640"/>
      <c r="C109" s="706"/>
      <c r="D109" s="706"/>
      <c r="E109" s="706"/>
      <c r="F109" s="706"/>
      <c r="G109" s="706"/>
      <c r="H109" s="706"/>
      <c r="I109" s="706"/>
      <c r="J109" s="706"/>
      <c r="K109" s="706"/>
      <c r="L109" s="544"/>
    </row>
    <row r="110" spans="1:12">
      <c r="A110" s="708"/>
      <c r="B110" s="640"/>
      <c r="C110" s="706"/>
      <c r="D110" s="706"/>
      <c r="E110" s="706"/>
      <c r="F110" s="706"/>
      <c r="G110" s="706"/>
      <c r="H110" s="706"/>
      <c r="I110" s="706"/>
      <c r="J110" s="706"/>
      <c r="K110" s="706"/>
      <c r="L110" s="544"/>
    </row>
    <row r="111" spans="1:12">
      <c r="A111" s="708"/>
      <c r="B111" s="640"/>
      <c r="C111" s="706"/>
      <c r="D111" s="706"/>
      <c r="E111" s="706"/>
      <c r="F111" s="706"/>
      <c r="G111" s="706"/>
      <c r="H111" s="706"/>
      <c r="I111" s="706"/>
      <c r="J111" s="706"/>
      <c r="K111" s="706"/>
      <c r="L111" s="544"/>
    </row>
    <row r="112" spans="1:12">
      <c r="A112" s="708"/>
      <c r="B112" s="640"/>
      <c r="C112" s="706"/>
      <c r="D112" s="706"/>
      <c r="E112" s="706"/>
      <c r="F112" s="706"/>
      <c r="G112" s="706"/>
      <c r="H112" s="706"/>
      <c r="I112" s="706"/>
      <c r="J112" s="706"/>
      <c r="K112" s="706"/>
      <c r="L112" s="544"/>
    </row>
    <row r="113" spans="1:12">
      <c r="A113" s="708"/>
      <c r="B113" s="640"/>
      <c r="C113" s="706"/>
      <c r="D113" s="706"/>
      <c r="E113" s="706"/>
      <c r="F113" s="706"/>
      <c r="G113" s="706"/>
      <c r="H113" s="706"/>
      <c r="I113" s="706"/>
      <c r="J113" s="706"/>
      <c r="K113" s="706"/>
      <c r="L113" s="544"/>
    </row>
    <row r="114" spans="1:12">
      <c r="A114" s="708"/>
      <c r="B114" s="640"/>
      <c r="C114" s="706"/>
      <c r="D114" s="706"/>
      <c r="E114" s="706"/>
      <c r="F114" s="706"/>
      <c r="G114" s="706"/>
      <c r="H114" s="706"/>
      <c r="I114" s="706"/>
      <c r="J114" s="706"/>
      <c r="K114" s="706"/>
      <c r="L114" s="544"/>
    </row>
    <row r="115" spans="1:12">
      <c r="A115" s="708"/>
      <c r="B115" s="640"/>
      <c r="C115" s="544"/>
      <c r="D115" s="544"/>
      <c r="E115" s="706"/>
      <c r="F115" s="706"/>
      <c r="G115" s="706"/>
      <c r="H115" s="706"/>
      <c r="I115" s="706"/>
      <c r="J115" s="706"/>
      <c r="K115" s="706"/>
      <c r="L115" s="544"/>
    </row>
    <row r="116" spans="1:12">
      <c r="A116" s="708"/>
      <c r="B116" s="640"/>
      <c r="C116" s="544"/>
      <c r="D116" s="544"/>
      <c r="E116" s="706"/>
      <c r="F116" s="706"/>
      <c r="G116" s="706"/>
      <c r="H116" s="706"/>
      <c r="I116" s="706"/>
      <c r="J116" s="706"/>
      <c r="K116" s="706"/>
      <c r="L116" s="544"/>
    </row>
    <row r="117" spans="1:12">
      <c r="A117" s="708"/>
      <c r="B117" s="622"/>
      <c r="C117" s="706"/>
      <c r="D117" s="706"/>
      <c r="E117" s="706"/>
      <c r="F117" s="706"/>
      <c r="G117" s="706"/>
      <c r="H117" s="706"/>
      <c r="I117" s="706"/>
      <c r="J117" s="706"/>
      <c r="K117" s="544"/>
      <c r="L117" s="544"/>
    </row>
    <row r="118" spans="1:12">
      <c r="A118" s="705"/>
      <c r="B118" s="640"/>
      <c r="C118" s="640"/>
      <c r="D118" s="640"/>
      <c r="E118" s="640"/>
      <c r="F118" s="640"/>
      <c r="G118" s="640"/>
      <c r="H118" s="640"/>
      <c r="I118" s="640"/>
      <c r="J118" s="640"/>
      <c r="K118" s="640"/>
      <c r="L118" s="640"/>
    </row>
    <row r="119" spans="1:12">
      <c r="A119" s="618"/>
      <c r="B119" s="625"/>
      <c r="C119" s="674"/>
      <c r="D119" s="674"/>
      <c r="E119" s="674"/>
      <c r="F119" s="674"/>
      <c r="G119" s="674"/>
      <c r="H119" s="674"/>
      <c r="I119" s="674"/>
      <c r="J119" s="674"/>
      <c r="K119" s="674"/>
      <c r="L119" s="674"/>
    </row>
    <row r="120" spans="1:12">
      <c r="A120" s="708"/>
      <c r="B120" s="640"/>
      <c r="C120" s="706"/>
      <c r="D120" s="706"/>
      <c r="E120" s="706"/>
      <c r="F120" s="706"/>
      <c r="G120" s="706"/>
      <c r="H120" s="706"/>
      <c r="I120" s="706"/>
      <c r="J120" s="706"/>
      <c r="K120" s="706"/>
      <c r="L120" s="544"/>
    </row>
    <row r="121" spans="1:12">
      <c r="A121" s="708"/>
      <c r="B121" s="640"/>
      <c r="C121" s="706"/>
      <c r="D121" s="706"/>
      <c r="E121" s="706"/>
      <c r="F121" s="706"/>
      <c r="G121" s="706"/>
      <c r="H121" s="706"/>
      <c r="I121" s="706"/>
      <c r="J121" s="706"/>
      <c r="K121" s="706"/>
      <c r="L121" s="544"/>
    </row>
    <row r="122" spans="1:12">
      <c r="A122" s="708"/>
      <c r="B122" s="640"/>
      <c r="C122" s="706"/>
      <c r="D122" s="706"/>
      <c r="E122" s="706"/>
      <c r="F122" s="706"/>
      <c r="G122" s="706"/>
      <c r="H122" s="706"/>
      <c r="I122" s="706"/>
      <c r="J122" s="706"/>
      <c r="K122" s="706"/>
      <c r="L122" s="544"/>
    </row>
    <row r="123" spans="1:12">
      <c r="A123" s="705"/>
      <c r="B123" s="640"/>
      <c r="C123" s="640"/>
      <c r="D123" s="640"/>
      <c r="E123" s="640"/>
      <c r="F123" s="640"/>
      <c r="G123" s="640"/>
      <c r="H123" s="640"/>
      <c r="I123" s="640"/>
      <c r="J123" s="640"/>
      <c r="K123" s="640"/>
      <c r="L123" s="640"/>
    </row>
    <row r="124" spans="1:12">
      <c r="A124" s="618"/>
      <c r="B124" s="700"/>
      <c r="C124" s="674"/>
      <c r="D124" s="674"/>
      <c r="E124" s="674"/>
      <c r="F124" s="674"/>
      <c r="G124" s="674"/>
      <c r="H124" s="674"/>
      <c r="I124" s="674"/>
      <c r="J124" s="674"/>
      <c r="K124" s="674"/>
      <c r="L124" s="674"/>
    </row>
    <row r="125" spans="1:12">
      <c r="A125" s="708"/>
      <c r="B125" s="640"/>
      <c r="C125" s="544"/>
      <c r="D125" s="544"/>
      <c r="E125" s="706"/>
      <c r="F125" s="706"/>
      <c r="G125" s="706"/>
      <c r="H125" s="706"/>
      <c r="I125" s="706"/>
      <c r="J125" s="706"/>
      <c r="K125" s="706"/>
      <c r="L125" s="544"/>
    </row>
    <row r="126" spans="1:12">
      <c r="A126" s="708"/>
      <c r="B126" s="640"/>
      <c r="C126" s="544"/>
      <c r="D126" s="544"/>
      <c r="E126" s="706"/>
      <c r="F126" s="706"/>
      <c r="G126" s="706"/>
      <c r="H126" s="706"/>
      <c r="I126" s="706"/>
      <c r="J126" s="706"/>
      <c r="K126" s="706"/>
      <c r="L126" s="544"/>
    </row>
    <row r="127" spans="1:12">
      <c r="A127" s="705"/>
      <c r="B127" s="640"/>
      <c r="C127" s="640"/>
      <c r="D127" s="640"/>
      <c r="E127" s="640"/>
      <c r="F127" s="640"/>
      <c r="G127" s="640"/>
      <c r="H127" s="640"/>
      <c r="I127" s="640"/>
      <c r="J127" s="640"/>
      <c r="K127" s="640"/>
      <c r="L127" s="640"/>
    </row>
    <row r="128" spans="1:12">
      <c r="A128" s="618"/>
      <c r="B128" s="700"/>
      <c r="C128" s="674"/>
      <c r="D128" s="674"/>
      <c r="E128" s="674"/>
      <c r="F128" s="674"/>
      <c r="G128" s="674"/>
      <c r="H128" s="674"/>
      <c r="I128" s="674"/>
      <c r="J128" s="674"/>
      <c r="K128" s="674"/>
      <c r="L128" s="674"/>
    </row>
    <row r="129" spans="1:12">
      <c r="A129" s="708"/>
      <c r="B129" s="640"/>
      <c r="C129" s="706"/>
      <c r="D129" s="706"/>
      <c r="E129" s="706"/>
      <c r="F129" s="706"/>
      <c r="G129" s="706"/>
      <c r="H129" s="706"/>
      <c r="I129" s="706"/>
      <c r="J129" s="706"/>
      <c r="K129" s="706"/>
      <c r="L129" s="544"/>
    </row>
    <row r="130" spans="1:12">
      <c r="A130" s="705"/>
      <c r="B130" s="640"/>
      <c r="C130" s="640"/>
      <c r="D130" s="640"/>
      <c r="E130" s="640"/>
      <c r="F130" s="640"/>
      <c r="G130" s="640"/>
      <c r="H130" s="640"/>
      <c r="I130" s="640"/>
      <c r="J130" s="640"/>
      <c r="K130" s="640"/>
      <c r="L130" s="640"/>
    </row>
    <row r="131" spans="1:12">
      <c r="A131" s="618"/>
      <c r="B131" s="700"/>
      <c r="C131" s="674"/>
      <c r="D131" s="674"/>
      <c r="E131" s="674"/>
      <c r="F131" s="674"/>
      <c r="G131" s="674"/>
      <c r="H131" s="674"/>
      <c r="I131" s="674"/>
      <c r="J131" s="674"/>
      <c r="K131" s="674"/>
      <c r="L131" s="674"/>
    </row>
    <row r="132" spans="1:12">
      <c r="A132" s="712"/>
      <c r="B132" s="700"/>
      <c r="C132" s="674"/>
      <c r="D132" s="674"/>
      <c r="E132" s="674"/>
      <c r="F132" s="674"/>
      <c r="G132" s="674"/>
      <c r="H132" s="674"/>
      <c r="I132" s="674"/>
      <c r="J132" s="674"/>
      <c r="K132" s="674"/>
      <c r="L132" s="674"/>
    </row>
    <row r="133" spans="1:12">
      <c r="A133" s="621"/>
      <c r="B133" s="700"/>
      <c r="C133" s="674"/>
      <c r="D133" s="674"/>
      <c r="E133" s="674"/>
      <c r="F133" s="674"/>
      <c r="G133" s="674"/>
      <c r="H133" s="674"/>
      <c r="I133" s="674"/>
      <c r="J133" s="674"/>
      <c r="K133" s="674"/>
      <c r="L133" s="562"/>
    </row>
    <row r="134" spans="1:12">
      <c r="A134" s="621"/>
      <c r="B134" s="700"/>
      <c r="C134" s="674"/>
      <c r="D134" s="674"/>
      <c r="E134" s="674"/>
      <c r="F134" s="674"/>
      <c r="G134" s="674"/>
      <c r="H134" s="674"/>
      <c r="I134" s="674"/>
      <c r="J134" s="674"/>
      <c r="K134" s="674"/>
      <c r="L134" s="562"/>
    </row>
    <row r="135" spans="1:12">
      <c r="A135" s="705"/>
      <c r="B135" s="640"/>
      <c r="C135" s="640"/>
      <c r="D135" s="640"/>
      <c r="E135" s="640"/>
      <c r="F135" s="640"/>
      <c r="G135" s="640"/>
      <c r="H135" s="640"/>
      <c r="I135" s="640"/>
      <c r="J135" s="640"/>
      <c r="K135" s="640"/>
      <c r="L135" s="640"/>
    </row>
    <row r="136" spans="1:12">
      <c r="A136" s="618"/>
      <c r="B136" s="700"/>
      <c r="C136" s="562"/>
      <c r="D136" s="562"/>
      <c r="E136" s="562"/>
      <c r="F136" s="562"/>
      <c r="G136" s="562"/>
      <c r="H136" s="562"/>
      <c r="I136" s="562"/>
      <c r="J136" s="562"/>
      <c r="K136" s="562"/>
      <c r="L136" s="562"/>
    </row>
    <row r="137" spans="1:12">
      <c r="A137" s="705"/>
      <c r="B137" s="640"/>
      <c r="C137" s="640"/>
      <c r="D137" s="640"/>
      <c r="E137" s="640"/>
      <c r="F137" s="640"/>
      <c r="G137" s="640"/>
      <c r="H137" s="640"/>
      <c r="I137" s="640"/>
      <c r="J137" s="640"/>
      <c r="K137" s="640"/>
      <c r="L137" s="640"/>
    </row>
    <row r="138" spans="1:12">
      <c r="A138" s="705"/>
      <c r="B138" s="641"/>
      <c r="C138" s="674"/>
      <c r="D138" s="674"/>
      <c r="E138" s="674"/>
      <c r="F138" s="674"/>
      <c r="G138" s="674"/>
      <c r="H138" s="674"/>
      <c r="I138" s="674"/>
      <c r="J138" s="674"/>
      <c r="K138" s="674"/>
      <c r="L138" s="674"/>
    </row>
    <row r="139" spans="1:12">
      <c r="A139" s="640"/>
      <c r="B139" s="640"/>
      <c r="C139" s="640"/>
      <c r="D139" s="640"/>
      <c r="E139" s="640"/>
      <c r="F139" s="640"/>
      <c r="G139" s="640"/>
      <c r="H139" s="640"/>
      <c r="I139" s="640"/>
      <c r="J139" s="640"/>
      <c r="K139" s="640"/>
      <c r="L139" s="640"/>
    </row>
    <row r="140" spans="1:12">
      <c r="A140" s="1634"/>
      <c r="B140" s="1634"/>
      <c r="C140" s="1634"/>
      <c r="D140" s="1634"/>
      <c r="E140" s="1634"/>
      <c r="F140" s="1634"/>
      <c r="G140" s="1634"/>
      <c r="H140" s="1634"/>
      <c r="I140" s="1634"/>
      <c r="J140" s="1634"/>
      <c r="K140" s="1634"/>
      <c r="L140" s="1634"/>
    </row>
    <row r="141" spans="1:12">
      <c r="A141" s="1633"/>
      <c r="B141" s="1633"/>
      <c r="C141" s="1633"/>
      <c r="D141" s="1633"/>
      <c r="E141" s="1633"/>
      <c r="F141" s="1633"/>
      <c r="G141" s="1633"/>
      <c r="H141" s="1633"/>
      <c r="I141" s="1633"/>
      <c r="J141" s="1633"/>
      <c r="K141" s="1633"/>
      <c r="L141" s="1633"/>
    </row>
    <row r="142" spans="1:12">
      <c r="A142" s="640"/>
      <c r="B142" s="640"/>
      <c r="C142" s="640"/>
      <c r="D142" s="640"/>
      <c r="E142" s="640"/>
      <c r="F142" s="640"/>
      <c r="G142" s="640"/>
      <c r="H142" s="640"/>
      <c r="I142" s="640"/>
      <c r="J142" s="641"/>
      <c r="K142" s="640"/>
      <c r="L142" s="640"/>
    </row>
    <row r="143" spans="1:12">
      <c r="A143" s="1631"/>
      <c r="B143" s="1631"/>
      <c r="C143" s="1631"/>
      <c r="D143" s="1631"/>
      <c r="E143" s="1631"/>
      <c r="F143" s="1631"/>
      <c r="G143" s="1631"/>
      <c r="H143" s="1631"/>
      <c r="I143" s="1631"/>
      <c r="J143" s="1631"/>
      <c r="K143" s="1631"/>
      <c r="L143" s="1631"/>
    </row>
    <row r="144" spans="1:12">
      <c r="A144" s="1631"/>
      <c r="B144" s="1631"/>
      <c r="C144" s="1631"/>
      <c r="D144" s="1631"/>
      <c r="E144" s="1631"/>
      <c r="F144" s="1631"/>
      <c r="G144" s="1631"/>
      <c r="H144" s="1631"/>
      <c r="I144" s="1631"/>
      <c r="J144" s="1631"/>
      <c r="K144" s="1631"/>
      <c r="L144" s="1631"/>
    </row>
    <row r="145" spans="1:12" ht="15.75" customHeight="1">
      <c r="A145" s="640"/>
      <c r="B145" s="640"/>
      <c r="C145" s="1632"/>
      <c r="D145" s="1632"/>
      <c r="E145" s="1632"/>
      <c r="F145" s="707"/>
      <c r="G145" s="1632"/>
      <c r="H145" s="1632"/>
      <c r="I145" s="1632"/>
      <c r="J145" s="1632"/>
      <c r="K145" s="1632"/>
      <c r="L145" s="1632"/>
    </row>
    <row r="146" spans="1:12">
      <c r="A146" s="640"/>
      <c r="B146" s="640"/>
      <c r="C146" s="708"/>
      <c r="D146" s="708"/>
      <c r="E146" s="708"/>
      <c r="F146" s="708"/>
      <c r="G146" s="707"/>
      <c r="H146" s="707"/>
      <c r="I146" s="707"/>
      <c r="J146" s="707"/>
      <c r="K146" s="707"/>
      <c r="L146" s="709"/>
    </row>
    <row r="147" spans="1:12">
      <c r="A147" s="640"/>
      <c r="B147" s="640"/>
      <c r="C147" s="710"/>
      <c r="D147" s="710"/>
      <c r="E147" s="710"/>
      <c r="F147" s="710"/>
      <c r="G147" s="710"/>
      <c r="H147" s="710"/>
      <c r="I147" s="710"/>
      <c r="J147" s="710"/>
      <c r="K147" s="710"/>
      <c r="L147" s="711"/>
    </row>
    <row r="148" spans="1:12">
      <c r="A148" s="618"/>
      <c r="B148" s="700"/>
      <c r="C148" s="674"/>
      <c r="D148" s="674"/>
      <c r="E148" s="674"/>
      <c r="F148" s="674"/>
      <c r="G148" s="674"/>
      <c r="H148" s="674"/>
      <c r="I148" s="674"/>
      <c r="J148" s="674"/>
      <c r="K148" s="674"/>
      <c r="L148" s="674"/>
    </row>
    <row r="149" spans="1:12">
      <c r="A149" s="618"/>
      <c r="B149" s="700"/>
      <c r="C149" s="674"/>
      <c r="D149" s="674"/>
      <c r="E149" s="674"/>
      <c r="F149" s="674"/>
      <c r="G149" s="674"/>
      <c r="H149" s="674"/>
      <c r="I149" s="674"/>
      <c r="J149" s="674"/>
      <c r="K149" s="674"/>
      <c r="L149" s="674"/>
    </row>
    <row r="150" spans="1:12">
      <c r="A150" s="618"/>
      <c r="B150" s="700"/>
      <c r="C150" s="674"/>
      <c r="D150" s="674"/>
      <c r="E150" s="674"/>
      <c r="F150" s="674"/>
      <c r="G150" s="674"/>
      <c r="H150" s="674"/>
      <c r="I150" s="674"/>
      <c r="J150" s="674"/>
      <c r="K150" s="674"/>
      <c r="L150" s="674"/>
    </row>
    <row r="151" spans="1:12">
      <c r="A151" s="708"/>
      <c r="B151" s="640"/>
      <c r="C151" s="706"/>
      <c r="D151" s="706"/>
      <c r="E151" s="706"/>
      <c r="F151" s="706"/>
      <c r="G151" s="706"/>
      <c r="H151" s="706"/>
      <c r="I151" s="706"/>
      <c r="J151" s="706"/>
      <c r="K151" s="706"/>
      <c r="L151" s="544"/>
    </row>
    <row r="152" spans="1:12">
      <c r="A152" s="708"/>
      <c r="B152" s="640"/>
      <c r="C152" s="706"/>
      <c r="D152" s="706"/>
      <c r="E152" s="706"/>
      <c r="F152" s="706"/>
      <c r="G152" s="706"/>
      <c r="H152" s="706"/>
      <c r="I152" s="706"/>
      <c r="J152" s="706"/>
      <c r="K152" s="706"/>
      <c r="L152" s="544"/>
    </row>
    <row r="153" spans="1:12">
      <c r="A153" s="708"/>
      <c r="B153" s="640"/>
      <c r="C153" s="706"/>
      <c r="D153" s="706"/>
      <c r="E153" s="706"/>
      <c r="F153" s="706"/>
      <c r="G153" s="706"/>
      <c r="H153" s="706"/>
      <c r="I153" s="706"/>
      <c r="J153" s="706"/>
      <c r="K153" s="706"/>
      <c r="L153" s="544"/>
    </row>
    <row r="154" spans="1:12">
      <c r="A154" s="708"/>
      <c r="B154" s="640"/>
      <c r="C154" s="706"/>
      <c r="D154" s="706"/>
      <c r="E154" s="706"/>
      <c r="F154" s="706"/>
      <c r="G154" s="706"/>
      <c r="H154" s="706"/>
      <c r="I154" s="706"/>
      <c r="J154" s="706"/>
      <c r="K154" s="706"/>
      <c r="L154" s="544"/>
    </row>
    <row r="155" spans="1:12">
      <c r="A155" s="708"/>
      <c r="B155" s="640"/>
      <c r="C155" s="706"/>
      <c r="D155" s="706"/>
      <c r="E155" s="706"/>
      <c r="F155" s="706"/>
      <c r="G155" s="706"/>
      <c r="H155" s="706"/>
      <c r="I155" s="706"/>
      <c r="J155" s="706"/>
      <c r="K155" s="706"/>
      <c r="L155" s="544"/>
    </row>
    <row r="156" spans="1:12">
      <c r="A156" s="708"/>
      <c r="B156" s="640"/>
      <c r="C156" s="706"/>
      <c r="D156" s="706"/>
      <c r="E156" s="706"/>
      <c r="F156" s="706"/>
      <c r="G156" s="706"/>
      <c r="H156" s="706"/>
      <c r="I156" s="706"/>
      <c r="J156" s="706"/>
      <c r="K156" s="706"/>
      <c r="L156" s="544"/>
    </row>
    <row r="157" spans="1:12">
      <c r="A157" s="708"/>
      <c r="B157" s="640"/>
      <c r="C157" s="706"/>
      <c r="D157" s="706"/>
      <c r="E157" s="706"/>
      <c r="F157" s="706"/>
      <c r="G157" s="706"/>
      <c r="H157" s="706"/>
      <c r="I157" s="706"/>
      <c r="J157" s="706"/>
      <c r="K157" s="706"/>
      <c r="L157" s="544"/>
    </row>
    <row r="158" spans="1:12">
      <c r="A158" s="708"/>
      <c r="B158" s="640"/>
      <c r="C158" s="706"/>
      <c r="D158" s="706"/>
      <c r="E158" s="706"/>
      <c r="F158" s="706"/>
      <c r="G158" s="706"/>
      <c r="H158" s="706"/>
      <c r="I158" s="706"/>
      <c r="J158" s="706"/>
      <c r="K158" s="706"/>
      <c r="L158" s="544"/>
    </row>
    <row r="159" spans="1:12">
      <c r="A159" s="708"/>
      <c r="B159" s="640"/>
      <c r="C159" s="544"/>
      <c r="D159" s="544"/>
      <c r="E159" s="706"/>
      <c r="F159" s="706"/>
      <c r="G159" s="706"/>
      <c r="H159" s="706"/>
      <c r="I159" s="706"/>
      <c r="J159" s="706"/>
      <c r="K159" s="706"/>
      <c r="L159" s="544"/>
    </row>
    <row r="160" spans="1:12">
      <c r="A160" s="708"/>
      <c r="B160" s="640"/>
      <c r="C160" s="544"/>
      <c r="D160" s="544"/>
      <c r="E160" s="706"/>
      <c r="F160" s="706"/>
      <c r="G160" s="706"/>
      <c r="H160" s="706"/>
      <c r="I160" s="706"/>
      <c r="J160" s="706"/>
      <c r="K160" s="706"/>
      <c r="L160" s="544"/>
    </row>
    <row r="161" spans="1:12">
      <c r="A161" s="708"/>
      <c r="B161" s="622"/>
      <c r="C161" s="706"/>
      <c r="D161" s="706"/>
      <c r="E161" s="706"/>
      <c r="F161" s="706"/>
      <c r="G161" s="706"/>
      <c r="H161" s="706"/>
      <c r="I161" s="706"/>
      <c r="J161" s="706"/>
      <c r="K161" s="544"/>
      <c r="L161" s="544"/>
    </row>
    <row r="162" spans="1:12">
      <c r="A162" s="705"/>
      <c r="B162" s="640"/>
      <c r="C162" s="640"/>
      <c r="D162" s="640"/>
      <c r="E162" s="640"/>
      <c r="F162" s="640"/>
      <c r="G162" s="640"/>
      <c r="H162" s="640"/>
      <c r="I162" s="640"/>
      <c r="J162" s="640"/>
      <c r="K162" s="640"/>
      <c r="L162" s="640"/>
    </row>
    <row r="163" spans="1:12">
      <c r="A163" s="618"/>
      <c r="B163" s="625"/>
      <c r="C163" s="674"/>
      <c r="D163" s="674"/>
      <c r="E163" s="674"/>
      <c r="F163" s="674"/>
      <c r="G163" s="674"/>
      <c r="H163" s="674"/>
      <c r="I163" s="674"/>
      <c r="J163" s="674"/>
      <c r="K163" s="674"/>
      <c r="L163" s="674"/>
    </row>
    <row r="164" spans="1:12">
      <c r="A164" s="708"/>
      <c r="B164" s="640"/>
      <c r="C164" s="706"/>
      <c r="D164" s="706"/>
      <c r="E164" s="706"/>
      <c r="F164" s="706"/>
      <c r="G164" s="706"/>
      <c r="H164" s="706"/>
      <c r="I164" s="706"/>
      <c r="J164" s="706"/>
      <c r="K164" s="706"/>
      <c r="L164" s="544"/>
    </row>
    <row r="165" spans="1:12">
      <c r="A165" s="708"/>
      <c r="B165" s="640"/>
      <c r="C165" s="706"/>
      <c r="D165" s="706"/>
      <c r="E165" s="706"/>
      <c r="F165" s="706"/>
      <c r="G165" s="706"/>
      <c r="H165" s="706"/>
      <c r="I165" s="706"/>
      <c r="J165" s="706"/>
      <c r="K165" s="706"/>
      <c r="L165" s="544"/>
    </row>
    <row r="166" spans="1:12">
      <c r="A166" s="708"/>
      <c r="B166" s="640"/>
      <c r="C166" s="706"/>
      <c r="D166" s="706"/>
      <c r="E166" s="706"/>
      <c r="F166" s="706"/>
      <c r="G166" s="706"/>
      <c r="H166" s="706"/>
      <c r="I166" s="706"/>
      <c r="J166" s="706"/>
      <c r="K166" s="706"/>
      <c r="L166" s="544"/>
    </row>
    <row r="167" spans="1:12">
      <c r="A167" s="705"/>
      <c r="B167" s="640"/>
      <c r="C167" s="640"/>
      <c r="D167" s="640"/>
      <c r="E167" s="640"/>
      <c r="F167" s="640"/>
      <c r="G167" s="640"/>
      <c r="H167" s="640"/>
      <c r="I167" s="640"/>
      <c r="J167" s="640"/>
      <c r="K167" s="640"/>
      <c r="L167" s="640"/>
    </row>
    <row r="168" spans="1:12">
      <c r="A168" s="618"/>
      <c r="B168" s="700"/>
      <c r="C168" s="674"/>
      <c r="D168" s="674"/>
      <c r="E168" s="674"/>
      <c r="F168" s="674"/>
      <c r="G168" s="674"/>
      <c r="H168" s="674"/>
      <c r="I168" s="674"/>
      <c r="J168" s="674"/>
      <c r="K168" s="674"/>
      <c r="L168" s="674"/>
    </row>
    <row r="169" spans="1:12">
      <c r="A169" s="708"/>
      <c r="B169" s="640"/>
      <c r="C169" s="544"/>
      <c r="D169" s="544"/>
      <c r="E169" s="706"/>
      <c r="F169" s="706"/>
      <c r="G169" s="706"/>
      <c r="H169" s="706"/>
      <c r="I169" s="706"/>
      <c r="J169" s="706"/>
      <c r="K169" s="706"/>
      <c r="L169" s="544"/>
    </row>
    <row r="170" spans="1:12">
      <c r="A170" s="708"/>
      <c r="B170" s="640"/>
      <c r="C170" s="544"/>
      <c r="D170" s="544"/>
      <c r="E170" s="706"/>
      <c r="F170" s="706"/>
      <c r="G170" s="706"/>
      <c r="H170" s="706"/>
      <c r="I170" s="706"/>
      <c r="J170" s="706"/>
      <c r="K170" s="706"/>
      <c r="L170" s="544"/>
    </row>
    <row r="171" spans="1:12">
      <c r="A171" s="705"/>
      <c r="B171" s="640"/>
      <c r="C171" s="640"/>
      <c r="D171" s="640"/>
      <c r="E171" s="640"/>
      <c r="F171" s="640"/>
      <c r="G171" s="640"/>
      <c r="H171" s="640"/>
      <c r="I171" s="640"/>
      <c r="J171" s="640"/>
      <c r="K171" s="640"/>
      <c r="L171" s="640"/>
    </row>
    <row r="172" spans="1:12">
      <c r="A172" s="618"/>
      <c r="B172" s="700"/>
      <c r="C172" s="674"/>
      <c r="D172" s="674"/>
      <c r="E172" s="674"/>
      <c r="F172" s="674"/>
      <c r="G172" s="674"/>
      <c r="H172" s="674"/>
      <c r="I172" s="674"/>
      <c r="J172" s="674"/>
      <c r="K172" s="674"/>
      <c r="L172" s="674"/>
    </row>
    <row r="173" spans="1:12">
      <c r="A173" s="708"/>
      <c r="B173" s="640"/>
      <c r="C173" s="706"/>
      <c r="D173" s="706"/>
      <c r="E173" s="706"/>
      <c r="F173" s="706"/>
      <c r="G173" s="706"/>
      <c r="H173" s="706"/>
      <c r="I173" s="706"/>
      <c r="J173" s="706"/>
      <c r="K173" s="706"/>
      <c r="L173" s="544"/>
    </row>
    <row r="174" spans="1:12">
      <c r="A174" s="705"/>
      <c r="B174" s="640"/>
      <c r="C174" s="640"/>
      <c r="D174" s="640"/>
      <c r="E174" s="640"/>
      <c r="F174" s="640"/>
      <c r="G174" s="640"/>
      <c r="H174" s="640"/>
      <c r="I174" s="640"/>
      <c r="J174" s="640"/>
      <c r="K174" s="640"/>
      <c r="L174" s="640"/>
    </row>
    <row r="175" spans="1:12">
      <c r="A175" s="618"/>
      <c r="B175" s="700"/>
      <c r="C175" s="674"/>
      <c r="D175" s="674"/>
      <c r="E175" s="674"/>
      <c r="F175" s="674"/>
      <c r="G175" s="674"/>
      <c r="H175" s="674"/>
      <c r="I175" s="674"/>
      <c r="J175" s="674"/>
      <c r="K175" s="674"/>
      <c r="L175" s="674"/>
    </row>
    <row r="176" spans="1:12">
      <c r="A176" s="712"/>
      <c r="B176" s="700"/>
      <c r="C176" s="674"/>
      <c r="D176" s="674"/>
      <c r="E176" s="674"/>
      <c r="F176" s="674"/>
      <c r="G176" s="674"/>
      <c r="H176" s="674"/>
      <c r="I176" s="674"/>
      <c r="J176" s="674"/>
      <c r="K176" s="674"/>
      <c r="L176" s="674"/>
    </row>
    <row r="177" spans="1:12">
      <c r="A177" s="621"/>
      <c r="B177" s="700"/>
      <c r="C177" s="674"/>
      <c r="D177" s="674"/>
      <c r="E177" s="674"/>
      <c r="F177" s="674"/>
      <c r="G177" s="674"/>
      <c r="H177" s="674"/>
      <c r="I177" s="674"/>
      <c r="J177" s="674"/>
      <c r="K177" s="674"/>
      <c r="L177" s="562"/>
    </row>
    <row r="178" spans="1:12">
      <c r="A178" s="621"/>
      <c r="B178" s="700"/>
      <c r="C178" s="674"/>
      <c r="D178" s="674"/>
      <c r="E178" s="674"/>
      <c r="F178" s="674"/>
      <c r="G178" s="674"/>
      <c r="H178" s="674"/>
      <c r="I178" s="674"/>
      <c r="J178" s="674"/>
      <c r="K178" s="674"/>
      <c r="L178" s="562"/>
    </row>
    <row r="179" spans="1:12">
      <c r="A179" s="705"/>
      <c r="B179" s="640"/>
      <c r="C179" s="640"/>
      <c r="D179" s="640"/>
      <c r="E179" s="640"/>
      <c r="F179" s="640"/>
      <c r="G179" s="640"/>
      <c r="H179" s="640"/>
      <c r="I179" s="640"/>
      <c r="J179" s="640"/>
      <c r="K179" s="640"/>
      <c r="L179" s="640"/>
    </row>
    <row r="180" spans="1:12">
      <c r="A180" s="618"/>
      <c r="B180" s="700"/>
      <c r="C180" s="562"/>
      <c r="D180" s="562"/>
      <c r="E180" s="562"/>
      <c r="F180" s="562"/>
      <c r="G180" s="562"/>
      <c r="H180" s="562"/>
      <c r="I180" s="562"/>
      <c r="J180" s="562"/>
      <c r="K180" s="562"/>
      <c r="L180" s="562"/>
    </row>
    <row r="181" spans="1:12">
      <c r="A181" s="705"/>
      <c r="B181" s="640"/>
      <c r="C181" s="640"/>
      <c r="D181" s="640"/>
      <c r="E181" s="640"/>
      <c r="F181" s="640"/>
      <c r="G181" s="640"/>
      <c r="H181" s="640"/>
      <c r="I181" s="640"/>
      <c r="J181" s="640"/>
      <c r="K181" s="640"/>
      <c r="L181" s="640"/>
    </row>
    <row r="182" spans="1:12">
      <c r="A182" s="705"/>
      <c r="B182" s="641"/>
      <c r="C182" s="674"/>
      <c r="D182" s="674"/>
      <c r="E182" s="674"/>
      <c r="F182" s="674"/>
      <c r="G182" s="674"/>
      <c r="H182" s="674"/>
      <c r="I182" s="674"/>
      <c r="J182" s="674"/>
      <c r="K182" s="674"/>
      <c r="L182" s="674"/>
    </row>
    <row r="183" spans="1:12">
      <c r="A183" s="640"/>
      <c r="B183" s="640"/>
      <c r="C183" s="640"/>
      <c r="D183" s="640"/>
      <c r="E183" s="640"/>
      <c r="F183" s="640"/>
      <c r="G183" s="640"/>
      <c r="H183" s="640"/>
      <c r="I183" s="640"/>
      <c r="J183" s="640"/>
      <c r="K183" s="640"/>
      <c r="L183" s="640"/>
    </row>
    <row r="184" spans="1:12">
      <c r="A184" s="1634"/>
      <c r="B184" s="1634"/>
      <c r="C184" s="1634"/>
      <c r="D184" s="1634"/>
      <c r="E184" s="1634"/>
      <c r="F184" s="1634"/>
      <c r="G184" s="1634"/>
      <c r="H184" s="1634"/>
      <c r="I184" s="1634"/>
      <c r="J184" s="1634"/>
      <c r="K184" s="1634"/>
      <c r="L184" s="1634"/>
    </row>
    <row r="185" spans="1:12">
      <c r="A185" s="1633"/>
      <c r="B185" s="1633"/>
      <c r="C185" s="1633"/>
      <c r="D185" s="1633"/>
      <c r="E185" s="1633"/>
      <c r="F185" s="1633"/>
      <c r="G185" s="1633"/>
      <c r="H185" s="1633"/>
      <c r="I185" s="1633"/>
      <c r="J185" s="1633"/>
      <c r="K185" s="1633"/>
      <c r="L185" s="1633"/>
    </row>
    <row r="186" spans="1:12">
      <c r="A186" s="640"/>
      <c r="B186" s="640"/>
      <c r="C186" s="640"/>
      <c r="D186" s="640"/>
      <c r="E186" s="640"/>
      <c r="F186" s="640"/>
      <c r="G186" s="640"/>
      <c r="H186" s="640"/>
      <c r="I186" s="640"/>
      <c r="J186" s="641"/>
      <c r="K186" s="640"/>
      <c r="L186" s="640"/>
    </row>
    <row r="187" spans="1:12">
      <c r="A187" s="1631"/>
      <c r="B187" s="1631"/>
      <c r="C187" s="1631"/>
      <c r="D187" s="1631"/>
      <c r="E187" s="1631"/>
      <c r="F187" s="1631"/>
      <c r="G187" s="1631"/>
      <c r="H187" s="1631"/>
      <c r="I187" s="1631"/>
      <c r="J187" s="1631"/>
      <c r="K187" s="1631"/>
      <c r="L187" s="1631"/>
    </row>
    <row r="188" spans="1:12">
      <c r="A188" s="1631"/>
      <c r="B188" s="1631"/>
      <c r="C188" s="1631"/>
      <c r="D188" s="1631"/>
      <c r="E188" s="1631"/>
      <c r="F188" s="1631"/>
      <c r="G188" s="1631"/>
      <c r="H188" s="1631"/>
      <c r="I188" s="1631"/>
      <c r="J188" s="1631"/>
      <c r="K188" s="1631"/>
      <c r="L188" s="1631"/>
    </row>
    <row r="189" spans="1:12" ht="15.75" customHeight="1">
      <c r="A189" s="640"/>
      <c r="B189" s="640"/>
      <c r="C189" s="1632"/>
      <c r="D189" s="1632"/>
      <c r="E189" s="1632"/>
      <c r="F189" s="707"/>
      <c r="G189" s="1632"/>
      <c r="H189" s="1632"/>
      <c r="I189" s="1632"/>
      <c r="J189" s="1632"/>
      <c r="K189" s="1632"/>
      <c r="L189" s="1632"/>
    </row>
    <row r="190" spans="1:12">
      <c r="A190" s="640"/>
      <c r="B190" s="640"/>
      <c r="C190" s="708"/>
      <c r="D190" s="708"/>
      <c r="E190" s="708"/>
      <c r="F190" s="708"/>
      <c r="G190" s="707"/>
      <c r="H190" s="707"/>
      <c r="I190" s="707"/>
      <c r="J190" s="707"/>
      <c r="K190" s="707"/>
      <c r="L190" s="709"/>
    </row>
    <row r="191" spans="1:12">
      <c r="A191" s="640"/>
      <c r="B191" s="640"/>
      <c r="C191" s="710"/>
      <c r="D191" s="710"/>
      <c r="E191" s="710"/>
      <c r="F191" s="710"/>
      <c r="G191" s="710"/>
      <c r="H191" s="710"/>
      <c r="I191" s="710"/>
      <c r="J191" s="710"/>
      <c r="K191" s="710"/>
      <c r="L191" s="711"/>
    </row>
    <row r="192" spans="1:12">
      <c r="A192" s="618"/>
      <c r="B192" s="700"/>
      <c r="C192" s="674"/>
      <c r="D192" s="674"/>
      <c r="E192" s="674"/>
      <c r="F192" s="674"/>
      <c r="G192" s="674"/>
      <c r="H192" s="674"/>
      <c r="I192" s="674"/>
      <c r="J192" s="674"/>
      <c r="K192" s="674"/>
      <c r="L192" s="674"/>
    </row>
    <row r="193" spans="1:12">
      <c r="A193" s="618"/>
      <c r="B193" s="700"/>
      <c r="C193" s="674"/>
      <c r="D193" s="674"/>
      <c r="E193" s="674"/>
      <c r="F193" s="674"/>
      <c r="G193" s="674"/>
      <c r="H193" s="674"/>
      <c r="I193" s="674"/>
      <c r="J193" s="674"/>
      <c r="K193" s="674"/>
      <c r="L193" s="674"/>
    </row>
    <row r="194" spans="1:12">
      <c r="A194" s="618"/>
      <c r="B194" s="700"/>
      <c r="C194" s="674"/>
      <c r="D194" s="674"/>
      <c r="E194" s="674"/>
      <c r="F194" s="674"/>
      <c r="G194" s="674"/>
      <c r="H194" s="674"/>
      <c r="I194" s="674"/>
      <c r="J194" s="674"/>
      <c r="K194" s="674"/>
      <c r="L194" s="674"/>
    </row>
    <row r="195" spans="1:12">
      <c r="A195" s="708"/>
      <c r="B195" s="640"/>
      <c r="C195" s="706"/>
      <c r="D195" s="706"/>
      <c r="E195" s="706"/>
      <c r="F195" s="706"/>
      <c r="G195" s="706"/>
      <c r="H195" s="706"/>
      <c r="I195" s="706"/>
      <c r="J195" s="706"/>
      <c r="K195" s="706"/>
      <c r="L195" s="544"/>
    </row>
    <row r="196" spans="1:12">
      <c r="A196" s="708"/>
      <c r="B196" s="640"/>
      <c r="C196" s="706"/>
      <c r="D196" s="706"/>
      <c r="E196" s="706"/>
      <c r="F196" s="706"/>
      <c r="G196" s="706"/>
      <c r="H196" s="706"/>
      <c r="I196" s="706"/>
      <c r="J196" s="706"/>
      <c r="K196" s="706"/>
      <c r="L196" s="544"/>
    </row>
    <row r="197" spans="1:12">
      <c r="A197" s="708"/>
      <c r="B197" s="640"/>
      <c r="C197" s="706"/>
      <c r="D197" s="706"/>
      <c r="E197" s="706"/>
      <c r="F197" s="706"/>
      <c r="G197" s="706"/>
      <c r="H197" s="706"/>
      <c r="I197" s="706"/>
      <c r="J197" s="706"/>
      <c r="K197" s="706"/>
      <c r="L197" s="544"/>
    </row>
    <row r="198" spans="1:12">
      <c r="A198" s="708"/>
      <c r="B198" s="640"/>
      <c r="C198" s="706"/>
      <c r="D198" s="706"/>
      <c r="E198" s="706"/>
      <c r="F198" s="706"/>
      <c r="G198" s="706"/>
      <c r="H198" s="706"/>
      <c r="I198" s="706"/>
      <c r="J198" s="706"/>
      <c r="K198" s="706"/>
      <c r="L198" s="544"/>
    </row>
    <row r="199" spans="1:12">
      <c r="A199" s="708"/>
      <c r="B199" s="640"/>
      <c r="C199" s="706"/>
      <c r="D199" s="706"/>
      <c r="E199" s="706"/>
      <c r="F199" s="706"/>
      <c r="G199" s="706"/>
      <c r="H199" s="706"/>
      <c r="I199" s="706"/>
      <c r="J199" s="706"/>
      <c r="K199" s="706"/>
      <c r="L199" s="544"/>
    </row>
    <row r="200" spans="1:12">
      <c r="A200" s="708"/>
      <c r="B200" s="640"/>
      <c r="C200" s="706"/>
      <c r="D200" s="706"/>
      <c r="E200" s="706"/>
      <c r="F200" s="706"/>
      <c r="G200" s="706"/>
      <c r="H200" s="706"/>
      <c r="I200" s="706"/>
      <c r="J200" s="706"/>
      <c r="K200" s="706"/>
      <c r="L200" s="544"/>
    </row>
    <row r="201" spans="1:12">
      <c r="A201" s="708"/>
      <c r="B201" s="640"/>
      <c r="C201" s="706"/>
      <c r="D201" s="706"/>
      <c r="E201" s="706"/>
      <c r="F201" s="706"/>
      <c r="G201" s="706"/>
      <c r="H201" s="706"/>
      <c r="I201" s="706"/>
      <c r="J201" s="706"/>
      <c r="K201" s="706"/>
      <c r="L201" s="544"/>
    </row>
    <row r="202" spans="1:12">
      <c r="A202" s="708"/>
      <c r="B202" s="640"/>
      <c r="C202" s="706"/>
      <c r="D202" s="706"/>
      <c r="E202" s="706"/>
      <c r="F202" s="706"/>
      <c r="G202" s="706"/>
      <c r="H202" s="706"/>
      <c r="I202" s="706"/>
      <c r="J202" s="706"/>
      <c r="K202" s="706"/>
      <c r="L202" s="544"/>
    </row>
    <row r="203" spans="1:12">
      <c r="A203" s="708"/>
      <c r="B203" s="640"/>
      <c r="C203" s="544"/>
      <c r="D203" s="544"/>
      <c r="E203" s="706"/>
      <c r="F203" s="706"/>
      <c r="G203" s="706"/>
      <c r="H203" s="706"/>
      <c r="I203" s="706"/>
      <c r="J203" s="706"/>
      <c r="K203" s="706"/>
      <c r="L203" s="544"/>
    </row>
    <row r="204" spans="1:12">
      <c r="A204" s="708"/>
      <c r="B204" s="640"/>
      <c r="C204" s="544"/>
      <c r="D204" s="544"/>
      <c r="E204" s="706"/>
      <c r="F204" s="706"/>
      <c r="G204" s="706"/>
      <c r="H204" s="706"/>
      <c r="I204" s="706"/>
      <c r="J204" s="706"/>
      <c r="K204" s="706"/>
      <c r="L204" s="544"/>
    </row>
    <row r="205" spans="1:12">
      <c r="A205" s="708"/>
      <c r="B205" s="622"/>
      <c r="C205" s="706"/>
      <c r="D205" s="706"/>
      <c r="E205" s="706"/>
      <c r="F205" s="706"/>
      <c r="G205" s="706"/>
      <c r="H205" s="706"/>
      <c r="I205" s="706"/>
      <c r="J205" s="706"/>
      <c r="K205" s="544"/>
      <c r="L205" s="544"/>
    </row>
    <row r="206" spans="1:12">
      <c r="A206" s="705"/>
      <c r="B206" s="640"/>
      <c r="C206" s="640"/>
      <c r="D206" s="640"/>
      <c r="E206" s="640"/>
      <c r="F206" s="640"/>
      <c r="G206" s="640"/>
      <c r="H206" s="640"/>
      <c r="I206" s="640"/>
      <c r="J206" s="640"/>
      <c r="K206" s="640"/>
      <c r="L206" s="640"/>
    </row>
    <row r="207" spans="1:12">
      <c r="A207" s="618"/>
      <c r="B207" s="625"/>
      <c r="C207" s="674"/>
      <c r="D207" s="674"/>
      <c r="E207" s="674"/>
      <c r="F207" s="674"/>
      <c r="G207" s="674"/>
      <c r="H207" s="674"/>
      <c r="I207" s="674"/>
      <c r="J207" s="674"/>
      <c r="K207" s="674"/>
      <c r="L207" s="674"/>
    </row>
    <row r="208" spans="1:12">
      <c r="A208" s="708"/>
      <c r="B208" s="640"/>
      <c r="C208" s="706"/>
      <c r="D208" s="706"/>
      <c r="E208" s="706"/>
      <c r="F208" s="706"/>
      <c r="G208" s="706"/>
      <c r="H208" s="706"/>
      <c r="I208" s="706"/>
      <c r="J208" s="706"/>
      <c r="K208" s="706"/>
      <c r="L208" s="544"/>
    </row>
    <row r="209" spans="1:12">
      <c r="A209" s="708"/>
      <c r="B209" s="640"/>
      <c r="C209" s="706"/>
      <c r="D209" s="706"/>
      <c r="E209" s="706"/>
      <c r="F209" s="706"/>
      <c r="G209" s="706"/>
      <c r="H209" s="706"/>
      <c r="I209" s="706"/>
      <c r="J209" s="706"/>
      <c r="K209" s="706"/>
      <c r="L209" s="544"/>
    </row>
    <row r="210" spans="1:12">
      <c r="A210" s="708"/>
      <c r="B210" s="640"/>
      <c r="C210" s="706"/>
      <c r="D210" s="706"/>
      <c r="E210" s="706"/>
      <c r="F210" s="706"/>
      <c r="G210" s="706"/>
      <c r="H210" s="706"/>
      <c r="I210" s="706"/>
      <c r="J210" s="706"/>
      <c r="K210" s="706"/>
      <c r="L210" s="544"/>
    </row>
    <row r="211" spans="1:12">
      <c r="A211" s="705"/>
      <c r="B211" s="640"/>
      <c r="C211" s="640"/>
      <c r="D211" s="640"/>
      <c r="E211" s="640"/>
      <c r="F211" s="640"/>
      <c r="G211" s="640"/>
      <c r="H211" s="640"/>
      <c r="I211" s="640"/>
      <c r="J211" s="640"/>
      <c r="K211" s="640"/>
      <c r="L211" s="640"/>
    </row>
    <row r="212" spans="1:12">
      <c r="A212" s="618"/>
      <c r="B212" s="700"/>
      <c r="C212" s="674"/>
      <c r="D212" s="674"/>
      <c r="E212" s="674"/>
      <c r="F212" s="674"/>
      <c r="G212" s="674"/>
      <c r="H212" s="674"/>
      <c r="I212" s="674"/>
      <c r="J212" s="674"/>
      <c r="K212" s="674"/>
      <c r="L212" s="674"/>
    </row>
    <row r="213" spans="1:12">
      <c r="A213" s="708"/>
      <c r="B213" s="640"/>
      <c r="C213" s="706"/>
      <c r="D213" s="706"/>
      <c r="E213" s="706"/>
      <c r="F213" s="706"/>
      <c r="G213" s="706"/>
      <c r="H213" s="706"/>
      <c r="I213" s="706"/>
      <c r="J213" s="706"/>
      <c r="K213" s="706"/>
      <c r="L213" s="544"/>
    </row>
    <row r="214" spans="1:12">
      <c r="A214" s="708"/>
      <c r="B214" s="640"/>
      <c r="C214" s="544"/>
      <c r="D214" s="544"/>
      <c r="E214" s="706"/>
      <c r="F214" s="706"/>
      <c r="G214" s="706"/>
      <c r="H214" s="706"/>
      <c r="I214" s="706"/>
      <c r="J214" s="706"/>
      <c r="K214" s="706"/>
      <c r="L214" s="544"/>
    </row>
    <row r="215" spans="1:12">
      <c r="A215" s="705"/>
      <c r="B215" s="640"/>
      <c r="C215" s="640"/>
      <c r="D215" s="640"/>
      <c r="E215" s="640"/>
      <c r="F215" s="640"/>
      <c r="G215" s="640"/>
      <c r="H215" s="640"/>
      <c r="I215" s="640"/>
      <c r="J215" s="640"/>
      <c r="K215" s="640"/>
      <c r="L215" s="640"/>
    </row>
    <row r="216" spans="1:12">
      <c r="A216" s="618"/>
      <c r="B216" s="700"/>
      <c r="C216" s="674"/>
      <c r="D216" s="674"/>
      <c r="E216" s="674"/>
      <c r="F216" s="674"/>
      <c r="G216" s="674"/>
      <c r="H216" s="674"/>
      <c r="I216" s="674"/>
      <c r="J216" s="674"/>
      <c r="K216" s="674"/>
      <c r="L216" s="674"/>
    </row>
    <row r="217" spans="1:12">
      <c r="A217" s="708"/>
      <c r="B217" s="640"/>
      <c r="C217" s="706"/>
      <c r="D217" s="706"/>
      <c r="E217" s="706"/>
      <c r="F217" s="706"/>
      <c r="G217" s="706"/>
      <c r="H217" s="706"/>
      <c r="I217" s="706"/>
      <c r="J217" s="706"/>
      <c r="K217" s="706"/>
      <c r="L217" s="544"/>
    </row>
    <row r="218" spans="1:12">
      <c r="A218" s="705"/>
      <c r="B218" s="640"/>
      <c r="C218" s="640"/>
      <c r="D218" s="640"/>
      <c r="E218" s="640"/>
      <c r="F218" s="640"/>
      <c r="G218" s="640"/>
      <c r="H218" s="640"/>
      <c r="I218" s="640"/>
      <c r="J218" s="640"/>
      <c r="K218" s="640"/>
      <c r="L218" s="640"/>
    </row>
    <row r="219" spans="1:12">
      <c r="A219" s="618"/>
      <c r="B219" s="700"/>
      <c r="C219" s="674"/>
      <c r="D219" s="674"/>
      <c r="E219" s="674"/>
      <c r="F219" s="674"/>
      <c r="G219" s="674"/>
      <c r="H219" s="674"/>
      <c r="I219" s="674"/>
      <c r="J219" s="674"/>
      <c r="K219" s="674"/>
      <c r="L219" s="674"/>
    </row>
    <row r="220" spans="1:12">
      <c r="A220" s="712"/>
      <c r="B220" s="700"/>
      <c r="C220" s="674"/>
      <c r="D220" s="674"/>
      <c r="E220" s="674"/>
      <c r="F220" s="674"/>
      <c r="G220" s="674"/>
      <c r="H220" s="674"/>
      <c r="I220" s="674"/>
      <c r="J220" s="674"/>
      <c r="K220" s="674"/>
      <c r="L220" s="674"/>
    </row>
    <row r="221" spans="1:12">
      <c r="A221" s="621"/>
      <c r="B221" s="700"/>
      <c r="C221" s="674"/>
      <c r="D221" s="674"/>
      <c r="E221" s="674"/>
      <c r="F221" s="674"/>
      <c r="G221" s="674"/>
      <c r="H221" s="674"/>
      <c r="I221" s="674"/>
      <c r="J221" s="674"/>
      <c r="K221" s="674"/>
      <c r="L221" s="562"/>
    </row>
    <row r="222" spans="1:12">
      <c r="A222" s="621"/>
      <c r="B222" s="700"/>
      <c r="C222" s="674"/>
      <c r="D222" s="674"/>
      <c r="E222" s="674"/>
      <c r="F222" s="674"/>
      <c r="G222" s="674"/>
      <c r="H222" s="674"/>
      <c r="I222" s="674"/>
      <c r="J222" s="674"/>
      <c r="K222" s="674"/>
      <c r="L222" s="562"/>
    </row>
    <row r="223" spans="1:12">
      <c r="A223" s="705"/>
      <c r="B223" s="640"/>
      <c r="C223" s="640"/>
      <c r="D223" s="640"/>
      <c r="E223" s="640"/>
      <c r="F223" s="640"/>
      <c r="G223" s="640"/>
      <c r="H223" s="640"/>
      <c r="I223" s="640"/>
      <c r="J223" s="640"/>
      <c r="K223" s="640"/>
      <c r="L223" s="640"/>
    </row>
    <row r="224" spans="1:12">
      <c r="A224" s="618"/>
      <c r="B224" s="700"/>
      <c r="C224" s="562"/>
      <c r="D224" s="562"/>
      <c r="E224" s="562"/>
      <c r="F224" s="562"/>
      <c r="G224" s="562"/>
      <c r="H224" s="562"/>
      <c r="I224" s="562"/>
      <c r="J224" s="562"/>
      <c r="K224" s="562"/>
      <c r="L224" s="562"/>
    </row>
    <row r="225" spans="1:12">
      <c r="A225" s="705"/>
      <c r="B225" s="640"/>
      <c r="C225" s="640"/>
      <c r="D225" s="640"/>
      <c r="E225" s="640"/>
      <c r="F225" s="640"/>
      <c r="G225" s="640"/>
      <c r="H225" s="640"/>
      <c r="I225" s="640"/>
      <c r="J225" s="640"/>
      <c r="K225" s="640"/>
      <c r="L225" s="640"/>
    </row>
    <row r="226" spans="1:12">
      <c r="A226" s="705"/>
      <c r="B226" s="641"/>
      <c r="C226" s="674"/>
      <c r="D226" s="674"/>
      <c r="E226" s="674"/>
      <c r="F226" s="674"/>
      <c r="G226" s="674"/>
      <c r="H226" s="674"/>
      <c r="I226" s="674"/>
      <c r="J226" s="674"/>
      <c r="K226" s="674"/>
      <c r="L226" s="674"/>
    </row>
    <row r="227" spans="1:12">
      <c r="A227" s="640"/>
      <c r="B227" s="640"/>
      <c r="C227" s="640"/>
      <c r="D227" s="640"/>
      <c r="E227" s="640"/>
      <c r="F227" s="640"/>
      <c r="G227" s="640"/>
      <c r="H227" s="640"/>
      <c r="I227" s="640"/>
      <c r="J227" s="640"/>
      <c r="K227" s="640"/>
      <c r="L227" s="640"/>
    </row>
    <row r="228" spans="1:12">
      <c r="A228" s="1634"/>
      <c r="B228" s="1634"/>
      <c r="C228" s="1634"/>
      <c r="D228" s="1634"/>
      <c r="E228" s="1634"/>
      <c r="F228" s="1634"/>
      <c r="G228" s="1634"/>
      <c r="H228" s="1634"/>
      <c r="I228" s="1634"/>
      <c r="J228" s="1634"/>
      <c r="K228" s="1634"/>
      <c r="L228" s="1634"/>
    </row>
    <row r="229" spans="1:12">
      <c r="A229" s="1633"/>
      <c r="B229" s="1633"/>
      <c r="C229" s="1633"/>
      <c r="D229" s="1633"/>
      <c r="E229" s="1633"/>
      <c r="F229" s="1633"/>
      <c r="G229" s="1633"/>
      <c r="H229" s="1633"/>
      <c r="I229" s="1633"/>
      <c r="J229" s="1633"/>
      <c r="K229" s="1633"/>
      <c r="L229" s="1633"/>
    </row>
    <row r="230" spans="1:12">
      <c r="A230" s="640"/>
      <c r="B230" s="640"/>
      <c r="C230" s="640"/>
      <c r="D230" s="640"/>
      <c r="E230" s="640"/>
      <c r="F230" s="640"/>
      <c r="G230" s="640"/>
      <c r="H230" s="640"/>
      <c r="I230" s="640"/>
      <c r="J230" s="641"/>
      <c r="K230" s="640"/>
      <c r="L230" s="640"/>
    </row>
    <row r="231" spans="1:12">
      <c r="A231" s="1631"/>
      <c r="B231" s="1631"/>
      <c r="C231" s="1631"/>
      <c r="D231" s="1631"/>
      <c r="E231" s="1631"/>
      <c r="F231" s="1631"/>
      <c r="G231" s="1631"/>
      <c r="H231" s="1631"/>
      <c r="I231" s="1631"/>
      <c r="J231" s="1631"/>
      <c r="K231" s="1631"/>
      <c r="L231" s="1631"/>
    </row>
    <row r="232" spans="1:12">
      <c r="A232" s="1631"/>
      <c r="B232" s="1631"/>
      <c r="C232" s="1631"/>
      <c r="D232" s="1631"/>
      <c r="E232" s="1631"/>
      <c r="F232" s="1631"/>
      <c r="G232" s="1631"/>
      <c r="H232" s="1631"/>
      <c r="I232" s="1631"/>
      <c r="J232" s="1631"/>
      <c r="K232" s="1631"/>
      <c r="L232" s="1631"/>
    </row>
    <row r="233" spans="1:12" ht="15.75" customHeight="1">
      <c r="A233" s="640"/>
      <c r="B233" s="640"/>
      <c r="C233" s="1632"/>
      <c r="D233" s="1632"/>
      <c r="E233" s="1632"/>
      <c r="F233" s="707"/>
      <c r="G233" s="1632"/>
      <c r="H233" s="1632"/>
      <c r="I233" s="1632"/>
      <c r="J233" s="1632"/>
      <c r="K233" s="1632"/>
      <c r="L233" s="1632"/>
    </row>
    <row r="234" spans="1:12">
      <c r="A234" s="640"/>
      <c r="B234" s="640"/>
      <c r="C234" s="708"/>
      <c r="D234" s="708"/>
      <c r="E234" s="708"/>
      <c r="F234" s="708"/>
      <c r="G234" s="707"/>
      <c r="H234" s="707"/>
      <c r="I234" s="707"/>
      <c r="J234" s="707"/>
      <c r="K234" s="707"/>
      <c r="L234" s="709"/>
    </row>
    <row r="235" spans="1:12">
      <c r="A235" s="640"/>
      <c r="B235" s="640"/>
      <c r="C235" s="710"/>
      <c r="D235" s="710"/>
      <c r="E235" s="710"/>
      <c r="F235" s="710"/>
      <c r="G235" s="710"/>
      <c r="H235" s="710"/>
      <c r="I235" s="710"/>
      <c r="J235" s="710"/>
      <c r="K235" s="710"/>
      <c r="L235" s="711"/>
    </row>
    <row r="236" spans="1:12">
      <c r="A236" s="618"/>
      <c r="B236" s="700"/>
      <c r="C236" s="674"/>
      <c r="D236" s="674"/>
      <c r="E236" s="674"/>
      <c r="F236" s="674"/>
      <c r="G236" s="674"/>
      <c r="H236" s="674"/>
      <c r="I236" s="674"/>
      <c r="J236" s="674"/>
      <c r="K236" s="674"/>
      <c r="L236" s="674"/>
    </row>
    <row r="237" spans="1:12">
      <c r="A237" s="618"/>
      <c r="B237" s="700"/>
      <c r="C237" s="674"/>
      <c r="D237" s="674"/>
      <c r="E237" s="674"/>
      <c r="F237" s="674"/>
      <c r="G237" s="674"/>
      <c r="H237" s="674"/>
      <c r="I237" s="674"/>
      <c r="J237" s="674"/>
      <c r="K237" s="674"/>
      <c r="L237" s="674"/>
    </row>
    <row r="238" spans="1:12">
      <c r="A238" s="618"/>
      <c r="B238" s="700"/>
      <c r="C238" s="674"/>
      <c r="D238" s="674"/>
      <c r="E238" s="674"/>
      <c r="F238" s="674"/>
      <c r="G238" s="674"/>
      <c r="H238" s="674"/>
      <c r="I238" s="674"/>
      <c r="J238" s="674"/>
      <c r="K238" s="674"/>
      <c r="L238" s="674"/>
    </row>
    <row r="239" spans="1:12">
      <c r="A239" s="708"/>
      <c r="B239" s="640"/>
      <c r="C239" s="706"/>
      <c r="D239" s="706"/>
      <c r="E239" s="706"/>
      <c r="F239" s="706"/>
      <c r="G239" s="706"/>
      <c r="H239" s="706"/>
      <c r="I239" s="706"/>
      <c r="J239" s="706"/>
      <c r="K239" s="706"/>
      <c r="L239" s="544"/>
    </row>
    <row r="240" spans="1:12">
      <c r="A240" s="708"/>
      <c r="B240" s="640"/>
      <c r="C240" s="706"/>
      <c r="D240" s="706"/>
      <c r="E240" s="706"/>
      <c r="F240" s="706"/>
      <c r="G240" s="706"/>
      <c r="H240" s="706"/>
      <c r="I240" s="706"/>
      <c r="J240" s="706"/>
      <c r="K240" s="706"/>
      <c r="L240" s="544"/>
    </row>
    <row r="241" spans="1:12">
      <c r="A241" s="708"/>
      <c r="B241" s="640"/>
      <c r="C241" s="706"/>
      <c r="D241" s="706"/>
      <c r="E241" s="706"/>
      <c r="F241" s="706"/>
      <c r="G241" s="706"/>
      <c r="H241" s="706"/>
      <c r="I241" s="706"/>
      <c r="J241" s="706"/>
      <c r="K241" s="706"/>
      <c r="L241" s="544"/>
    </row>
    <row r="242" spans="1:12">
      <c r="A242" s="708"/>
      <c r="B242" s="640"/>
      <c r="C242" s="706"/>
      <c r="D242" s="706"/>
      <c r="E242" s="706"/>
      <c r="F242" s="706"/>
      <c r="G242" s="706"/>
      <c r="H242" s="706"/>
      <c r="I242" s="706"/>
      <c r="J242" s="706"/>
      <c r="K242" s="706"/>
      <c r="L242" s="544"/>
    </row>
    <row r="243" spans="1:12">
      <c r="A243" s="708"/>
      <c r="B243" s="640"/>
      <c r="C243" s="706"/>
      <c r="D243" s="706"/>
      <c r="E243" s="706"/>
      <c r="F243" s="706"/>
      <c r="G243" s="706"/>
      <c r="H243" s="706"/>
      <c r="I243" s="706"/>
      <c r="J243" s="706"/>
      <c r="K243" s="706"/>
      <c r="L243" s="544"/>
    </row>
    <row r="244" spans="1:12">
      <c r="A244" s="708"/>
      <c r="B244" s="640"/>
      <c r="C244" s="706"/>
      <c r="D244" s="706"/>
      <c r="E244" s="706"/>
      <c r="F244" s="706"/>
      <c r="G244" s="706"/>
      <c r="H244" s="706"/>
      <c r="I244" s="706"/>
      <c r="J244" s="706"/>
      <c r="K244" s="706"/>
      <c r="L244" s="544"/>
    </row>
    <row r="245" spans="1:12">
      <c r="A245" s="708"/>
      <c r="B245" s="640"/>
      <c r="C245" s="706"/>
      <c r="D245" s="706"/>
      <c r="E245" s="706"/>
      <c r="F245" s="706"/>
      <c r="G245" s="706"/>
      <c r="H245" s="706"/>
      <c r="I245" s="706"/>
      <c r="J245" s="706"/>
      <c r="K245" s="706"/>
      <c r="L245" s="544"/>
    </row>
    <row r="246" spans="1:12">
      <c r="A246" s="708"/>
      <c r="B246" s="640"/>
      <c r="C246" s="706"/>
      <c r="D246" s="706"/>
      <c r="E246" s="706"/>
      <c r="F246" s="706"/>
      <c r="G246" s="706"/>
      <c r="H246" s="706"/>
      <c r="I246" s="706"/>
      <c r="J246" s="706"/>
      <c r="K246" s="706"/>
      <c r="L246" s="544"/>
    </row>
    <row r="247" spans="1:12">
      <c r="A247" s="708"/>
      <c r="B247" s="640"/>
      <c r="C247" s="544"/>
      <c r="D247" s="544"/>
      <c r="E247" s="706"/>
      <c r="F247" s="706"/>
      <c r="G247" s="706"/>
      <c r="H247" s="706"/>
      <c r="I247" s="706"/>
      <c r="J247" s="706"/>
      <c r="K247" s="706"/>
      <c r="L247" s="544"/>
    </row>
    <row r="248" spans="1:12">
      <c r="A248" s="708"/>
      <c r="B248" s="640"/>
      <c r="C248" s="544"/>
      <c r="D248" s="544"/>
      <c r="E248" s="706"/>
      <c r="F248" s="706"/>
      <c r="G248" s="706"/>
      <c r="H248" s="706"/>
      <c r="I248" s="706"/>
      <c r="J248" s="706"/>
      <c r="K248" s="706"/>
      <c r="L248" s="544"/>
    </row>
    <row r="249" spans="1:12">
      <c r="A249" s="708"/>
      <c r="B249" s="622"/>
      <c r="C249" s="706"/>
      <c r="D249" s="706"/>
      <c r="E249" s="706"/>
      <c r="F249" s="706"/>
      <c r="G249" s="706"/>
      <c r="H249" s="706"/>
      <c r="I249" s="706"/>
      <c r="J249" s="706"/>
      <c r="K249" s="544"/>
      <c r="L249" s="544"/>
    </row>
    <row r="250" spans="1:12">
      <c r="A250" s="705"/>
      <c r="B250" s="640"/>
      <c r="C250" s="640"/>
      <c r="D250" s="640"/>
      <c r="E250" s="640"/>
      <c r="F250" s="640"/>
      <c r="G250" s="640"/>
      <c r="H250" s="640"/>
      <c r="I250" s="640"/>
      <c r="J250" s="640"/>
      <c r="K250" s="640"/>
      <c r="L250" s="640"/>
    </row>
    <row r="251" spans="1:12">
      <c r="A251" s="618"/>
      <c r="B251" s="625"/>
      <c r="C251" s="674"/>
      <c r="D251" s="674"/>
      <c r="E251" s="674"/>
      <c r="F251" s="674"/>
      <c r="G251" s="674"/>
      <c r="H251" s="674"/>
      <c r="I251" s="674"/>
      <c r="J251" s="674"/>
      <c r="K251" s="674"/>
      <c r="L251" s="674"/>
    </row>
    <row r="252" spans="1:12">
      <c r="A252" s="708"/>
      <c r="B252" s="640"/>
      <c r="C252" s="706"/>
      <c r="D252" s="706"/>
      <c r="E252" s="706"/>
      <c r="F252" s="706"/>
      <c r="G252" s="706"/>
      <c r="H252" s="706"/>
      <c r="I252" s="706"/>
      <c r="J252" s="706"/>
      <c r="K252" s="706"/>
      <c r="L252" s="544"/>
    </row>
    <row r="253" spans="1:12">
      <c r="A253" s="708"/>
      <c r="B253" s="640"/>
      <c r="C253" s="706"/>
      <c r="D253" s="706"/>
      <c r="E253" s="706"/>
      <c r="F253" s="706"/>
      <c r="G253" s="706"/>
      <c r="H253" s="706"/>
      <c r="I253" s="706"/>
      <c r="J253" s="706"/>
      <c r="K253" s="706"/>
      <c r="L253" s="544"/>
    </row>
    <row r="254" spans="1:12">
      <c r="A254" s="708"/>
      <c r="B254" s="640"/>
      <c r="C254" s="706"/>
      <c r="D254" s="706"/>
      <c r="E254" s="706"/>
      <c r="F254" s="706"/>
      <c r="G254" s="706"/>
      <c r="H254" s="706"/>
      <c r="I254" s="706"/>
      <c r="J254" s="706"/>
      <c r="K254" s="706"/>
      <c r="L254" s="544"/>
    </row>
    <row r="255" spans="1:12">
      <c r="A255" s="705"/>
      <c r="B255" s="640"/>
      <c r="C255" s="640"/>
      <c r="D255" s="640"/>
      <c r="E255" s="640"/>
      <c r="F255" s="640"/>
      <c r="G255" s="640"/>
      <c r="H255" s="640"/>
      <c r="I255" s="640"/>
      <c r="J255" s="640"/>
      <c r="K255" s="640"/>
      <c r="L255" s="640"/>
    </row>
    <row r="256" spans="1:12">
      <c r="A256" s="618"/>
      <c r="B256" s="700"/>
      <c r="C256" s="674"/>
      <c r="D256" s="674"/>
      <c r="E256" s="674"/>
      <c r="F256" s="674"/>
      <c r="G256" s="674"/>
      <c r="H256" s="674"/>
      <c r="I256" s="674"/>
      <c r="J256" s="674"/>
      <c r="K256" s="674"/>
      <c r="L256" s="674"/>
    </row>
    <row r="257" spans="1:12">
      <c r="A257" s="708"/>
      <c r="B257" s="640"/>
      <c r="C257" s="706"/>
      <c r="D257" s="706"/>
      <c r="E257" s="706"/>
      <c r="F257" s="706"/>
      <c r="G257" s="706"/>
      <c r="H257" s="706"/>
      <c r="I257" s="706"/>
      <c r="J257" s="706"/>
      <c r="K257" s="706"/>
      <c r="L257" s="544"/>
    </row>
    <row r="258" spans="1:12">
      <c r="A258" s="708"/>
      <c r="B258" s="640"/>
      <c r="C258" s="544"/>
      <c r="D258" s="544"/>
      <c r="E258" s="706"/>
      <c r="F258" s="706"/>
      <c r="G258" s="706"/>
      <c r="H258" s="706"/>
      <c r="I258" s="706"/>
      <c r="J258" s="706"/>
      <c r="K258" s="706"/>
      <c r="L258" s="544"/>
    </row>
    <row r="259" spans="1:12">
      <c r="A259" s="705"/>
      <c r="B259" s="640"/>
      <c r="C259" s="640"/>
      <c r="D259" s="640"/>
      <c r="E259" s="640"/>
      <c r="F259" s="640"/>
      <c r="G259" s="640"/>
      <c r="H259" s="640"/>
      <c r="I259" s="640"/>
      <c r="J259" s="640"/>
      <c r="K259" s="640"/>
      <c r="L259" s="640"/>
    </row>
    <row r="260" spans="1:12">
      <c r="A260" s="618"/>
      <c r="B260" s="700"/>
      <c r="C260" s="674"/>
      <c r="D260" s="674"/>
      <c r="E260" s="674"/>
      <c r="F260" s="674"/>
      <c r="G260" s="674"/>
      <c r="H260" s="674"/>
      <c r="I260" s="674"/>
      <c r="J260" s="674"/>
      <c r="K260" s="674"/>
      <c r="L260" s="674"/>
    </row>
    <row r="261" spans="1:12">
      <c r="A261" s="708"/>
      <c r="B261" s="640"/>
      <c r="C261" s="706"/>
      <c r="D261" s="706"/>
      <c r="E261" s="706"/>
      <c r="F261" s="706"/>
      <c r="G261" s="706"/>
      <c r="H261" s="706"/>
      <c r="I261" s="706"/>
      <c r="J261" s="706"/>
      <c r="K261" s="706"/>
      <c r="L261" s="544"/>
    </row>
    <row r="262" spans="1:12">
      <c r="A262" s="705"/>
      <c r="B262" s="640"/>
      <c r="C262" s="640"/>
      <c r="D262" s="640"/>
      <c r="E262" s="640"/>
      <c r="F262" s="640"/>
      <c r="G262" s="640"/>
      <c r="H262" s="640"/>
      <c r="I262" s="640"/>
      <c r="J262" s="640"/>
      <c r="K262" s="640"/>
      <c r="L262" s="640"/>
    </row>
    <row r="263" spans="1:12">
      <c r="A263" s="618"/>
      <c r="B263" s="700"/>
      <c r="C263" s="674"/>
      <c r="D263" s="674"/>
      <c r="E263" s="674"/>
      <c r="F263" s="674"/>
      <c r="G263" s="674"/>
      <c r="H263" s="674"/>
      <c r="I263" s="674"/>
      <c r="J263" s="674"/>
      <c r="K263" s="674"/>
      <c r="L263" s="674"/>
    </row>
    <row r="264" spans="1:12">
      <c r="A264" s="712"/>
      <c r="B264" s="700"/>
      <c r="C264" s="674"/>
      <c r="D264" s="674"/>
      <c r="E264" s="674"/>
      <c r="F264" s="674"/>
      <c r="G264" s="674"/>
      <c r="H264" s="674"/>
      <c r="I264" s="674"/>
      <c r="J264" s="674"/>
      <c r="K264" s="674"/>
      <c r="L264" s="674"/>
    </row>
    <row r="265" spans="1:12">
      <c r="A265" s="621"/>
      <c r="B265" s="700"/>
      <c r="C265" s="674"/>
      <c r="D265" s="674"/>
      <c r="E265" s="674"/>
      <c r="F265" s="674"/>
      <c r="G265" s="674"/>
      <c r="H265" s="674"/>
      <c r="I265" s="674"/>
      <c r="J265" s="674"/>
      <c r="K265" s="674"/>
      <c r="L265" s="562"/>
    </row>
    <row r="266" spans="1:12">
      <c r="A266" s="621"/>
      <c r="B266" s="700"/>
      <c r="C266" s="674"/>
      <c r="D266" s="674"/>
      <c r="E266" s="674"/>
      <c r="F266" s="674"/>
      <c r="G266" s="674"/>
      <c r="H266" s="674"/>
      <c r="I266" s="674"/>
      <c r="J266" s="674"/>
      <c r="K266" s="674"/>
      <c r="L266" s="562"/>
    </row>
    <row r="267" spans="1:12">
      <c r="A267" s="705"/>
      <c r="B267" s="640"/>
      <c r="C267" s="640"/>
      <c r="D267" s="640"/>
      <c r="E267" s="640"/>
      <c r="F267" s="640"/>
      <c r="G267" s="640"/>
      <c r="H267" s="640"/>
      <c r="I267" s="640"/>
      <c r="J267" s="640"/>
      <c r="K267" s="640"/>
      <c r="L267" s="640"/>
    </row>
    <row r="268" spans="1:12">
      <c r="A268" s="618"/>
      <c r="B268" s="700"/>
      <c r="C268" s="562"/>
      <c r="D268" s="562"/>
      <c r="E268" s="562"/>
      <c r="F268" s="562"/>
      <c r="G268" s="562"/>
      <c r="H268" s="562"/>
      <c r="I268" s="562"/>
      <c r="J268" s="562"/>
      <c r="K268" s="562"/>
      <c r="L268" s="562"/>
    </row>
    <row r="269" spans="1:12">
      <c r="A269" s="705"/>
      <c r="B269" s="640"/>
      <c r="C269" s="640"/>
      <c r="D269" s="640"/>
      <c r="E269" s="640"/>
      <c r="F269" s="640"/>
      <c r="G269" s="640"/>
      <c r="H269" s="640"/>
      <c r="I269" s="640"/>
      <c r="J269" s="640"/>
      <c r="K269" s="640"/>
      <c r="L269" s="640"/>
    </row>
    <row r="270" spans="1:12">
      <c r="A270" s="705"/>
      <c r="B270" s="641"/>
      <c r="C270" s="674"/>
      <c r="D270" s="674"/>
      <c r="E270" s="674"/>
      <c r="F270" s="674"/>
      <c r="G270" s="674"/>
      <c r="H270" s="674"/>
      <c r="I270" s="674"/>
      <c r="J270" s="674"/>
      <c r="K270" s="674"/>
      <c r="L270" s="674"/>
    </row>
    <row r="271" spans="1:12">
      <c r="A271" s="640"/>
      <c r="B271" s="640"/>
      <c r="C271" s="640"/>
      <c r="D271" s="640"/>
      <c r="E271" s="640"/>
      <c r="F271" s="640"/>
      <c r="G271" s="640"/>
      <c r="H271" s="640"/>
      <c r="I271" s="640"/>
      <c r="J271" s="640"/>
      <c r="K271" s="640"/>
      <c r="L271" s="640"/>
    </row>
    <row r="272" spans="1:12">
      <c r="A272" s="1634"/>
      <c r="B272" s="1634"/>
      <c r="C272" s="1634"/>
      <c r="D272" s="1634"/>
      <c r="E272" s="1634"/>
      <c r="F272" s="1634"/>
      <c r="G272" s="1634"/>
      <c r="H272" s="1634"/>
      <c r="I272" s="1634"/>
      <c r="J272" s="1634"/>
      <c r="K272" s="1634"/>
      <c r="L272" s="1634"/>
    </row>
    <row r="273" spans="1:12">
      <c r="A273" s="1633"/>
      <c r="B273" s="1633"/>
      <c r="C273" s="1633"/>
      <c r="D273" s="1633"/>
      <c r="E273" s="1633"/>
      <c r="F273" s="1633"/>
      <c r="G273" s="1633"/>
      <c r="H273" s="1633"/>
      <c r="I273" s="1633"/>
      <c r="J273" s="1633"/>
      <c r="K273" s="1633"/>
      <c r="L273" s="1633"/>
    </row>
    <row r="274" spans="1:12">
      <c r="A274" s="640"/>
      <c r="B274" s="640"/>
      <c r="C274" s="640"/>
      <c r="D274" s="640"/>
      <c r="E274" s="640"/>
      <c r="F274" s="640"/>
      <c r="G274" s="640"/>
      <c r="H274" s="640"/>
      <c r="I274" s="640"/>
      <c r="J274" s="641"/>
      <c r="K274" s="640"/>
      <c r="L274" s="640"/>
    </row>
    <row r="275" spans="1:12">
      <c r="A275" s="1649"/>
      <c r="B275" s="1631"/>
      <c r="C275" s="1631"/>
      <c r="D275" s="1631"/>
      <c r="E275" s="1631"/>
      <c r="F275" s="1631"/>
      <c r="G275" s="1631"/>
      <c r="H275" s="1631"/>
      <c r="I275" s="1631"/>
      <c r="J275" s="1631"/>
      <c r="K275" s="1631"/>
      <c r="L275" s="1631"/>
    </row>
    <row r="276" spans="1:12">
      <c r="A276" s="1631"/>
      <c r="B276" s="1631"/>
      <c r="C276" s="1631"/>
      <c r="D276" s="1631"/>
      <c r="E276" s="1631"/>
      <c r="F276" s="1631"/>
      <c r="G276" s="1631"/>
      <c r="H276" s="1631"/>
      <c r="I276" s="1631"/>
      <c r="J276" s="1631"/>
      <c r="K276" s="1631"/>
      <c r="L276" s="1631"/>
    </row>
    <row r="277" spans="1:12">
      <c r="A277" s="640"/>
      <c r="B277" s="640"/>
      <c r="C277" s="1659"/>
      <c r="D277" s="1632"/>
      <c r="E277" s="1632"/>
      <c r="F277" s="707"/>
      <c r="G277" s="1632"/>
      <c r="H277" s="1632"/>
      <c r="I277" s="1632"/>
      <c r="J277" s="1632"/>
      <c r="K277" s="1632"/>
      <c r="L277" s="1632"/>
    </row>
    <row r="278" spans="1:12">
      <c r="A278" s="640"/>
      <c r="B278" s="640"/>
      <c r="C278" s="708"/>
      <c r="D278" s="708"/>
      <c r="E278" s="708"/>
      <c r="F278" s="708"/>
      <c r="G278" s="707"/>
      <c r="H278" s="707"/>
      <c r="I278" s="707"/>
      <c r="J278" s="707"/>
      <c r="K278" s="707"/>
      <c r="L278" s="709"/>
    </row>
    <row r="279" spans="1:12">
      <c r="A279" s="640"/>
      <c r="B279" s="640"/>
      <c r="C279" s="710"/>
      <c r="D279" s="710"/>
      <c r="E279" s="710"/>
      <c r="F279" s="710"/>
      <c r="G279" s="710"/>
      <c r="H279" s="710"/>
      <c r="I279" s="710"/>
      <c r="J279" s="710"/>
      <c r="K279" s="710"/>
      <c r="L279" s="711"/>
    </row>
    <row r="280" spans="1:12">
      <c r="A280" s="618"/>
      <c r="B280" s="700"/>
      <c r="C280" s="674"/>
      <c r="D280" s="674"/>
      <c r="E280" s="674"/>
      <c r="F280" s="674"/>
      <c r="G280" s="674"/>
      <c r="H280" s="674"/>
      <c r="I280" s="674"/>
      <c r="J280" s="674"/>
      <c r="K280" s="674"/>
      <c r="L280" s="674"/>
    </row>
    <row r="281" spans="1:12">
      <c r="A281" s="618"/>
      <c r="B281" s="700"/>
      <c r="C281" s="674"/>
      <c r="D281" s="674"/>
      <c r="E281" s="674"/>
      <c r="F281" s="674"/>
      <c r="G281" s="674"/>
      <c r="H281" s="674"/>
      <c r="I281" s="674"/>
      <c r="J281" s="674"/>
      <c r="K281" s="674"/>
      <c r="L281" s="674"/>
    </row>
    <row r="282" spans="1:12">
      <c r="A282" s="618"/>
      <c r="B282" s="700"/>
      <c r="C282" s="674"/>
      <c r="D282" s="674"/>
      <c r="E282" s="674"/>
      <c r="F282" s="674"/>
      <c r="G282" s="674"/>
      <c r="H282" s="674"/>
      <c r="I282" s="674"/>
      <c r="J282" s="674"/>
      <c r="K282" s="674"/>
      <c r="L282" s="674"/>
    </row>
    <row r="283" spans="1:12">
      <c r="A283" s="708"/>
      <c r="B283" s="640"/>
      <c r="C283" s="706"/>
      <c r="D283" s="706"/>
      <c r="E283" s="706"/>
      <c r="F283" s="706"/>
      <c r="G283" s="706"/>
      <c r="H283" s="706"/>
      <c r="I283" s="706"/>
      <c r="J283" s="706"/>
      <c r="K283" s="706"/>
      <c r="L283" s="544"/>
    </row>
    <row r="284" spans="1:12">
      <c r="A284" s="708"/>
      <c r="B284" s="640"/>
      <c r="C284" s="706"/>
      <c r="D284" s="706"/>
      <c r="E284" s="706"/>
      <c r="F284" s="706"/>
      <c r="G284" s="706"/>
      <c r="H284" s="706"/>
      <c r="I284" s="706"/>
      <c r="J284" s="706"/>
      <c r="K284" s="706"/>
      <c r="L284" s="544"/>
    </row>
    <row r="285" spans="1:12">
      <c r="A285" s="708"/>
      <c r="B285" s="640"/>
      <c r="C285" s="706"/>
      <c r="D285" s="706"/>
      <c r="E285" s="706"/>
      <c r="F285" s="706"/>
      <c r="G285" s="706"/>
      <c r="H285" s="706"/>
      <c r="I285" s="706"/>
      <c r="J285" s="706"/>
      <c r="K285" s="706"/>
      <c r="L285" s="544"/>
    </row>
    <row r="286" spans="1:12">
      <c r="A286" s="708"/>
      <c r="B286" s="640"/>
      <c r="C286" s="706"/>
      <c r="D286" s="706"/>
      <c r="E286" s="706"/>
      <c r="F286" s="706"/>
      <c r="G286" s="706"/>
      <c r="H286" s="706"/>
      <c r="I286" s="706"/>
      <c r="J286" s="706"/>
      <c r="K286" s="706"/>
      <c r="L286" s="544"/>
    </row>
    <row r="287" spans="1:12">
      <c r="A287" s="708"/>
      <c r="B287" s="640"/>
      <c r="C287" s="706"/>
      <c r="D287" s="706"/>
      <c r="E287" s="706"/>
      <c r="F287" s="706"/>
      <c r="G287" s="706"/>
      <c r="H287" s="706"/>
      <c r="I287" s="706"/>
      <c r="J287" s="706"/>
      <c r="K287" s="706"/>
      <c r="L287" s="544"/>
    </row>
    <row r="288" spans="1:12">
      <c r="A288" s="708"/>
      <c r="B288" s="640"/>
      <c r="C288" s="706"/>
      <c r="D288" s="706"/>
      <c r="E288" s="706"/>
      <c r="F288" s="706"/>
      <c r="G288" s="706"/>
      <c r="H288" s="706"/>
      <c r="I288" s="706"/>
      <c r="J288" s="706"/>
      <c r="K288" s="706"/>
      <c r="L288" s="544"/>
    </row>
    <row r="289" spans="1:12">
      <c r="A289" s="708"/>
      <c r="B289" s="640"/>
      <c r="C289" s="706"/>
      <c r="D289" s="706"/>
      <c r="E289" s="706"/>
      <c r="F289" s="706"/>
      <c r="G289" s="706"/>
      <c r="H289" s="706"/>
      <c r="I289" s="706"/>
      <c r="J289" s="706"/>
      <c r="K289" s="706"/>
      <c r="L289" s="544"/>
    </row>
    <row r="290" spans="1:12">
      <c r="A290" s="708"/>
      <c r="B290" s="640"/>
      <c r="C290" s="706"/>
      <c r="D290" s="706"/>
      <c r="E290" s="706"/>
      <c r="F290" s="706"/>
      <c r="G290" s="706"/>
      <c r="H290" s="706"/>
      <c r="I290" s="706"/>
      <c r="J290" s="706"/>
      <c r="K290" s="706"/>
      <c r="L290" s="544"/>
    </row>
    <row r="291" spans="1:12">
      <c r="A291" s="708"/>
      <c r="B291" s="640"/>
      <c r="C291" s="544"/>
      <c r="D291" s="544"/>
      <c r="E291" s="706"/>
      <c r="F291" s="706"/>
      <c r="G291" s="706"/>
      <c r="H291" s="706"/>
      <c r="I291" s="706"/>
      <c r="J291" s="706"/>
      <c r="K291" s="706"/>
      <c r="L291" s="544"/>
    </row>
    <row r="292" spans="1:12">
      <c r="A292" s="708"/>
      <c r="B292" s="640"/>
      <c r="C292" s="544"/>
      <c r="D292" s="544"/>
      <c r="E292" s="706"/>
      <c r="F292" s="706"/>
      <c r="G292" s="706"/>
      <c r="H292" s="706"/>
      <c r="I292" s="706"/>
      <c r="J292" s="706"/>
      <c r="K292" s="706"/>
      <c r="L292" s="544"/>
    </row>
    <row r="293" spans="1:12">
      <c r="A293" s="708"/>
      <c r="B293" s="622"/>
      <c r="C293" s="706"/>
      <c r="D293" s="706"/>
      <c r="E293" s="706"/>
      <c r="F293" s="706"/>
      <c r="G293" s="706"/>
      <c r="H293" s="706"/>
      <c r="I293" s="706"/>
      <c r="J293" s="706"/>
      <c r="K293" s="544"/>
      <c r="L293" s="544"/>
    </row>
    <row r="294" spans="1:12">
      <c r="A294" s="705"/>
      <c r="B294" s="640"/>
      <c r="C294" s="640"/>
      <c r="D294" s="640"/>
      <c r="E294" s="640"/>
      <c r="F294" s="640"/>
      <c r="G294" s="640"/>
      <c r="H294" s="640"/>
      <c r="I294" s="640"/>
      <c r="J294" s="640"/>
      <c r="K294" s="640"/>
      <c r="L294" s="640"/>
    </row>
    <row r="295" spans="1:12">
      <c r="A295" s="618"/>
      <c r="B295" s="625"/>
      <c r="C295" s="674"/>
      <c r="D295" s="674"/>
      <c r="E295" s="674"/>
      <c r="F295" s="674"/>
      <c r="G295" s="674"/>
      <c r="H295" s="674"/>
      <c r="I295" s="674"/>
      <c r="J295" s="674"/>
      <c r="K295" s="674"/>
      <c r="L295" s="674"/>
    </row>
    <row r="296" spans="1:12">
      <c r="A296" s="708"/>
      <c r="B296" s="640"/>
      <c r="C296" s="706"/>
      <c r="D296" s="706"/>
      <c r="E296" s="706"/>
      <c r="F296" s="706"/>
      <c r="G296" s="706"/>
      <c r="H296" s="706"/>
      <c r="I296" s="706"/>
      <c r="J296" s="706"/>
      <c r="K296" s="706"/>
      <c r="L296" s="544"/>
    </row>
    <row r="297" spans="1:12">
      <c r="A297" s="708"/>
      <c r="B297" s="640"/>
      <c r="C297" s="706"/>
      <c r="D297" s="706"/>
      <c r="E297" s="706"/>
      <c r="F297" s="706"/>
      <c r="G297" s="706"/>
      <c r="H297" s="706"/>
      <c r="I297" s="706"/>
      <c r="J297" s="706"/>
      <c r="K297" s="706"/>
      <c r="L297" s="544"/>
    </row>
    <row r="298" spans="1:12">
      <c r="A298" s="708"/>
      <c r="B298" s="640"/>
      <c r="C298" s="706"/>
      <c r="D298" s="706"/>
      <c r="E298" s="706"/>
      <c r="F298" s="706"/>
      <c r="G298" s="706"/>
      <c r="H298" s="706"/>
      <c r="I298" s="706"/>
      <c r="J298" s="706"/>
      <c r="K298" s="706"/>
      <c r="L298" s="544"/>
    </row>
    <row r="299" spans="1:12">
      <c r="A299" s="705"/>
      <c r="B299" s="640"/>
      <c r="C299" s="640"/>
      <c r="D299" s="640"/>
      <c r="E299" s="640"/>
      <c r="F299" s="640"/>
      <c r="G299" s="640"/>
      <c r="H299" s="640"/>
      <c r="I299" s="640"/>
      <c r="J299" s="640"/>
      <c r="K299" s="640"/>
      <c r="L299" s="640"/>
    </row>
    <row r="300" spans="1:12">
      <c r="A300" s="618"/>
      <c r="B300" s="700"/>
      <c r="C300" s="674"/>
      <c r="D300" s="674"/>
      <c r="E300" s="674"/>
      <c r="F300" s="674"/>
      <c r="G300" s="674"/>
      <c r="H300" s="674"/>
      <c r="I300" s="674"/>
      <c r="J300" s="674"/>
      <c r="K300" s="674"/>
      <c r="L300" s="674"/>
    </row>
    <row r="301" spans="1:12">
      <c r="A301" s="708"/>
      <c r="B301" s="640"/>
      <c r="C301" s="706"/>
      <c r="D301" s="706"/>
      <c r="E301" s="706"/>
      <c r="F301" s="706"/>
      <c r="G301" s="706"/>
      <c r="H301" s="706"/>
      <c r="I301" s="706"/>
      <c r="J301" s="706"/>
      <c r="K301" s="706"/>
      <c r="L301" s="544"/>
    </row>
    <row r="302" spans="1:12">
      <c r="A302" s="708"/>
      <c r="B302" s="640"/>
      <c r="C302" s="544"/>
      <c r="D302" s="544"/>
      <c r="E302" s="706"/>
      <c r="F302" s="706"/>
      <c r="G302" s="706"/>
      <c r="H302" s="706"/>
      <c r="I302" s="706"/>
      <c r="J302" s="706"/>
      <c r="K302" s="706"/>
      <c r="L302" s="544"/>
    </row>
    <row r="303" spans="1:12">
      <c r="A303" s="705"/>
      <c r="B303" s="640"/>
      <c r="C303" s="640"/>
      <c r="D303" s="640"/>
      <c r="E303" s="640"/>
      <c r="F303" s="640"/>
      <c r="G303" s="640"/>
      <c r="H303" s="640"/>
      <c r="I303" s="640"/>
      <c r="J303" s="640"/>
      <c r="K303" s="640"/>
      <c r="L303" s="640"/>
    </row>
    <row r="304" spans="1:12">
      <c r="A304" s="618"/>
      <c r="B304" s="700"/>
      <c r="C304" s="674"/>
      <c r="D304" s="674"/>
      <c r="E304" s="674"/>
      <c r="F304" s="674"/>
      <c r="G304" s="674"/>
      <c r="H304" s="674"/>
      <c r="I304" s="674"/>
      <c r="J304" s="674"/>
      <c r="K304" s="674"/>
      <c r="L304" s="674"/>
    </row>
    <row r="305" spans="1:12">
      <c r="A305" s="708"/>
      <c r="B305" s="640"/>
      <c r="C305" s="706"/>
      <c r="D305" s="706"/>
      <c r="E305" s="706"/>
      <c r="F305" s="706"/>
      <c r="G305" s="706"/>
      <c r="H305" s="706"/>
      <c r="I305" s="706"/>
      <c r="J305" s="706"/>
      <c r="K305" s="706"/>
      <c r="L305" s="544"/>
    </row>
    <row r="306" spans="1:12">
      <c r="A306" s="705"/>
      <c r="B306" s="640"/>
      <c r="C306" s="640"/>
      <c r="D306" s="640"/>
      <c r="E306" s="640"/>
      <c r="F306" s="640"/>
      <c r="G306" s="640"/>
      <c r="H306" s="640"/>
      <c r="I306" s="640"/>
      <c r="J306" s="640"/>
      <c r="K306" s="640"/>
      <c r="L306" s="640"/>
    </row>
    <row r="307" spans="1:12">
      <c r="A307" s="618"/>
      <c r="B307" s="700"/>
      <c r="C307" s="674"/>
      <c r="D307" s="674"/>
      <c r="E307" s="674"/>
      <c r="F307" s="674"/>
      <c r="G307" s="674"/>
      <c r="H307" s="674"/>
      <c r="I307" s="674"/>
      <c r="J307" s="674"/>
      <c r="K307" s="674"/>
      <c r="L307" s="674"/>
    </row>
    <row r="308" spans="1:12">
      <c r="A308" s="712"/>
      <c r="B308" s="700"/>
      <c r="C308" s="674"/>
      <c r="D308" s="674"/>
      <c r="E308" s="674"/>
      <c r="F308" s="674"/>
      <c r="G308" s="674"/>
      <c r="H308" s="674"/>
      <c r="I308" s="674"/>
      <c r="J308" s="674"/>
      <c r="K308" s="674"/>
      <c r="L308" s="674"/>
    </row>
    <row r="309" spans="1:12">
      <c r="A309" s="621"/>
      <c r="B309" s="700"/>
      <c r="C309" s="674"/>
      <c r="D309" s="674"/>
      <c r="E309" s="674"/>
      <c r="F309" s="674"/>
      <c r="G309" s="674"/>
      <c r="H309" s="674"/>
      <c r="I309" s="674"/>
      <c r="J309" s="674"/>
      <c r="K309" s="674"/>
      <c r="L309" s="562"/>
    </row>
    <row r="310" spans="1:12">
      <c r="A310" s="621"/>
      <c r="B310" s="700"/>
      <c r="C310" s="674"/>
      <c r="D310" s="674"/>
      <c r="E310" s="674"/>
      <c r="F310" s="674"/>
      <c r="G310" s="674"/>
      <c r="H310" s="674"/>
      <c r="I310" s="674"/>
      <c r="J310" s="674"/>
      <c r="K310" s="674"/>
      <c r="L310" s="562"/>
    </row>
    <row r="311" spans="1:12">
      <c r="A311" s="705"/>
      <c r="B311" s="640"/>
      <c r="C311" s="640"/>
      <c r="D311" s="640"/>
      <c r="E311" s="640"/>
      <c r="F311" s="640"/>
      <c r="G311" s="640"/>
      <c r="H311" s="640"/>
      <c r="I311" s="640"/>
      <c r="J311" s="640"/>
      <c r="K311" s="640"/>
      <c r="L311" s="640"/>
    </row>
    <row r="312" spans="1:12">
      <c r="A312" s="618"/>
      <c r="B312" s="700"/>
      <c r="C312" s="562"/>
      <c r="D312" s="562"/>
      <c r="E312" s="562"/>
      <c r="F312" s="562"/>
      <c r="G312" s="562"/>
      <c r="H312" s="562"/>
      <c r="I312" s="562"/>
      <c r="J312" s="562"/>
      <c r="K312" s="562"/>
      <c r="L312" s="562"/>
    </row>
    <row r="313" spans="1:12">
      <c r="A313" s="705"/>
      <c r="B313" s="640"/>
      <c r="C313" s="640"/>
      <c r="D313" s="640"/>
      <c r="E313" s="640"/>
      <c r="F313" s="640"/>
      <c r="G313" s="640"/>
      <c r="H313" s="640"/>
      <c r="I313" s="640"/>
      <c r="J313" s="640"/>
      <c r="K313" s="640"/>
      <c r="L313" s="640"/>
    </row>
    <row r="314" spans="1:12">
      <c r="A314" s="705"/>
      <c r="B314" s="641"/>
      <c r="C314" s="674"/>
      <c r="D314" s="674"/>
      <c r="E314" s="674"/>
      <c r="F314" s="674"/>
      <c r="G314" s="674"/>
      <c r="H314" s="674"/>
      <c r="I314" s="674"/>
      <c r="J314" s="674"/>
      <c r="K314" s="674"/>
      <c r="L314" s="674"/>
    </row>
    <row r="315" spans="1:12">
      <c r="A315" s="640"/>
      <c r="B315" s="640"/>
      <c r="C315" s="640"/>
      <c r="D315" s="640"/>
      <c r="E315" s="640"/>
      <c r="F315" s="640"/>
      <c r="G315" s="640"/>
      <c r="H315" s="640"/>
      <c r="I315" s="640"/>
      <c r="J315" s="640"/>
      <c r="K315" s="640"/>
      <c r="L315" s="640"/>
    </row>
    <row r="316" spans="1:12">
      <c r="A316" s="1634"/>
      <c r="B316" s="1634"/>
      <c r="C316" s="1634"/>
      <c r="D316" s="1634"/>
      <c r="E316" s="1634"/>
      <c r="F316" s="1634"/>
      <c r="G316" s="1634"/>
      <c r="H316" s="1634"/>
      <c r="I316" s="1634"/>
      <c r="J316" s="1634"/>
      <c r="K316" s="1634"/>
      <c r="L316" s="1634"/>
    </row>
    <row r="317" spans="1:12">
      <c r="A317" s="1633"/>
      <c r="B317" s="1633"/>
      <c r="C317" s="1633"/>
      <c r="D317" s="1633"/>
      <c r="E317" s="1633"/>
      <c r="F317" s="1633"/>
      <c r="G317" s="1633"/>
      <c r="H317" s="1633"/>
      <c r="I317" s="1633"/>
      <c r="J317" s="1633"/>
      <c r="K317" s="1633"/>
      <c r="L317" s="1633"/>
    </row>
    <row r="318" spans="1:12">
      <c r="A318" s="640"/>
      <c r="B318" s="640"/>
      <c r="C318" s="640"/>
      <c r="D318" s="640"/>
      <c r="E318" s="640"/>
      <c r="F318" s="640"/>
      <c r="G318" s="640"/>
      <c r="H318" s="640"/>
      <c r="I318" s="640"/>
      <c r="J318" s="641"/>
      <c r="K318" s="640"/>
      <c r="L318" s="640"/>
    </row>
    <row r="319" spans="1:12">
      <c r="A319" s="1649"/>
      <c r="B319" s="1631"/>
      <c r="C319" s="1631"/>
      <c r="D319" s="1631"/>
      <c r="E319" s="1631"/>
      <c r="F319" s="1631"/>
      <c r="G319" s="1631"/>
      <c r="H319" s="1631"/>
      <c r="I319" s="1631"/>
      <c r="J319" s="1631"/>
      <c r="K319" s="1631"/>
      <c r="L319" s="1631"/>
    </row>
    <row r="320" spans="1:12">
      <c r="A320" s="1631"/>
      <c r="B320" s="1631"/>
      <c r="C320" s="1631"/>
      <c r="D320" s="1631"/>
      <c r="E320" s="1631"/>
      <c r="F320" s="1631"/>
      <c r="G320" s="1631"/>
      <c r="H320" s="1631"/>
      <c r="I320" s="1631"/>
      <c r="J320" s="1631"/>
      <c r="K320" s="1631"/>
      <c r="L320" s="1631"/>
    </row>
    <row r="321" spans="1:12">
      <c r="A321" s="640"/>
      <c r="B321" s="640"/>
      <c r="C321" s="1659"/>
      <c r="D321" s="1632"/>
      <c r="E321" s="1632"/>
      <c r="F321" s="707"/>
      <c r="G321" s="1632"/>
      <c r="H321" s="1632"/>
      <c r="I321" s="1632"/>
      <c r="J321" s="1632"/>
      <c r="K321" s="1632"/>
      <c r="L321" s="1632"/>
    </row>
    <row r="322" spans="1:12">
      <c r="A322" s="640"/>
      <c r="B322" s="640"/>
      <c r="C322" s="708"/>
      <c r="D322" s="708"/>
      <c r="E322" s="708"/>
      <c r="F322" s="708"/>
      <c r="G322" s="707"/>
      <c r="H322" s="707"/>
      <c r="I322" s="707"/>
      <c r="J322" s="707"/>
      <c r="K322" s="707"/>
      <c r="L322" s="709"/>
    </row>
    <row r="323" spans="1:12">
      <c r="A323" s="640"/>
      <c r="B323" s="640"/>
      <c r="C323" s="710"/>
      <c r="D323" s="710"/>
      <c r="E323" s="710"/>
      <c r="F323" s="710"/>
      <c r="G323" s="710"/>
      <c r="H323" s="710"/>
      <c r="I323" s="710"/>
      <c r="J323" s="710"/>
      <c r="K323" s="710"/>
      <c r="L323" s="711"/>
    </row>
    <row r="324" spans="1:12">
      <c r="A324" s="618"/>
      <c r="B324" s="700"/>
      <c r="C324" s="674"/>
      <c r="D324" s="674"/>
      <c r="E324" s="674"/>
      <c r="F324" s="674"/>
      <c r="G324" s="674"/>
      <c r="H324" s="674"/>
      <c r="I324" s="674"/>
      <c r="J324" s="674"/>
      <c r="K324" s="674"/>
      <c r="L324" s="674"/>
    </row>
    <row r="325" spans="1:12">
      <c r="A325" s="618"/>
      <c r="B325" s="700"/>
      <c r="C325" s="674"/>
      <c r="D325" s="674"/>
      <c r="E325" s="674"/>
      <c r="F325" s="674"/>
      <c r="G325" s="674"/>
      <c r="H325" s="674"/>
      <c r="I325" s="674"/>
      <c r="J325" s="674"/>
      <c r="K325" s="674"/>
      <c r="L325" s="674"/>
    </row>
    <row r="326" spans="1:12">
      <c r="A326" s="618"/>
      <c r="B326" s="700"/>
      <c r="C326" s="674"/>
      <c r="D326" s="674"/>
      <c r="E326" s="674"/>
      <c r="F326" s="674"/>
      <c r="G326" s="674"/>
      <c r="H326" s="674"/>
      <c r="I326" s="674"/>
      <c r="J326" s="674"/>
      <c r="K326" s="674"/>
      <c r="L326" s="674"/>
    </row>
    <row r="327" spans="1:12">
      <c r="A327" s="708"/>
      <c r="B327" s="640"/>
      <c r="C327" s="706"/>
      <c r="D327" s="706"/>
      <c r="E327" s="706"/>
      <c r="F327" s="706"/>
      <c r="G327" s="706"/>
      <c r="H327" s="706"/>
      <c r="I327" s="706"/>
      <c r="J327" s="706"/>
      <c r="K327" s="706"/>
      <c r="L327" s="544"/>
    </row>
    <row r="328" spans="1:12">
      <c r="A328" s="708"/>
      <c r="B328" s="640"/>
      <c r="C328" s="706"/>
      <c r="D328" s="706"/>
      <c r="E328" s="706"/>
      <c r="F328" s="706"/>
      <c r="G328" s="706"/>
      <c r="H328" s="706"/>
      <c r="I328" s="706"/>
      <c r="J328" s="706"/>
      <c r="K328" s="706"/>
      <c r="L328" s="544"/>
    </row>
    <row r="329" spans="1:12">
      <c r="A329" s="708"/>
      <c r="B329" s="640"/>
      <c r="C329" s="706"/>
      <c r="D329" s="706"/>
      <c r="E329" s="706"/>
      <c r="F329" s="706"/>
      <c r="G329" s="706"/>
      <c r="H329" s="706"/>
      <c r="I329" s="706"/>
      <c r="J329" s="706"/>
      <c r="K329" s="706"/>
      <c r="L329" s="544"/>
    </row>
    <row r="330" spans="1:12">
      <c r="A330" s="708"/>
      <c r="B330" s="640"/>
      <c r="C330" s="706"/>
      <c r="D330" s="706"/>
      <c r="E330" s="706"/>
      <c r="F330" s="706"/>
      <c r="G330" s="706"/>
      <c r="H330" s="706"/>
      <c r="I330" s="706"/>
      <c r="J330" s="706"/>
      <c r="K330" s="706"/>
      <c r="L330" s="544"/>
    </row>
    <row r="331" spans="1:12">
      <c r="A331" s="708"/>
      <c r="B331" s="640"/>
      <c r="C331" s="706"/>
      <c r="D331" s="706"/>
      <c r="E331" s="706"/>
      <c r="F331" s="706"/>
      <c r="G331" s="706"/>
      <c r="H331" s="706"/>
      <c r="I331" s="706"/>
      <c r="J331" s="706"/>
      <c r="K331" s="706"/>
      <c r="L331" s="544"/>
    </row>
    <row r="332" spans="1:12">
      <c r="A332" s="708"/>
      <c r="B332" s="640"/>
      <c r="C332" s="706"/>
      <c r="D332" s="706"/>
      <c r="E332" s="706"/>
      <c r="F332" s="706"/>
      <c r="G332" s="706"/>
      <c r="H332" s="706"/>
      <c r="I332" s="706"/>
      <c r="J332" s="706"/>
      <c r="K332" s="706"/>
      <c r="L332" s="544"/>
    </row>
    <row r="333" spans="1:12">
      <c r="A333" s="708"/>
      <c r="B333" s="640"/>
      <c r="C333" s="706"/>
      <c r="D333" s="706"/>
      <c r="E333" s="706"/>
      <c r="F333" s="706"/>
      <c r="G333" s="706"/>
      <c r="H333" s="706"/>
      <c r="I333" s="706"/>
      <c r="J333" s="706"/>
      <c r="K333" s="706"/>
      <c r="L333" s="544"/>
    </row>
    <row r="334" spans="1:12">
      <c r="A334" s="708"/>
      <c r="B334" s="640"/>
      <c r="C334" s="706"/>
      <c r="D334" s="706"/>
      <c r="E334" s="706"/>
      <c r="F334" s="706"/>
      <c r="G334" s="706"/>
      <c r="H334" s="706"/>
      <c r="I334" s="706"/>
      <c r="J334" s="706"/>
      <c r="K334" s="706"/>
      <c r="L334" s="544"/>
    </row>
    <row r="335" spans="1:12">
      <c r="A335" s="708"/>
      <c r="B335" s="640"/>
      <c r="C335" s="544"/>
      <c r="D335" s="544"/>
      <c r="E335" s="706"/>
      <c r="F335" s="706"/>
      <c r="G335" s="706"/>
      <c r="H335" s="706"/>
      <c r="I335" s="706"/>
      <c r="J335" s="706"/>
      <c r="K335" s="706"/>
      <c r="L335" s="544"/>
    </row>
    <row r="336" spans="1:12">
      <c r="A336" s="708"/>
      <c r="B336" s="640"/>
      <c r="C336" s="544"/>
      <c r="D336" s="544"/>
      <c r="E336" s="706"/>
      <c r="F336" s="706"/>
      <c r="G336" s="706"/>
      <c r="H336" s="706"/>
      <c r="I336" s="706"/>
      <c r="J336" s="706"/>
      <c r="K336" s="706"/>
      <c r="L336" s="544"/>
    </row>
    <row r="337" spans="1:12">
      <c r="A337" s="708"/>
      <c r="B337" s="622"/>
      <c r="C337" s="706"/>
      <c r="D337" s="706"/>
      <c r="E337" s="706"/>
      <c r="F337" s="706"/>
      <c r="G337" s="706"/>
      <c r="H337" s="706"/>
      <c r="I337" s="706"/>
      <c r="J337" s="706"/>
      <c r="K337" s="544"/>
      <c r="L337" s="544"/>
    </row>
    <row r="338" spans="1:12">
      <c r="A338" s="705"/>
      <c r="B338" s="640"/>
      <c r="C338" s="640"/>
      <c r="D338" s="640"/>
      <c r="E338" s="640"/>
      <c r="F338" s="640"/>
      <c r="G338" s="640"/>
      <c r="H338" s="640"/>
      <c r="I338" s="640"/>
      <c r="J338" s="640"/>
      <c r="K338" s="640"/>
      <c r="L338" s="640"/>
    </row>
    <row r="339" spans="1:12">
      <c r="A339" s="618"/>
      <c r="B339" s="625"/>
      <c r="C339" s="674"/>
      <c r="D339" s="674"/>
      <c r="E339" s="674"/>
      <c r="F339" s="674"/>
      <c r="G339" s="674"/>
      <c r="H339" s="674"/>
      <c r="I339" s="674"/>
      <c r="J339" s="674"/>
      <c r="K339" s="674"/>
      <c r="L339" s="674"/>
    </row>
    <row r="340" spans="1:12">
      <c r="A340" s="708"/>
      <c r="B340" s="640"/>
      <c r="C340" s="706"/>
      <c r="D340" s="706"/>
      <c r="E340" s="706"/>
      <c r="F340" s="706"/>
      <c r="G340" s="706"/>
      <c r="H340" s="706"/>
      <c r="I340" s="706"/>
      <c r="J340" s="706"/>
      <c r="K340" s="706"/>
      <c r="L340" s="544"/>
    </row>
    <row r="341" spans="1:12">
      <c r="A341" s="708"/>
      <c r="B341" s="640"/>
      <c r="C341" s="706"/>
      <c r="D341" s="706"/>
      <c r="E341" s="706"/>
      <c r="F341" s="706"/>
      <c r="G341" s="706"/>
      <c r="H341" s="706"/>
      <c r="I341" s="706"/>
      <c r="J341" s="706"/>
      <c r="K341" s="706"/>
      <c r="L341" s="544"/>
    </row>
    <row r="342" spans="1:12">
      <c r="A342" s="708"/>
      <c r="B342" s="640"/>
      <c r="C342" s="706"/>
      <c r="D342" s="706"/>
      <c r="E342" s="706"/>
      <c r="F342" s="706"/>
      <c r="G342" s="706"/>
      <c r="H342" s="706"/>
      <c r="I342" s="706"/>
      <c r="J342" s="706"/>
      <c r="K342" s="706"/>
      <c r="L342" s="544"/>
    </row>
    <row r="343" spans="1:12">
      <c r="A343" s="705"/>
      <c r="B343" s="640"/>
      <c r="C343" s="640"/>
      <c r="D343" s="640"/>
      <c r="E343" s="640"/>
      <c r="F343" s="640"/>
      <c r="G343" s="640"/>
      <c r="H343" s="640"/>
      <c r="I343" s="640"/>
      <c r="J343" s="640"/>
      <c r="K343" s="640"/>
      <c r="L343" s="640"/>
    </row>
    <row r="344" spans="1:12">
      <c r="A344" s="618"/>
      <c r="B344" s="700"/>
      <c r="C344" s="674"/>
      <c r="D344" s="674"/>
      <c r="E344" s="674"/>
      <c r="F344" s="674"/>
      <c r="G344" s="674"/>
      <c r="H344" s="674"/>
      <c r="I344" s="674"/>
      <c r="J344" s="674"/>
      <c r="K344" s="674"/>
      <c r="L344" s="674"/>
    </row>
    <row r="345" spans="1:12">
      <c r="A345" s="708"/>
      <c r="B345" s="640"/>
      <c r="C345" s="706"/>
      <c r="D345" s="706"/>
      <c r="E345" s="706"/>
      <c r="F345" s="706"/>
      <c r="G345" s="706"/>
      <c r="H345" s="706"/>
      <c r="I345" s="706"/>
      <c r="J345" s="706"/>
      <c r="K345" s="706"/>
      <c r="L345" s="544"/>
    </row>
    <row r="346" spans="1:12">
      <c r="A346" s="708"/>
      <c r="B346" s="640"/>
      <c r="C346" s="544"/>
      <c r="D346" s="544"/>
      <c r="E346" s="706"/>
      <c r="F346" s="706"/>
      <c r="G346" s="706"/>
      <c r="H346" s="706"/>
      <c r="I346" s="706"/>
      <c r="J346" s="706"/>
      <c r="K346" s="706"/>
      <c r="L346" s="544"/>
    </row>
    <row r="347" spans="1:12">
      <c r="A347" s="705"/>
      <c r="B347" s="640"/>
      <c r="C347" s="640"/>
      <c r="D347" s="640"/>
      <c r="E347" s="640"/>
      <c r="F347" s="640"/>
      <c r="G347" s="640"/>
      <c r="H347" s="640"/>
      <c r="I347" s="640"/>
      <c r="J347" s="640"/>
      <c r="K347" s="640"/>
      <c r="L347" s="640"/>
    </row>
    <row r="348" spans="1:12">
      <c r="A348" s="618"/>
      <c r="B348" s="700"/>
      <c r="C348" s="674"/>
      <c r="D348" s="674"/>
      <c r="E348" s="674"/>
      <c r="F348" s="674"/>
      <c r="G348" s="674"/>
      <c r="H348" s="674"/>
      <c r="I348" s="674"/>
      <c r="J348" s="674"/>
      <c r="K348" s="674"/>
      <c r="L348" s="674"/>
    </row>
    <row r="349" spans="1:12">
      <c r="A349" s="708"/>
      <c r="B349" s="640"/>
      <c r="C349" s="706"/>
      <c r="D349" s="706"/>
      <c r="E349" s="706"/>
      <c r="F349" s="706"/>
      <c r="G349" s="706"/>
      <c r="H349" s="706"/>
      <c r="I349" s="706"/>
      <c r="J349" s="706"/>
      <c r="K349" s="706"/>
      <c r="L349" s="544"/>
    </row>
    <row r="350" spans="1:12">
      <c r="A350" s="705"/>
      <c r="B350" s="640"/>
      <c r="C350" s="640"/>
      <c r="D350" s="640"/>
      <c r="E350" s="640"/>
      <c r="F350" s="640"/>
      <c r="G350" s="640"/>
      <c r="H350" s="640"/>
      <c r="I350" s="640"/>
      <c r="J350" s="640"/>
      <c r="K350" s="640"/>
      <c r="L350" s="640"/>
    </row>
    <row r="351" spans="1:12">
      <c r="A351" s="618"/>
      <c r="B351" s="700"/>
      <c r="C351" s="674"/>
      <c r="D351" s="674"/>
      <c r="E351" s="674"/>
      <c r="F351" s="674"/>
      <c r="G351" s="674"/>
      <c r="H351" s="674"/>
      <c r="I351" s="674"/>
      <c r="J351" s="674"/>
      <c r="K351" s="674"/>
      <c r="L351" s="674"/>
    </row>
    <row r="352" spans="1:12">
      <c r="A352" s="712"/>
      <c r="B352" s="700"/>
      <c r="C352" s="674"/>
      <c r="D352" s="674"/>
      <c r="E352" s="674"/>
      <c r="F352" s="674"/>
      <c r="G352" s="674"/>
      <c r="H352" s="674"/>
      <c r="I352" s="674"/>
      <c r="J352" s="674"/>
      <c r="K352" s="674"/>
      <c r="L352" s="674"/>
    </row>
    <row r="353" spans="1:12">
      <c r="A353" s="621"/>
      <c r="B353" s="700"/>
      <c r="C353" s="674"/>
      <c r="D353" s="674"/>
      <c r="E353" s="674"/>
      <c r="F353" s="674"/>
      <c r="G353" s="674"/>
      <c r="H353" s="674"/>
      <c r="I353" s="674"/>
      <c r="J353" s="674"/>
      <c r="K353" s="674"/>
      <c r="L353" s="562"/>
    </row>
    <row r="354" spans="1:12">
      <c r="A354" s="621"/>
      <c r="B354" s="700"/>
      <c r="C354" s="674"/>
      <c r="D354" s="674"/>
      <c r="E354" s="674"/>
      <c r="F354" s="674"/>
      <c r="G354" s="674"/>
      <c r="H354" s="674"/>
      <c r="I354" s="674"/>
      <c r="J354" s="674"/>
      <c r="K354" s="674"/>
      <c r="L354" s="562"/>
    </row>
    <row r="355" spans="1:12">
      <c r="A355" s="705"/>
      <c r="B355" s="640"/>
      <c r="C355" s="640"/>
      <c r="D355" s="640"/>
      <c r="E355" s="640"/>
      <c r="F355" s="640"/>
      <c r="G355" s="640"/>
      <c r="H355" s="640"/>
      <c r="I355" s="640"/>
      <c r="J355" s="640"/>
      <c r="K355" s="640"/>
      <c r="L355" s="640"/>
    </row>
    <row r="356" spans="1:12">
      <c r="A356" s="618"/>
      <c r="B356" s="700"/>
      <c r="C356" s="562"/>
      <c r="D356" s="562"/>
      <c r="E356" s="562"/>
      <c r="F356" s="562"/>
      <c r="G356" s="562"/>
      <c r="H356" s="562"/>
      <c r="I356" s="562"/>
      <c r="J356" s="562"/>
      <c r="K356" s="562"/>
      <c r="L356" s="562"/>
    </row>
    <row r="357" spans="1:12">
      <c r="A357" s="705"/>
      <c r="B357" s="640"/>
      <c r="C357" s="640"/>
      <c r="D357" s="640"/>
      <c r="E357" s="640"/>
      <c r="F357" s="640"/>
      <c r="G357" s="640"/>
      <c r="H357" s="640"/>
      <c r="I357" s="640"/>
      <c r="J357" s="640"/>
      <c r="K357" s="640"/>
      <c r="L357" s="640"/>
    </row>
    <row r="358" spans="1:12">
      <c r="A358" s="705"/>
      <c r="B358" s="641"/>
      <c r="C358" s="674"/>
      <c r="D358" s="674"/>
      <c r="E358" s="674"/>
      <c r="F358" s="674"/>
      <c r="G358" s="674"/>
      <c r="H358" s="674"/>
      <c r="I358" s="674"/>
      <c r="J358" s="674"/>
      <c r="K358" s="674"/>
      <c r="L358" s="674"/>
    </row>
    <row r="359" spans="1:12">
      <c r="A359" s="640"/>
      <c r="B359" s="640"/>
      <c r="C359" s="640"/>
      <c r="D359" s="640"/>
      <c r="E359" s="640"/>
      <c r="F359" s="640"/>
      <c r="G359" s="640"/>
      <c r="H359" s="640"/>
      <c r="I359" s="640"/>
      <c r="J359" s="640"/>
      <c r="K359" s="640"/>
      <c r="L359" s="640"/>
    </row>
    <row r="360" spans="1:12">
      <c r="A360" s="1634"/>
      <c r="B360" s="1634"/>
      <c r="C360" s="1634"/>
      <c r="D360" s="1634"/>
      <c r="E360" s="1634"/>
      <c r="F360" s="1634"/>
      <c r="G360" s="1634"/>
      <c r="H360" s="1634"/>
      <c r="I360" s="1634"/>
      <c r="J360" s="1634"/>
      <c r="K360" s="1634"/>
      <c r="L360" s="1634"/>
    </row>
    <row r="361" spans="1:12">
      <c r="A361" s="1633"/>
      <c r="B361" s="1633"/>
      <c r="C361" s="1633"/>
      <c r="D361" s="1633"/>
      <c r="E361" s="1633"/>
      <c r="F361" s="1633"/>
      <c r="G361" s="1633"/>
      <c r="H361" s="1633"/>
      <c r="I361" s="1633"/>
      <c r="J361" s="1633"/>
      <c r="K361" s="1633"/>
      <c r="L361" s="1633"/>
    </row>
    <row r="362" spans="1:12">
      <c r="A362" s="640"/>
      <c r="B362" s="640"/>
      <c r="C362" s="640"/>
      <c r="D362" s="640"/>
      <c r="E362" s="640"/>
      <c r="F362" s="640"/>
      <c r="G362" s="640"/>
      <c r="H362" s="640"/>
      <c r="I362" s="640"/>
      <c r="J362" s="641"/>
      <c r="K362" s="640"/>
      <c r="L362" s="640"/>
    </row>
    <row r="363" spans="1:12">
      <c r="A363" s="1649"/>
      <c r="B363" s="1631"/>
      <c r="C363" s="1631"/>
      <c r="D363" s="1631"/>
      <c r="E363" s="1631"/>
      <c r="F363" s="1631"/>
      <c r="G363" s="1631"/>
      <c r="H363" s="1631"/>
      <c r="I363" s="1631"/>
      <c r="J363" s="1631"/>
      <c r="K363" s="1631"/>
      <c r="L363" s="1631"/>
    </row>
    <row r="364" spans="1:12">
      <c r="A364" s="1631"/>
      <c r="B364" s="1631"/>
      <c r="C364" s="1631"/>
      <c r="D364" s="1631"/>
      <c r="E364" s="1631"/>
      <c r="F364" s="1631"/>
      <c r="G364" s="1631"/>
      <c r="H364" s="1631"/>
      <c r="I364" s="1631"/>
      <c r="J364" s="1631"/>
      <c r="K364" s="1631"/>
      <c r="L364" s="1631"/>
    </row>
    <row r="365" spans="1:12">
      <c r="A365" s="640"/>
      <c r="B365" s="640"/>
      <c r="C365" s="1659"/>
      <c r="D365" s="1632"/>
      <c r="E365" s="1632"/>
      <c r="F365" s="707"/>
      <c r="G365" s="1632"/>
      <c r="H365" s="1632"/>
      <c r="I365" s="1632"/>
      <c r="J365" s="1632"/>
      <c r="K365" s="1632"/>
      <c r="L365" s="1632"/>
    </row>
    <row r="366" spans="1:12">
      <c r="A366" s="640"/>
      <c r="B366" s="640"/>
      <c r="C366" s="708"/>
      <c r="D366" s="708"/>
      <c r="E366" s="708"/>
      <c r="F366" s="708"/>
      <c r="G366" s="707"/>
      <c r="H366" s="707"/>
      <c r="I366" s="707"/>
      <c r="J366" s="707"/>
      <c r="K366" s="707"/>
      <c r="L366" s="709"/>
    </row>
    <row r="367" spans="1:12">
      <c r="A367" s="640"/>
      <c r="B367" s="640"/>
      <c r="C367" s="710"/>
      <c r="D367" s="710"/>
      <c r="E367" s="710"/>
      <c r="F367" s="710"/>
      <c r="G367" s="710"/>
      <c r="H367" s="710"/>
      <c r="I367" s="710"/>
      <c r="J367" s="710"/>
      <c r="K367" s="710"/>
      <c r="L367" s="711"/>
    </row>
    <row r="368" spans="1:12">
      <c r="A368" s="618"/>
      <c r="B368" s="700"/>
      <c r="C368" s="674"/>
      <c r="D368" s="674"/>
      <c r="E368" s="674"/>
      <c r="F368" s="674"/>
      <c r="G368" s="674"/>
      <c r="H368" s="674"/>
      <c r="I368" s="674"/>
      <c r="J368" s="674"/>
      <c r="K368" s="674"/>
      <c r="L368" s="674"/>
    </row>
    <row r="369" spans="1:12">
      <c r="A369" s="618"/>
      <c r="B369" s="700"/>
      <c r="C369" s="674"/>
      <c r="D369" s="674"/>
      <c r="E369" s="674"/>
      <c r="F369" s="674"/>
      <c r="G369" s="674"/>
      <c r="H369" s="674"/>
      <c r="I369" s="674"/>
      <c r="J369" s="674"/>
      <c r="K369" s="674"/>
      <c r="L369" s="674"/>
    </row>
    <row r="370" spans="1:12">
      <c r="A370" s="618"/>
      <c r="B370" s="700"/>
      <c r="C370" s="674"/>
      <c r="D370" s="674"/>
      <c r="E370" s="674"/>
      <c r="F370" s="674"/>
      <c r="G370" s="674"/>
      <c r="H370" s="674"/>
      <c r="I370" s="674"/>
      <c r="J370" s="674"/>
      <c r="K370" s="674"/>
      <c r="L370" s="674"/>
    </row>
    <row r="371" spans="1:12">
      <c r="A371" s="708"/>
      <c r="B371" s="640"/>
      <c r="C371" s="706"/>
      <c r="D371" s="706"/>
      <c r="E371" s="706"/>
      <c r="F371" s="706"/>
      <c r="G371" s="706"/>
      <c r="H371" s="706"/>
      <c r="I371" s="706"/>
      <c r="J371" s="706"/>
      <c r="K371" s="706"/>
      <c r="L371" s="544"/>
    </row>
    <row r="372" spans="1:12">
      <c r="A372" s="708"/>
      <c r="B372" s="640"/>
      <c r="C372" s="706"/>
      <c r="D372" s="706"/>
      <c r="E372" s="706"/>
      <c r="F372" s="706"/>
      <c r="G372" s="706"/>
      <c r="H372" s="706"/>
      <c r="I372" s="706"/>
      <c r="J372" s="706"/>
      <c r="K372" s="706"/>
      <c r="L372" s="544"/>
    </row>
    <row r="373" spans="1:12">
      <c r="A373" s="708"/>
      <c r="B373" s="640"/>
      <c r="C373" s="706"/>
      <c r="D373" s="706"/>
      <c r="E373" s="706"/>
      <c r="F373" s="706"/>
      <c r="G373" s="706"/>
      <c r="H373" s="706"/>
      <c r="I373" s="706"/>
      <c r="J373" s="706"/>
      <c r="K373" s="706"/>
      <c r="L373" s="544"/>
    </row>
    <row r="374" spans="1:12">
      <c r="A374" s="708"/>
      <c r="B374" s="640"/>
      <c r="C374" s="706"/>
      <c r="D374" s="706"/>
      <c r="E374" s="706"/>
      <c r="F374" s="706"/>
      <c r="G374" s="706"/>
      <c r="H374" s="706"/>
      <c r="I374" s="706"/>
      <c r="J374" s="706"/>
      <c r="K374" s="706"/>
      <c r="L374" s="544"/>
    </row>
    <row r="375" spans="1:12">
      <c r="A375" s="708"/>
      <c r="B375" s="640"/>
      <c r="C375" s="706"/>
      <c r="D375" s="706"/>
      <c r="E375" s="706"/>
      <c r="F375" s="706"/>
      <c r="G375" s="706"/>
      <c r="H375" s="706"/>
      <c r="I375" s="706"/>
      <c r="J375" s="706"/>
      <c r="K375" s="706"/>
      <c r="L375" s="544"/>
    </row>
    <row r="376" spans="1:12">
      <c r="A376" s="708"/>
      <c r="B376" s="640"/>
      <c r="C376" s="706"/>
      <c r="D376" s="706"/>
      <c r="E376" s="706"/>
      <c r="F376" s="706"/>
      <c r="G376" s="706"/>
      <c r="H376" s="706"/>
      <c r="I376" s="706"/>
      <c r="J376" s="706"/>
      <c r="K376" s="706"/>
      <c r="L376" s="544"/>
    </row>
    <row r="377" spans="1:12">
      <c r="A377" s="708"/>
      <c r="B377" s="640"/>
      <c r="C377" s="706"/>
      <c r="D377" s="706"/>
      <c r="E377" s="706"/>
      <c r="F377" s="706"/>
      <c r="G377" s="706"/>
      <c r="H377" s="706"/>
      <c r="I377" s="706"/>
      <c r="J377" s="706"/>
      <c r="K377" s="706"/>
      <c r="L377" s="544"/>
    </row>
    <row r="378" spans="1:12">
      <c r="A378" s="708"/>
      <c r="B378" s="640"/>
      <c r="C378" s="706"/>
      <c r="D378" s="706"/>
      <c r="E378" s="706"/>
      <c r="F378" s="706"/>
      <c r="G378" s="706"/>
      <c r="H378" s="706"/>
      <c r="I378" s="706"/>
      <c r="J378" s="706"/>
      <c r="K378" s="706"/>
      <c r="L378" s="544"/>
    </row>
    <row r="379" spans="1:12">
      <c r="A379" s="708"/>
      <c r="B379" s="640"/>
      <c r="C379" s="544"/>
      <c r="D379" s="544"/>
      <c r="E379" s="706"/>
      <c r="F379" s="706"/>
      <c r="G379" s="706"/>
      <c r="H379" s="706"/>
      <c r="I379" s="706"/>
      <c r="J379" s="706"/>
      <c r="K379" s="706"/>
      <c r="L379" s="544"/>
    </row>
    <row r="380" spans="1:12">
      <c r="A380" s="708"/>
      <c r="B380" s="640"/>
      <c r="C380" s="544"/>
      <c r="D380" s="544"/>
      <c r="E380" s="706"/>
      <c r="F380" s="706"/>
      <c r="G380" s="706"/>
      <c r="H380" s="706"/>
      <c r="I380" s="706"/>
      <c r="J380" s="706"/>
      <c r="K380" s="706"/>
      <c r="L380" s="544"/>
    </row>
    <row r="381" spans="1:12">
      <c r="A381" s="708"/>
      <c r="B381" s="622"/>
      <c r="C381" s="706"/>
      <c r="D381" s="706"/>
      <c r="E381" s="706"/>
      <c r="F381" s="706"/>
      <c r="G381" s="706"/>
      <c r="H381" s="706"/>
      <c r="I381" s="706"/>
      <c r="J381" s="706"/>
      <c r="K381" s="544"/>
      <c r="L381" s="544"/>
    </row>
    <row r="382" spans="1:12">
      <c r="A382" s="705"/>
      <c r="B382" s="640"/>
      <c r="C382" s="640"/>
      <c r="D382" s="640"/>
      <c r="E382" s="640"/>
      <c r="F382" s="640"/>
      <c r="G382" s="640"/>
      <c r="H382" s="640"/>
      <c r="I382" s="640"/>
      <c r="J382" s="640"/>
      <c r="K382" s="640"/>
      <c r="L382" s="640"/>
    </row>
    <row r="383" spans="1:12">
      <c r="A383" s="618"/>
      <c r="B383" s="625"/>
      <c r="C383" s="674"/>
      <c r="D383" s="674"/>
      <c r="E383" s="674"/>
      <c r="F383" s="674"/>
      <c r="G383" s="674"/>
      <c r="H383" s="674"/>
      <c r="I383" s="674"/>
      <c r="J383" s="674"/>
      <c r="K383" s="674"/>
      <c r="L383" s="674"/>
    </row>
    <row r="384" spans="1:12">
      <c r="A384" s="708"/>
      <c r="B384" s="640"/>
      <c r="C384" s="706"/>
      <c r="D384" s="706"/>
      <c r="E384" s="706"/>
      <c r="F384" s="706"/>
      <c r="G384" s="706"/>
      <c r="H384" s="706"/>
      <c r="I384" s="706"/>
      <c r="J384" s="706"/>
      <c r="K384" s="706"/>
      <c r="L384" s="544"/>
    </row>
    <row r="385" spans="1:12">
      <c r="A385" s="708"/>
      <c r="B385" s="640"/>
      <c r="C385" s="706"/>
      <c r="D385" s="706"/>
      <c r="E385" s="706"/>
      <c r="F385" s="706"/>
      <c r="G385" s="706"/>
      <c r="H385" s="706"/>
      <c r="I385" s="706"/>
      <c r="J385" s="706"/>
      <c r="K385" s="706"/>
      <c r="L385" s="544"/>
    </row>
    <row r="386" spans="1:12">
      <c r="A386" s="708"/>
      <c r="B386" s="640"/>
      <c r="C386" s="706"/>
      <c r="D386" s="706"/>
      <c r="E386" s="706"/>
      <c r="F386" s="706"/>
      <c r="G386" s="706"/>
      <c r="H386" s="706"/>
      <c r="I386" s="706"/>
      <c r="J386" s="706"/>
      <c r="K386" s="706"/>
      <c r="L386" s="544"/>
    </row>
    <row r="387" spans="1:12">
      <c r="A387" s="705"/>
      <c r="B387" s="640"/>
      <c r="C387" s="640"/>
      <c r="D387" s="640"/>
      <c r="E387" s="640"/>
      <c r="F387" s="640"/>
      <c r="G387" s="640"/>
      <c r="H387" s="640"/>
      <c r="I387" s="640"/>
      <c r="J387" s="640"/>
      <c r="K387" s="640"/>
      <c r="L387" s="640"/>
    </row>
    <row r="388" spans="1:12">
      <c r="A388" s="618"/>
      <c r="B388" s="700"/>
      <c r="C388" s="674"/>
      <c r="D388" s="674"/>
      <c r="E388" s="674"/>
      <c r="F388" s="674"/>
      <c r="G388" s="674"/>
      <c r="H388" s="674"/>
      <c r="I388" s="674"/>
      <c r="J388" s="674"/>
      <c r="K388" s="674"/>
      <c r="L388" s="674"/>
    </row>
    <row r="389" spans="1:12">
      <c r="A389" s="708"/>
      <c r="B389" s="640"/>
      <c r="C389" s="706"/>
      <c r="D389" s="706"/>
      <c r="E389" s="706"/>
      <c r="F389" s="706"/>
      <c r="G389" s="706"/>
      <c r="H389" s="706"/>
      <c r="I389" s="706"/>
      <c r="J389" s="706"/>
      <c r="K389" s="706"/>
      <c r="L389" s="544"/>
    </row>
    <row r="390" spans="1:12">
      <c r="A390" s="708"/>
      <c r="B390" s="640"/>
      <c r="C390" s="544"/>
      <c r="D390" s="544"/>
      <c r="E390" s="706"/>
      <c r="F390" s="706"/>
      <c r="G390" s="706"/>
      <c r="H390" s="706"/>
      <c r="I390" s="706"/>
      <c r="J390" s="706"/>
      <c r="K390" s="706"/>
      <c r="L390" s="544"/>
    </row>
    <row r="391" spans="1:12">
      <c r="A391" s="705"/>
      <c r="B391" s="640"/>
      <c r="C391" s="640"/>
      <c r="D391" s="640"/>
      <c r="E391" s="640"/>
      <c r="F391" s="640"/>
      <c r="G391" s="640"/>
      <c r="H391" s="640"/>
      <c r="I391" s="640"/>
      <c r="J391" s="640"/>
      <c r="K391" s="640"/>
      <c r="L391" s="640"/>
    </row>
    <row r="392" spans="1:12">
      <c r="A392" s="618"/>
      <c r="B392" s="700"/>
      <c r="C392" s="674"/>
      <c r="D392" s="674"/>
      <c r="E392" s="674"/>
      <c r="F392" s="674"/>
      <c r="G392" s="674"/>
      <c r="H392" s="674"/>
      <c r="I392" s="674"/>
      <c r="J392" s="674"/>
      <c r="K392" s="674"/>
      <c r="L392" s="674"/>
    </row>
    <row r="393" spans="1:12">
      <c r="A393" s="708"/>
      <c r="B393" s="640"/>
      <c r="C393" s="706"/>
      <c r="D393" s="706"/>
      <c r="E393" s="706"/>
      <c r="F393" s="706"/>
      <c r="G393" s="706"/>
      <c r="H393" s="706"/>
      <c r="I393" s="706"/>
      <c r="J393" s="706"/>
      <c r="K393" s="706"/>
      <c r="L393" s="544"/>
    </row>
    <row r="394" spans="1:12">
      <c r="A394" s="705"/>
      <c r="B394" s="640"/>
      <c r="C394" s="640"/>
      <c r="D394" s="640"/>
      <c r="E394" s="640"/>
      <c r="F394" s="640"/>
      <c r="G394" s="640"/>
      <c r="H394" s="640"/>
      <c r="I394" s="640"/>
      <c r="J394" s="640"/>
      <c r="K394" s="640"/>
      <c r="L394" s="640"/>
    </row>
    <row r="395" spans="1:12">
      <c r="A395" s="618"/>
      <c r="B395" s="700"/>
      <c r="C395" s="674"/>
      <c r="D395" s="674"/>
      <c r="E395" s="674"/>
      <c r="F395" s="674"/>
      <c r="G395" s="674"/>
      <c r="H395" s="674"/>
      <c r="I395" s="674"/>
      <c r="J395" s="674"/>
      <c r="K395" s="674"/>
      <c r="L395" s="674"/>
    </row>
    <row r="396" spans="1:12">
      <c r="A396" s="712"/>
      <c r="B396" s="700"/>
      <c r="C396" s="674"/>
      <c r="D396" s="674"/>
      <c r="E396" s="674"/>
      <c r="F396" s="674"/>
      <c r="G396" s="674"/>
      <c r="H396" s="674"/>
      <c r="I396" s="674"/>
      <c r="J396" s="674"/>
      <c r="K396" s="674"/>
      <c r="L396" s="674"/>
    </row>
    <row r="397" spans="1:12">
      <c r="A397" s="621"/>
      <c r="B397" s="700"/>
      <c r="C397" s="674"/>
      <c r="D397" s="674"/>
      <c r="E397" s="674"/>
      <c r="F397" s="674"/>
      <c r="G397" s="674"/>
      <c r="H397" s="674"/>
      <c r="I397" s="674"/>
      <c r="J397" s="674"/>
      <c r="K397" s="674"/>
      <c r="L397" s="562"/>
    </row>
    <row r="398" spans="1:12">
      <c r="A398" s="621"/>
      <c r="B398" s="700"/>
      <c r="C398" s="674"/>
      <c r="D398" s="674"/>
      <c r="E398" s="674"/>
      <c r="F398" s="674"/>
      <c r="G398" s="674"/>
      <c r="H398" s="674"/>
      <c r="I398" s="674"/>
      <c r="J398" s="674"/>
      <c r="K398" s="674"/>
      <c r="L398" s="562"/>
    </row>
    <row r="399" spans="1:12">
      <c r="A399" s="705"/>
      <c r="B399" s="640"/>
      <c r="C399" s="640"/>
      <c r="D399" s="640"/>
      <c r="E399" s="640"/>
      <c r="F399" s="640"/>
      <c r="G399" s="640"/>
      <c r="H399" s="640"/>
      <c r="I399" s="640"/>
      <c r="J399" s="640"/>
      <c r="K399" s="640"/>
      <c r="L399" s="640"/>
    </row>
    <row r="400" spans="1:12">
      <c r="A400" s="618"/>
      <c r="B400" s="700"/>
      <c r="C400" s="562"/>
      <c r="D400" s="562"/>
      <c r="E400" s="562"/>
      <c r="F400" s="562"/>
      <c r="G400" s="562"/>
      <c r="H400" s="562"/>
      <c r="I400" s="562"/>
      <c r="J400" s="562"/>
      <c r="K400" s="562"/>
      <c r="L400" s="562"/>
    </row>
    <row r="401" spans="1:12">
      <c r="A401" s="705"/>
      <c r="B401" s="640"/>
      <c r="C401" s="640"/>
      <c r="D401" s="640"/>
      <c r="E401" s="640"/>
      <c r="F401" s="640"/>
      <c r="G401" s="640"/>
      <c r="H401" s="640"/>
      <c r="I401" s="640"/>
      <c r="J401" s="640"/>
      <c r="K401" s="640"/>
      <c r="L401" s="640"/>
    </row>
    <row r="402" spans="1:12">
      <c r="A402" s="705"/>
      <c r="B402" s="641"/>
      <c r="C402" s="674"/>
      <c r="D402" s="674"/>
      <c r="E402" s="674"/>
      <c r="F402" s="674"/>
      <c r="G402" s="674"/>
      <c r="H402" s="674"/>
      <c r="I402" s="674"/>
      <c r="J402" s="674"/>
      <c r="K402" s="674"/>
      <c r="L402" s="674"/>
    </row>
    <row r="403" spans="1:12">
      <c r="A403" s="640"/>
      <c r="B403" s="640"/>
      <c r="C403" s="640"/>
      <c r="D403" s="640"/>
      <c r="E403" s="640"/>
      <c r="F403" s="640"/>
      <c r="G403" s="640"/>
      <c r="H403" s="640"/>
      <c r="I403" s="640"/>
      <c r="J403" s="640"/>
      <c r="K403" s="640"/>
      <c r="L403" s="640"/>
    </row>
    <row r="404" spans="1:12">
      <c r="A404" s="640"/>
      <c r="B404" s="640"/>
      <c r="C404" s="640"/>
      <c r="D404" s="640"/>
      <c r="E404" s="640"/>
      <c r="F404" s="640"/>
      <c r="G404" s="640"/>
      <c r="H404" s="640"/>
      <c r="I404" s="640"/>
      <c r="J404" s="640"/>
      <c r="K404" s="640"/>
      <c r="L404" s="640"/>
    </row>
    <row r="405" spans="1:12">
      <c r="A405" s="640"/>
      <c r="B405" s="640"/>
      <c r="C405" s="640"/>
      <c r="D405" s="640"/>
      <c r="E405" s="640"/>
      <c r="F405" s="640"/>
      <c r="G405" s="640"/>
      <c r="H405" s="640"/>
      <c r="I405" s="640"/>
      <c r="J405" s="640"/>
      <c r="K405" s="640"/>
      <c r="L405" s="640"/>
    </row>
    <row r="406" spans="1:12">
      <c r="A406" s="640"/>
      <c r="B406" s="640"/>
      <c r="C406" s="640"/>
      <c r="D406" s="640"/>
      <c r="E406" s="640"/>
      <c r="F406" s="640"/>
      <c r="G406" s="640"/>
      <c r="H406" s="640"/>
      <c r="I406" s="640"/>
      <c r="J406" s="640"/>
      <c r="K406" s="640"/>
      <c r="L406" s="640"/>
    </row>
    <row r="407" spans="1:12">
      <c r="A407" s="640"/>
      <c r="B407" s="640"/>
      <c r="C407" s="640"/>
      <c r="D407" s="640"/>
      <c r="E407" s="640"/>
      <c r="F407" s="640"/>
      <c r="G407" s="640"/>
      <c r="H407" s="640"/>
      <c r="I407" s="640"/>
      <c r="J407" s="640"/>
      <c r="K407" s="640"/>
      <c r="L407" s="640"/>
    </row>
    <row r="408" spans="1:12">
      <c r="A408" s="640"/>
      <c r="B408" s="640"/>
      <c r="C408" s="640"/>
      <c r="D408" s="640"/>
      <c r="E408" s="640"/>
      <c r="F408" s="640"/>
      <c r="G408" s="640"/>
      <c r="H408" s="640"/>
      <c r="I408" s="640"/>
      <c r="J408" s="640"/>
      <c r="K408" s="640"/>
      <c r="L408" s="640"/>
    </row>
    <row r="409" spans="1:12">
      <c r="A409" s="640"/>
      <c r="B409" s="640"/>
      <c r="C409" s="640"/>
      <c r="D409" s="640"/>
      <c r="E409" s="640"/>
      <c r="F409" s="640"/>
      <c r="G409" s="640"/>
      <c r="H409" s="640"/>
      <c r="I409" s="640"/>
      <c r="J409" s="640"/>
      <c r="K409" s="640"/>
      <c r="L409" s="640"/>
    </row>
    <row r="410" spans="1:12">
      <c r="A410" s="640"/>
      <c r="B410" s="640"/>
      <c r="C410" s="640"/>
      <c r="D410" s="640"/>
      <c r="E410" s="640"/>
      <c r="F410" s="640"/>
      <c r="G410" s="640"/>
      <c r="H410" s="640"/>
      <c r="I410" s="640"/>
      <c r="J410" s="640"/>
      <c r="K410" s="640"/>
      <c r="L410" s="640"/>
    </row>
    <row r="411" spans="1:12">
      <c r="A411" s="640"/>
      <c r="B411" s="640"/>
      <c r="C411" s="640"/>
      <c r="D411" s="640"/>
      <c r="E411" s="640"/>
      <c r="F411" s="640"/>
      <c r="G411" s="640"/>
      <c r="H411" s="640"/>
      <c r="I411" s="640"/>
      <c r="J411" s="640"/>
      <c r="K411" s="640"/>
      <c r="L411" s="640"/>
    </row>
    <row r="412" spans="1:12">
      <c r="A412" s="640"/>
      <c r="B412" s="640"/>
      <c r="C412" s="640"/>
      <c r="D412" s="640"/>
      <c r="E412" s="640"/>
      <c r="F412" s="640"/>
      <c r="G412" s="640"/>
      <c r="H412" s="640"/>
      <c r="I412" s="640"/>
      <c r="J412" s="640"/>
      <c r="K412" s="640"/>
      <c r="L412" s="640"/>
    </row>
    <row r="413" spans="1:12">
      <c r="A413" s="640"/>
      <c r="B413" s="640"/>
      <c r="C413" s="640"/>
      <c r="D413" s="640"/>
      <c r="E413" s="640"/>
      <c r="F413" s="640"/>
      <c r="G413" s="640"/>
      <c r="H413" s="640"/>
      <c r="I413" s="640"/>
      <c r="J413" s="640"/>
      <c r="K413" s="640"/>
      <c r="L413" s="640"/>
    </row>
    <row r="414" spans="1:12">
      <c r="A414" s="640"/>
      <c r="B414" s="640"/>
      <c r="C414" s="640"/>
      <c r="D414" s="640"/>
      <c r="E414" s="640"/>
      <c r="F414" s="640"/>
      <c r="G414" s="640"/>
      <c r="H414" s="640"/>
      <c r="I414" s="640"/>
      <c r="J414" s="640"/>
      <c r="K414" s="640"/>
      <c r="L414" s="640"/>
    </row>
    <row r="415" spans="1:12">
      <c r="A415" s="640"/>
      <c r="B415" s="640"/>
      <c r="C415" s="640"/>
      <c r="D415" s="640"/>
      <c r="E415" s="640"/>
      <c r="F415" s="640"/>
      <c r="G415" s="640"/>
      <c r="H415" s="640"/>
      <c r="I415" s="640"/>
      <c r="J415" s="640"/>
      <c r="K415" s="640"/>
      <c r="L415" s="640"/>
    </row>
    <row r="416" spans="1:12">
      <c r="A416" s="640"/>
      <c r="B416" s="640"/>
      <c r="C416" s="640"/>
      <c r="D416" s="640"/>
      <c r="E416" s="640"/>
      <c r="F416" s="640"/>
      <c r="G416" s="640"/>
      <c r="H416" s="640"/>
      <c r="I416" s="640"/>
      <c r="J416" s="640"/>
      <c r="K416" s="640"/>
      <c r="L416" s="640"/>
    </row>
    <row r="417" spans="1:12">
      <c r="A417" s="640"/>
      <c r="B417" s="640"/>
      <c r="C417" s="640"/>
      <c r="D417" s="640"/>
      <c r="E417" s="640"/>
      <c r="F417" s="640"/>
      <c r="G417" s="640"/>
      <c r="H417" s="640"/>
      <c r="I417" s="640"/>
      <c r="J417" s="640"/>
      <c r="K417" s="640"/>
      <c r="L417" s="640"/>
    </row>
    <row r="418" spans="1:12">
      <c r="A418" s="640"/>
      <c r="B418" s="640"/>
      <c r="C418" s="640"/>
      <c r="D418" s="640"/>
      <c r="E418" s="640"/>
      <c r="F418" s="640"/>
      <c r="G418" s="640"/>
      <c r="H418" s="640"/>
      <c r="I418" s="640"/>
      <c r="J418" s="640"/>
      <c r="K418" s="640"/>
      <c r="L418" s="640"/>
    </row>
    <row r="419" spans="1:12">
      <c r="A419" s="640"/>
      <c r="B419" s="640"/>
      <c r="C419" s="640"/>
      <c r="D419" s="640"/>
      <c r="E419" s="640"/>
      <c r="F419" s="640"/>
      <c r="G419" s="640"/>
      <c r="H419" s="640"/>
      <c r="I419" s="640"/>
      <c r="J419" s="640"/>
      <c r="K419" s="640"/>
      <c r="L419" s="640"/>
    </row>
    <row r="420" spans="1:12">
      <c r="A420" s="640"/>
      <c r="B420" s="640"/>
      <c r="C420" s="640"/>
      <c r="D420" s="640"/>
      <c r="E420" s="640"/>
      <c r="F420" s="640"/>
      <c r="G420" s="640"/>
      <c r="H420" s="640"/>
      <c r="I420" s="640"/>
      <c r="J420" s="640"/>
      <c r="K420" s="640"/>
      <c r="L420" s="640"/>
    </row>
    <row r="421" spans="1:12">
      <c r="A421" s="640"/>
      <c r="B421" s="640"/>
      <c r="C421" s="640"/>
      <c r="D421" s="640"/>
      <c r="E421" s="640"/>
      <c r="F421" s="640"/>
      <c r="G421" s="640"/>
      <c r="H421" s="640"/>
      <c r="I421" s="640"/>
      <c r="J421" s="640"/>
      <c r="K421" s="640"/>
      <c r="L421" s="640"/>
    </row>
    <row r="422" spans="1:12">
      <c r="A422" s="640"/>
      <c r="B422" s="640"/>
      <c r="C422" s="640"/>
      <c r="D422" s="640"/>
      <c r="E422" s="640"/>
      <c r="F422" s="640"/>
      <c r="G422" s="640"/>
      <c r="H422" s="640"/>
      <c r="I422" s="640"/>
      <c r="J422" s="640"/>
      <c r="K422" s="640"/>
      <c r="L422" s="640"/>
    </row>
    <row r="423" spans="1:12">
      <c r="A423" s="640"/>
      <c r="B423" s="640"/>
      <c r="C423" s="640"/>
      <c r="D423" s="640"/>
      <c r="E423" s="640"/>
      <c r="F423" s="640"/>
      <c r="G423" s="640"/>
      <c r="H423" s="640"/>
      <c r="I423" s="640"/>
      <c r="J423" s="640"/>
      <c r="K423" s="640"/>
      <c r="L423" s="640"/>
    </row>
    <row r="424" spans="1:12">
      <c r="A424" s="640"/>
      <c r="B424" s="640"/>
      <c r="C424" s="640"/>
      <c r="D424" s="640"/>
      <c r="E424" s="640"/>
      <c r="F424" s="640"/>
      <c r="G424" s="640"/>
      <c r="H424" s="640"/>
      <c r="I424" s="640"/>
      <c r="J424" s="640"/>
      <c r="K424" s="640"/>
      <c r="L424" s="640"/>
    </row>
    <row r="425" spans="1:12">
      <c r="A425" s="640"/>
      <c r="B425" s="640"/>
      <c r="C425" s="640"/>
      <c r="D425" s="640"/>
      <c r="E425" s="640"/>
      <c r="F425" s="640"/>
      <c r="G425" s="640"/>
      <c r="H425" s="640"/>
      <c r="I425" s="640"/>
      <c r="J425" s="640"/>
      <c r="K425" s="640"/>
      <c r="L425" s="640"/>
    </row>
    <row r="426" spans="1:12">
      <c r="A426" s="640"/>
      <c r="B426" s="640"/>
      <c r="C426" s="640"/>
      <c r="D426" s="640"/>
      <c r="E426" s="640"/>
      <c r="F426" s="640"/>
      <c r="G426" s="640"/>
      <c r="H426" s="640"/>
      <c r="I426" s="640"/>
      <c r="J426" s="640"/>
      <c r="K426" s="640"/>
      <c r="L426" s="640"/>
    </row>
    <row r="427" spans="1:12">
      <c r="A427" s="640"/>
      <c r="B427" s="640"/>
      <c r="C427" s="640"/>
      <c r="D427" s="640"/>
      <c r="E427" s="640"/>
      <c r="F427" s="640"/>
      <c r="G427" s="640"/>
      <c r="H427" s="640"/>
      <c r="I427" s="640"/>
      <c r="J427" s="640"/>
      <c r="K427" s="640"/>
      <c r="L427" s="640"/>
    </row>
    <row r="428" spans="1:12">
      <c r="A428" s="640"/>
      <c r="B428" s="640"/>
      <c r="C428" s="640"/>
      <c r="D428" s="640"/>
      <c r="E428" s="640"/>
      <c r="F428" s="640"/>
      <c r="G428" s="640"/>
      <c r="H428" s="640"/>
      <c r="I428" s="640"/>
      <c r="J428" s="640"/>
      <c r="K428" s="640"/>
      <c r="L428" s="640"/>
    </row>
    <row r="429" spans="1:12">
      <c r="A429" s="640"/>
      <c r="B429" s="640"/>
      <c r="C429" s="640"/>
      <c r="D429" s="640"/>
      <c r="E429" s="640"/>
      <c r="F429" s="640"/>
      <c r="G429" s="640"/>
      <c r="H429" s="640"/>
      <c r="I429" s="640"/>
      <c r="J429" s="640"/>
      <c r="K429" s="640"/>
      <c r="L429" s="640"/>
    </row>
    <row r="430" spans="1:12">
      <c r="A430" s="640"/>
      <c r="B430" s="640"/>
      <c r="C430" s="640"/>
      <c r="D430" s="640"/>
      <c r="E430" s="640"/>
      <c r="F430" s="640"/>
      <c r="G430" s="640"/>
      <c r="H430" s="640"/>
      <c r="I430" s="640"/>
      <c r="J430" s="640"/>
      <c r="K430" s="640"/>
      <c r="L430" s="640"/>
    </row>
    <row r="431" spans="1:12">
      <c r="A431" s="640"/>
      <c r="B431" s="640"/>
      <c r="C431" s="640"/>
      <c r="D431" s="640"/>
      <c r="E431" s="640"/>
      <c r="F431" s="640"/>
      <c r="G431" s="640"/>
      <c r="H431" s="640"/>
      <c r="I431" s="640"/>
      <c r="J431" s="640"/>
      <c r="K431" s="640"/>
      <c r="L431" s="640"/>
    </row>
    <row r="432" spans="1:12">
      <c r="A432" s="640"/>
      <c r="B432" s="640"/>
      <c r="C432" s="640"/>
      <c r="D432" s="640"/>
      <c r="E432" s="640"/>
      <c r="F432" s="640"/>
      <c r="G432" s="640"/>
      <c r="H432" s="640"/>
      <c r="I432" s="640"/>
      <c r="J432" s="640"/>
      <c r="K432" s="640"/>
      <c r="L432" s="640"/>
    </row>
    <row r="433" spans="1:12">
      <c r="A433" s="640"/>
      <c r="B433" s="640"/>
      <c r="C433" s="640"/>
      <c r="D433" s="640"/>
      <c r="E433" s="640"/>
      <c r="F433" s="640"/>
      <c r="G433" s="640"/>
      <c r="H433" s="640"/>
      <c r="I433" s="640"/>
      <c r="J433" s="640"/>
      <c r="K433" s="640"/>
      <c r="L433" s="640"/>
    </row>
    <row r="434" spans="1:12">
      <c r="A434" s="640"/>
      <c r="B434" s="640"/>
      <c r="C434" s="640"/>
      <c r="D434" s="640"/>
      <c r="E434" s="640"/>
      <c r="F434" s="640"/>
      <c r="G434" s="640"/>
      <c r="H434" s="640"/>
      <c r="I434" s="640"/>
      <c r="J434" s="640"/>
      <c r="K434" s="640"/>
      <c r="L434" s="640"/>
    </row>
    <row r="435" spans="1:12">
      <c r="A435" s="640"/>
      <c r="B435" s="640"/>
      <c r="C435" s="640"/>
      <c r="D435" s="640"/>
      <c r="E435" s="640"/>
      <c r="F435" s="640"/>
      <c r="G435" s="640"/>
      <c r="H435" s="640"/>
      <c r="I435" s="640"/>
      <c r="J435" s="640"/>
      <c r="K435" s="640"/>
      <c r="L435" s="640"/>
    </row>
    <row r="436" spans="1:12">
      <c r="A436" s="640"/>
      <c r="B436" s="640"/>
      <c r="C436" s="640"/>
      <c r="D436" s="640"/>
      <c r="E436" s="640"/>
      <c r="F436" s="640"/>
      <c r="G436" s="640"/>
      <c r="H436" s="640"/>
      <c r="I436" s="640"/>
      <c r="J436" s="640"/>
      <c r="K436" s="640"/>
      <c r="L436" s="640"/>
    </row>
    <row r="437" spans="1:12">
      <c r="A437" s="640"/>
      <c r="B437" s="640"/>
      <c r="C437" s="640"/>
      <c r="D437" s="640"/>
      <c r="E437" s="640"/>
      <c r="F437" s="640"/>
      <c r="G437" s="640"/>
      <c r="H437" s="640"/>
      <c r="I437" s="640"/>
      <c r="J437" s="640"/>
      <c r="K437" s="640"/>
      <c r="L437" s="640"/>
    </row>
    <row r="438" spans="1:12">
      <c r="A438" s="640"/>
      <c r="B438" s="640"/>
      <c r="C438" s="640"/>
      <c r="D438" s="640"/>
      <c r="E438" s="640"/>
      <c r="F438" s="640"/>
      <c r="G438" s="640"/>
      <c r="H438" s="640"/>
      <c r="I438" s="640"/>
      <c r="J438" s="640"/>
      <c r="K438" s="640"/>
      <c r="L438" s="640"/>
    </row>
    <row r="439" spans="1:12">
      <c r="A439" s="640"/>
      <c r="B439" s="640"/>
      <c r="C439" s="640"/>
      <c r="D439" s="640"/>
      <c r="E439" s="640"/>
      <c r="F439" s="640"/>
      <c r="G439" s="640"/>
      <c r="H439" s="640"/>
      <c r="I439" s="640"/>
      <c r="J439" s="640"/>
      <c r="K439" s="640"/>
      <c r="L439" s="640"/>
    </row>
    <row r="440" spans="1:12">
      <c r="A440" s="640"/>
      <c r="B440" s="640"/>
      <c r="C440" s="640"/>
      <c r="D440" s="640"/>
      <c r="E440" s="640"/>
      <c r="F440" s="640"/>
      <c r="G440" s="640"/>
      <c r="H440" s="640"/>
      <c r="I440" s="640"/>
      <c r="J440" s="640"/>
      <c r="K440" s="640"/>
      <c r="L440" s="640"/>
    </row>
    <row r="441" spans="1:12">
      <c r="A441" s="640"/>
      <c r="B441" s="640"/>
      <c r="C441" s="640"/>
      <c r="D441" s="640"/>
      <c r="E441" s="640"/>
      <c r="F441" s="640"/>
      <c r="G441" s="640"/>
      <c r="H441" s="640"/>
      <c r="I441" s="640"/>
      <c r="J441" s="640"/>
      <c r="K441" s="640"/>
      <c r="L441" s="640"/>
    </row>
    <row r="442" spans="1:12">
      <c r="A442" s="640"/>
      <c r="B442" s="640"/>
      <c r="C442" s="640"/>
      <c r="D442" s="640"/>
      <c r="E442" s="640"/>
      <c r="F442" s="640"/>
      <c r="G442" s="640"/>
      <c r="H442" s="640"/>
      <c r="I442" s="640"/>
      <c r="J442" s="640"/>
      <c r="K442" s="640"/>
      <c r="L442" s="640"/>
    </row>
    <row r="443" spans="1:12">
      <c r="A443" s="640"/>
      <c r="B443" s="640"/>
      <c r="C443" s="640"/>
      <c r="D443" s="640"/>
      <c r="E443" s="640"/>
      <c r="F443" s="640"/>
      <c r="G443" s="640"/>
      <c r="H443" s="640"/>
      <c r="I443" s="640"/>
      <c r="J443" s="640"/>
      <c r="K443" s="640"/>
      <c r="L443" s="640"/>
    </row>
    <row r="444" spans="1:12">
      <c r="A444" s="640"/>
      <c r="B444" s="640"/>
      <c r="C444" s="640"/>
      <c r="D444" s="640"/>
      <c r="E444" s="640"/>
      <c r="F444" s="640"/>
      <c r="G444" s="640"/>
      <c r="H444" s="640"/>
      <c r="I444" s="640"/>
      <c r="J444" s="640"/>
      <c r="K444" s="640"/>
      <c r="L444" s="640"/>
    </row>
    <row r="445" spans="1:12">
      <c r="A445" s="640"/>
      <c r="B445" s="640"/>
      <c r="C445" s="640"/>
      <c r="D445" s="640"/>
      <c r="E445" s="640"/>
      <c r="F445" s="640"/>
      <c r="G445" s="640"/>
      <c r="H445" s="640"/>
      <c r="I445" s="640"/>
      <c r="J445" s="640"/>
      <c r="K445" s="640"/>
      <c r="L445" s="640"/>
    </row>
    <row r="446" spans="1:12">
      <c r="A446" s="640"/>
      <c r="B446" s="640"/>
      <c r="C446" s="640"/>
      <c r="D446" s="640"/>
      <c r="E446" s="640"/>
      <c r="F446" s="640"/>
      <c r="G446" s="640"/>
      <c r="H446" s="640"/>
      <c r="I446" s="640"/>
      <c r="J446" s="640"/>
      <c r="K446" s="640"/>
      <c r="L446" s="640"/>
    </row>
    <row r="447" spans="1:12">
      <c r="A447" s="640"/>
      <c r="B447" s="640"/>
      <c r="C447" s="640"/>
      <c r="D447" s="640"/>
      <c r="E447" s="640"/>
      <c r="F447" s="640"/>
      <c r="G447" s="640"/>
      <c r="H447" s="640"/>
      <c r="I447" s="640"/>
      <c r="J447" s="640"/>
      <c r="K447" s="640"/>
      <c r="L447" s="640"/>
    </row>
    <row r="448" spans="1:12">
      <c r="A448" s="640"/>
      <c r="B448" s="640"/>
      <c r="C448" s="640"/>
      <c r="D448" s="640"/>
      <c r="E448" s="640"/>
      <c r="F448" s="640"/>
      <c r="G448" s="640"/>
      <c r="H448" s="640"/>
      <c r="I448" s="640"/>
      <c r="J448" s="640"/>
      <c r="K448" s="640"/>
      <c r="L448" s="640"/>
    </row>
    <row r="449" spans="1:12">
      <c r="A449" s="640"/>
      <c r="B449" s="640"/>
      <c r="C449" s="640"/>
      <c r="D449" s="640"/>
      <c r="E449" s="640"/>
      <c r="F449" s="640"/>
      <c r="G449" s="640"/>
      <c r="H449" s="640"/>
      <c r="I449" s="640"/>
      <c r="J449" s="640"/>
      <c r="K449" s="640"/>
      <c r="L449" s="640"/>
    </row>
    <row r="450" spans="1:12">
      <c r="A450" s="640"/>
      <c r="B450" s="640"/>
      <c r="C450" s="640"/>
      <c r="D450" s="640"/>
      <c r="E450" s="640"/>
      <c r="F450" s="640"/>
      <c r="G450" s="640"/>
      <c r="H450" s="640"/>
      <c r="I450" s="640"/>
      <c r="J450" s="640"/>
      <c r="K450" s="640"/>
      <c r="L450" s="640"/>
    </row>
    <row r="451" spans="1:12">
      <c r="A451" s="640"/>
      <c r="B451" s="640"/>
      <c r="C451" s="640"/>
      <c r="D451" s="640"/>
      <c r="E451" s="640"/>
      <c r="F451" s="640"/>
      <c r="G451" s="640"/>
      <c r="H451" s="640"/>
      <c r="I451" s="640"/>
      <c r="J451" s="640"/>
      <c r="K451" s="640"/>
      <c r="L451" s="640"/>
    </row>
    <row r="452" spans="1:12">
      <c r="A452" s="640"/>
      <c r="B452" s="640"/>
      <c r="C452" s="640"/>
      <c r="D452" s="640"/>
      <c r="E452" s="640"/>
      <c r="F452" s="640"/>
      <c r="G452" s="640"/>
      <c r="H452" s="640"/>
      <c r="I452" s="640"/>
      <c r="J452" s="640"/>
      <c r="K452" s="640"/>
      <c r="L452" s="640"/>
    </row>
    <row r="453" spans="1:12">
      <c r="A453" s="640"/>
      <c r="B453" s="640"/>
      <c r="C453" s="640"/>
      <c r="D453" s="640"/>
      <c r="E453" s="640"/>
      <c r="F453" s="640"/>
      <c r="G453" s="640"/>
      <c r="H453" s="640"/>
      <c r="I453" s="640"/>
      <c r="J453" s="640"/>
      <c r="K453" s="640"/>
      <c r="L453" s="640"/>
    </row>
    <row r="454" spans="1:12">
      <c r="A454" s="640"/>
      <c r="B454" s="640"/>
      <c r="C454" s="640"/>
      <c r="D454" s="640"/>
      <c r="E454" s="640"/>
      <c r="F454" s="640"/>
      <c r="G454" s="640"/>
      <c r="H454" s="640"/>
      <c r="I454" s="640"/>
      <c r="J454" s="640"/>
      <c r="K454" s="640"/>
      <c r="L454" s="640"/>
    </row>
    <row r="455" spans="1:12">
      <c r="A455" s="640"/>
      <c r="B455" s="640"/>
      <c r="C455" s="640"/>
      <c r="D455" s="640"/>
      <c r="E455" s="640"/>
      <c r="F455" s="640"/>
      <c r="G455" s="640"/>
      <c r="H455" s="640"/>
      <c r="I455" s="640"/>
      <c r="J455" s="640"/>
      <c r="K455" s="640"/>
      <c r="L455" s="640"/>
    </row>
    <row r="456" spans="1:12">
      <c r="A456" s="640"/>
      <c r="B456" s="640"/>
      <c r="C456" s="640"/>
      <c r="D456" s="640"/>
      <c r="E456" s="640"/>
      <c r="F456" s="640"/>
      <c r="G456" s="640"/>
      <c r="H456" s="640"/>
      <c r="I456" s="640"/>
      <c r="J456" s="640"/>
      <c r="K456" s="640"/>
      <c r="L456" s="640"/>
    </row>
    <row r="457" spans="1:12">
      <c r="A457" s="640"/>
      <c r="B457" s="640"/>
      <c r="C457" s="640"/>
      <c r="D457" s="640"/>
      <c r="E457" s="640"/>
      <c r="F457" s="640"/>
      <c r="G457" s="640"/>
      <c r="H457" s="640"/>
      <c r="I457" s="640"/>
      <c r="J457" s="640"/>
      <c r="K457" s="640"/>
      <c r="L457" s="640"/>
    </row>
    <row r="458" spans="1:12">
      <c r="A458" s="640"/>
      <c r="B458" s="640"/>
      <c r="C458" s="640"/>
      <c r="D458" s="640"/>
      <c r="E458" s="640"/>
      <c r="F458" s="640"/>
      <c r="G458" s="640"/>
      <c r="H458" s="640"/>
      <c r="I458" s="640"/>
      <c r="J458" s="640"/>
      <c r="K458" s="640"/>
      <c r="L458" s="640"/>
    </row>
    <row r="459" spans="1:12">
      <c r="A459" s="640"/>
      <c r="B459" s="640"/>
      <c r="C459" s="640"/>
      <c r="D459" s="640"/>
      <c r="E459" s="640"/>
      <c r="F459" s="640"/>
      <c r="G459" s="640"/>
      <c r="H459" s="640"/>
      <c r="I459" s="640"/>
      <c r="J459" s="640"/>
      <c r="K459" s="640"/>
      <c r="L459" s="640"/>
    </row>
    <row r="460" spans="1:12">
      <c r="A460" s="640"/>
      <c r="B460" s="640"/>
      <c r="C460" s="640"/>
      <c r="D460" s="640"/>
      <c r="E460" s="640"/>
      <c r="F460" s="640"/>
      <c r="G460" s="640"/>
      <c r="H460" s="640"/>
      <c r="I460" s="640"/>
      <c r="J460" s="640"/>
      <c r="K460" s="640"/>
      <c r="L460" s="640"/>
    </row>
    <row r="461" spans="1:12">
      <c r="A461" s="640"/>
      <c r="B461" s="640"/>
      <c r="C461" s="640"/>
      <c r="D461" s="640"/>
      <c r="E461" s="640"/>
      <c r="F461" s="640"/>
      <c r="G461" s="640"/>
      <c r="H461" s="640"/>
      <c r="I461" s="640"/>
      <c r="J461" s="640"/>
      <c r="K461" s="640"/>
      <c r="L461" s="640"/>
    </row>
    <row r="462" spans="1:12">
      <c r="A462" s="640"/>
      <c r="B462" s="640"/>
      <c r="C462" s="640"/>
      <c r="D462" s="640"/>
      <c r="E462" s="640"/>
      <c r="F462" s="640"/>
      <c r="G462" s="640"/>
      <c r="H462" s="640"/>
      <c r="I462" s="640"/>
      <c r="J462" s="640"/>
      <c r="K462" s="640"/>
      <c r="L462" s="640"/>
    </row>
    <row r="463" spans="1:12">
      <c r="A463" s="640"/>
      <c r="B463" s="640"/>
      <c r="C463" s="640"/>
      <c r="D463" s="640"/>
      <c r="E463" s="640"/>
      <c r="F463" s="640"/>
      <c r="G463" s="640"/>
      <c r="H463" s="640"/>
      <c r="I463" s="640"/>
      <c r="J463" s="640"/>
      <c r="K463" s="640"/>
      <c r="L463" s="640"/>
    </row>
    <row r="464" spans="1:12">
      <c r="A464" s="640"/>
      <c r="B464" s="640"/>
      <c r="C464" s="640"/>
      <c r="D464" s="640"/>
      <c r="E464" s="640"/>
      <c r="F464" s="640"/>
      <c r="G464" s="640"/>
      <c r="H464" s="640"/>
      <c r="I464" s="640"/>
      <c r="J464" s="640"/>
      <c r="K464" s="640"/>
      <c r="L464" s="640"/>
    </row>
    <row r="465" spans="1:12">
      <c r="A465" s="640"/>
      <c r="B465" s="640"/>
      <c r="C465" s="640"/>
      <c r="D465" s="640"/>
      <c r="E465" s="640"/>
      <c r="F465" s="640"/>
      <c r="G465" s="640"/>
      <c r="H465" s="640"/>
      <c r="I465" s="640"/>
      <c r="J465" s="640"/>
      <c r="K465" s="640"/>
      <c r="L465" s="640"/>
    </row>
    <row r="466" spans="1:12">
      <c r="A466" s="640"/>
      <c r="B466" s="640"/>
      <c r="C466" s="640"/>
      <c r="D466" s="640"/>
      <c r="E466" s="640"/>
      <c r="F466" s="640"/>
      <c r="G466" s="640"/>
      <c r="H466" s="640"/>
      <c r="I466" s="640"/>
      <c r="J466" s="640"/>
      <c r="K466" s="640"/>
      <c r="L466" s="640"/>
    </row>
    <row r="467" spans="1:12">
      <c r="A467" s="640"/>
      <c r="B467" s="640"/>
      <c r="C467" s="640"/>
      <c r="D467" s="640"/>
      <c r="E467" s="640"/>
      <c r="F467" s="640"/>
      <c r="G467" s="640"/>
      <c r="H467" s="640"/>
      <c r="I467" s="640"/>
      <c r="J467" s="640"/>
      <c r="K467" s="640"/>
      <c r="L467" s="640"/>
    </row>
    <row r="468" spans="1:12">
      <c r="A468" s="640"/>
      <c r="B468" s="640"/>
      <c r="C468" s="640"/>
      <c r="D468" s="640"/>
      <c r="E468" s="640"/>
      <c r="F468" s="640"/>
      <c r="G468" s="640"/>
      <c r="H468" s="640"/>
      <c r="I468" s="640"/>
      <c r="J468" s="640"/>
      <c r="K468" s="640"/>
      <c r="L468" s="640"/>
    </row>
    <row r="469" spans="1:12">
      <c r="A469" s="640"/>
      <c r="B469" s="640"/>
      <c r="C469" s="640"/>
      <c r="D469" s="640"/>
      <c r="E469" s="640"/>
      <c r="F469" s="640"/>
      <c r="G469" s="640"/>
      <c r="H469" s="640"/>
      <c r="I469" s="640"/>
      <c r="J469" s="640"/>
      <c r="K469" s="640"/>
      <c r="L469" s="640"/>
    </row>
    <row r="470" spans="1:12">
      <c r="A470" s="640"/>
      <c r="B470" s="640"/>
      <c r="C470" s="640"/>
      <c r="D470" s="640"/>
      <c r="E470" s="640"/>
      <c r="F470" s="640"/>
      <c r="G470" s="640"/>
      <c r="H470" s="640"/>
      <c r="I470" s="640"/>
      <c r="J470" s="640"/>
      <c r="K470" s="640"/>
      <c r="L470" s="640"/>
    </row>
    <row r="471" spans="1:12">
      <c r="A471" s="640"/>
      <c r="B471" s="640"/>
      <c r="C471" s="640"/>
      <c r="D471" s="640"/>
      <c r="E471" s="640"/>
      <c r="F471" s="640"/>
      <c r="G471" s="640"/>
      <c r="H471" s="640"/>
      <c r="I471" s="640"/>
      <c r="J471" s="640"/>
      <c r="K471" s="640"/>
      <c r="L471" s="640"/>
    </row>
    <row r="472" spans="1:12">
      <c r="A472" s="640"/>
      <c r="B472" s="640"/>
      <c r="C472" s="640"/>
      <c r="D472" s="640"/>
      <c r="E472" s="640"/>
      <c r="F472" s="640"/>
      <c r="G472" s="640"/>
      <c r="H472" s="640"/>
      <c r="I472" s="640"/>
      <c r="J472" s="640"/>
      <c r="K472" s="640"/>
      <c r="L472" s="640"/>
    </row>
    <row r="473" spans="1:12">
      <c r="A473" s="640"/>
      <c r="B473" s="640"/>
      <c r="C473" s="640"/>
      <c r="D473" s="640"/>
      <c r="E473" s="640"/>
      <c r="F473" s="640"/>
      <c r="G473" s="640"/>
      <c r="H473" s="640"/>
      <c r="I473" s="640"/>
      <c r="J473" s="640"/>
      <c r="K473" s="640"/>
      <c r="L473" s="640"/>
    </row>
    <row r="474" spans="1:12">
      <c r="A474" s="640"/>
      <c r="B474" s="640"/>
      <c r="C474" s="640"/>
      <c r="D474" s="640"/>
      <c r="E474" s="640"/>
      <c r="F474" s="640"/>
      <c r="G474" s="640"/>
      <c r="H474" s="640"/>
      <c r="I474" s="640"/>
      <c r="J474" s="640"/>
      <c r="K474" s="640"/>
      <c r="L474" s="640"/>
    </row>
    <row r="475" spans="1:12">
      <c r="A475" s="640"/>
      <c r="B475" s="640"/>
      <c r="C475" s="640"/>
      <c r="D475" s="640"/>
      <c r="E475" s="640"/>
      <c r="F475" s="640"/>
      <c r="G475" s="640"/>
      <c r="H475" s="640"/>
      <c r="I475" s="640"/>
      <c r="J475" s="640"/>
      <c r="K475" s="640"/>
      <c r="L475" s="640"/>
    </row>
    <row r="476" spans="1:12">
      <c r="A476" s="640"/>
      <c r="B476" s="640"/>
      <c r="C476" s="640"/>
      <c r="D476" s="640"/>
      <c r="E476" s="640"/>
      <c r="F476" s="640"/>
      <c r="G476" s="640"/>
      <c r="H476" s="640"/>
      <c r="I476" s="640"/>
      <c r="J476" s="640"/>
      <c r="K476" s="640"/>
      <c r="L476" s="640"/>
    </row>
    <row r="477" spans="1:12">
      <c r="A477" s="640"/>
      <c r="B477" s="640"/>
      <c r="C477" s="640"/>
      <c r="D477" s="640"/>
      <c r="E477" s="640"/>
      <c r="F477" s="640"/>
      <c r="G477" s="640"/>
      <c r="H477" s="640"/>
      <c r="I477" s="640"/>
      <c r="J477" s="640"/>
      <c r="K477" s="640"/>
      <c r="L477" s="640"/>
    </row>
    <row r="478" spans="1:12">
      <c r="A478" s="640"/>
      <c r="B478" s="640"/>
      <c r="C478" s="640"/>
      <c r="D478" s="640"/>
      <c r="E478" s="640"/>
      <c r="F478" s="640"/>
      <c r="G478" s="640"/>
      <c r="H478" s="640"/>
      <c r="I478" s="640"/>
      <c r="J478" s="640"/>
      <c r="K478" s="640"/>
      <c r="L478" s="640"/>
    </row>
    <row r="479" spans="1:12">
      <c r="A479" s="640"/>
      <c r="B479" s="640"/>
      <c r="C479" s="640"/>
      <c r="D479" s="640"/>
      <c r="E479" s="640"/>
      <c r="F479" s="640"/>
      <c r="G479" s="640"/>
      <c r="H479" s="640"/>
      <c r="I479" s="640"/>
      <c r="J479" s="640"/>
      <c r="K479" s="640"/>
      <c r="L479" s="640"/>
    </row>
    <row r="480" spans="1:12">
      <c r="A480" s="640"/>
      <c r="B480" s="640"/>
      <c r="C480" s="640"/>
      <c r="D480" s="640"/>
      <c r="E480" s="640"/>
      <c r="F480" s="640"/>
      <c r="G480" s="640"/>
      <c r="H480" s="640"/>
      <c r="I480" s="640"/>
      <c r="J480" s="640"/>
      <c r="K480" s="640"/>
      <c r="L480" s="640"/>
    </row>
    <row r="481" spans="1:12">
      <c r="A481" s="640"/>
      <c r="B481" s="640"/>
      <c r="C481" s="640"/>
      <c r="D481" s="640"/>
      <c r="E481" s="640"/>
      <c r="F481" s="640"/>
      <c r="G481" s="640"/>
      <c r="H481" s="640"/>
      <c r="I481" s="640"/>
      <c r="J481" s="640"/>
      <c r="K481" s="640"/>
      <c r="L481" s="640"/>
    </row>
    <row r="482" spans="1:12">
      <c r="A482" s="640"/>
      <c r="B482" s="640"/>
      <c r="C482" s="640"/>
      <c r="D482" s="640"/>
      <c r="E482" s="640"/>
      <c r="F482" s="640"/>
      <c r="G482" s="640"/>
      <c r="H482" s="640"/>
      <c r="I482" s="640"/>
      <c r="J482" s="640"/>
      <c r="K482" s="640"/>
      <c r="L482" s="640"/>
    </row>
    <row r="483" spans="1:12">
      <c r="A483" s="640"/>
      <c r="B483" s="640"/>
      <c r="C483" s="640"/>
      <c r="D483" s="640"/>
      <c r="E483" s="640"/>
      <c r="F483" s="640"/>
      <c r="G483" s="640"/>
      <c r="H483" s="640"/>
      <c r="I483" s="640"/>
      <c r="J483" s="640"/>
      <c r="K483" s="640"/>
      <c r="L483" s="640"/>
    </row>
    <row r="484" spans="1:12">
      <c r="A484" s="640"/>
      <c r="B484" s="640"/>
      <c r="C484" s="640"/>
      <c r="D484" s="640"/>
      <c r="E484" s="640"/>
      <c r="F484" s="640"/>
      <c r="G484" s="640"/>
      <c r="H484" s="640"/>
      <c r="I484" s="640"/>
      <c r="J484" s="640"/>
      <c r="K484" s="640"/>
      <c r="L484" s="640"/>
    </row>
    <row r="485" spans="1:12">
      <c r="A485" s="640"/>
      <c r="B485" s="640"/>
      <c r="C485" s="640"/>
      <c r="D485" s="640"/>
      <c r="E485" s="640"/>
      <c r="F485" s="640"/>
      <c r="G485" s="640"/>
      <c r="H485" s="640"/>
      <c r="I485" s="640"/>
      <c r="J485" s="640"/>
      <c r="K485" s="640"/>
      <c r="L485" s="640"/>
    </row>
    <row r="486" spans="1:12">
      <c r="A486" s="640"/>
      <c r="B486" s="640"/>
      <c r="C486" s="640"/>
      <c r="D486" s="640"/>
      <c r="E486" s="640"/>
      <c r="F486" s="640"/>
      <c r="G486" s="640"/>
      <c r="H486" s="640"/>
      <c r="I486" s="640"/>
      <c r="J486" s="640"/>
      <c r="K486" s="640"/>
      <c r="L486" s="640"/>
    </row>
    <row r="487" spans="1:12">
      <c r="A487" s="640"/>
      <c r="B487" s="640"/>
      <c r="C487" s="640"/>
      <c r="D487" s="640"/>
      <c r="E487" s="640"/>
      <c r="F487" s="640"/>
      <c r="G487" s="640"/>
      <c r="H487" s="640"/>
      <c r="I487" s="640"/>
      <c r="J487" s="640"/>
      <c r="K487" s="640"/>
      <c r="L487" s="640"/>
    </row>
    <row r="488" spans="1:12">
      <c r="A488" s="640"/>
      <c r="B488" s="640"/>
      <c r="C488" s="640"/>
      <c r="D488" s="640"/>
      <c r="E488" s="640"/>
      <c r="F488" s="640"/>
      <c r="G488" s="640"/>
      <c r="H488" s="640"/>
      <c r="I488" s="640"/>
      <c r="J488" s="640"/>
      <c r="K488" s="640"/>
      <c r="L488" s="640"/>
    </row>
    <row r="489" spans="1:12">
      <c r="A489" s="640"/>
      <c r="B489" s="640"/>
      <c r="C489" s="640"/>
      <c r="D489" s="640"/>
      <c r="E489" s="640"/>
      <c r="F489" s="640"/>
      <c r="G489" s="640"/>
      <c r="H489" s="640"/>
      <c r="I489" s="640"/>
      <c r="J489" s="640"/>
      <c r="K489" s="640"/>
      <c r="L489" s="640"/>
    </row>
    <row r="490" spans="1:12">
      <c r="A490" s="640"/>
      <c r="B490" s="640"/>
      <c r="C490" s="640"/>
      <c r="D490" s="640"/>
      <c r="E490" s="640"/>
      <c r="F490" s="640"/>
      <c r="G490" s="640"/>
      <c r="H490" s="640"/>
      <c r="I490" s="640"/>
      <c r="J490" s="640"/>
      <c r="K490" s="640"/>
      <c r="L490" s="640"/>
    </row>
    <row r="491" spans="1:12">
      <c r="A491" s="640"/>
      <c r="B491" s="640"/>
      <c r="C491" s="640"/>
      <c r="D491" s="640"/>
      <c r="E491" s="640"/>
      <c r="F491" s="640"/>
      <c r="G491" s="640"/>
      <c r="H491" s="640"/>
      <c r="I491" s="640"/>
      <c r="J491" s="640"/>
      <c r="K491" s="640"/>
      <c r="L491" s="640"/>
    </row>
    <row r="492" spans="1:12">
      <c r="A492" s="640"/>
      <c r="B492" s="640"/>
      <c r="C492" s="640"/>
      <c r="D492" s="640"/>
      <c r="E492" s="640"/>
      <c r="F492" s="640"/>
      <c r="G492" s="640"/>
      <c r="H492" s="640"/>
      <c r="I492" s="640"/>
      <c r="J492" s="640"/>
      <c r="K492" s="640"/>
      <c r="L492" s="640"/>
    </row>
    <row r="493" spans="1:12">
      <c r="A493" s="640"/>
      <c r="B493" s="640"/>
      <c r="C493" s="640"/>
      <c r="D493" s="640"/>
      <c r="E493" s="640"/>
      <c r="F493" s="640"/>
      <c r="G493" s="640"/>
      <c r="H493" s="640"/>
      <c r="I493" s="640"/>
      <c r="J493" s="640"/>
      <c r="K493" s="640"/>
      <c r="L493" s="640"/>
    </row>
    <row r="494" spans="1:12">
      <c r="A494" s="640"/>
      <c r="B494" s="640"/>
      <c r="C494" s="640"/>
      <c r="D494" s="640"/>
      <c r="E494" s="640"/>
      <c r="F494" s="640"/>
      <c r="G494" s="640"/>
      <c r="H494" s="640"/>
      <c r="I494" s="640"/>
      <c r="J494" s="640"/>
      <c r="K494" s="640"/>
      <c r="L494" s="640"/>
    </row>
    <row r="495" spans="1:12">
      <c r="A495" s="640"/>
      <c r="B495" s="640"/>
      <c r="C495" s="640"/>
      <c r="D495" s="640"/>
      <c r="E495" s="640"/>
      <c r="F495" s="640"/>
      <c r="G495" s="640"/>
      <c r="H495" s="640"/>
      <c r="I495" s="640"/>
      <c r="J495" s="640"/>
      <c r="K495" s="640"/>
      <c r="L495" s="640"/>
    </row>
    <row r="496" spans="1:12">
      <c r="A496" s="640"/>
      <c r="B496" s="640"/>
      <c r="C496" s="640"/>
      <c r="D496" s="640"/>
      <c r="E496" s="640"/>
      <c r="F496" s="640"/>
      <c r="G496" s="640"/>
      <c r="H496" s="640"/>
      <c r="I496" s="640"/>
      <c r="J496" s="640"/>
      <c r="K496" s="640"/>
      <c r="L496" s="640"/>
    </row>
    <row r="497" spans="1:12">
      <c r="A497" s="640"/>
      <c r="B497" s="640"/>
      <c r="C497" s="640"/>
      <c r="D497" s="640"/>
      <c r="E497" s="640"/>
      <c r="F497" s="640"/>
      <c r="G497" s="640"/>
      <c r="H497" s="640"/>
      <c r="I497" s="640"/>
      <c r="J497" s="640"/>
      <c r="K497" s="640"/>
      <c r="L497" s="640"/>
    </row>
    <row r="498" spans="1:12">
      <c r="A498" s="640"/>
      <c r="B498" s="640"/>
      <c r="C498" s="640"/>
      <c r="D498" s="640"/>
      <c r="E498" s="640"/>
      <c r="F498" s="640"/>
      <c r="G498" s="640"/>
      <c r="H498" s="640"/>
      <c r="I498" s="640"/>
      <c r="J498" s="640"/>
      <c r="K498" s="640"/>
      <c r="L498" s="640"/>
    </row>
    <row r="499" spans="1:12">
      <c r="A499" s="640"/>
      <c r="B499" s="640"/>
      <c r="C499" s="640"/>
      <c r="D499" s="640"/>
      <c r="E499" s="640"/>
      <c r="F499" s="640"/>
      <c r="G499" s="640"/>
      <c r="H499" s="640"/>
      <c r="I499" s="640"/>
      <c r="J499" s="640"/>
      <c r="K499" s="640"/>
      <c r="L499" s="640"/>
    </row>
    <row r="500" spans="1:12">
      <c r="A500" s="640"/>
      <c r="B500" s="640"/>
      <c r="C500" s="640"/>
      <c r="D500" s="640"/>
      <c r="E500" s="640"/>
      <c r="F500" s="640"/>
      <c r="G500" s="640"/>
      <c r="H500" s="640"/>
      <c r="I500" s="640"/>
      <c r="J500" s="640"/>
      <c r="K500" s="640"/>
      <c r="L500" s="640"/>
    </row>
    <row r="501" spans="1:12">
      <c r="A501" s="640"/>
      <c r="B501" s="640"/>
      <c r="C501" s="640"/>
      <c r="D501" s="640"/>
      <c r="E501" s="640"/>
      <c r="F501" s="640"/>
      <c r="G501" s="640"/>
      <c r="H501" s="640"/>
      <c r="I501" s="640"/>
      <c r="J501" s="640"/>
      <c r="K501" s="640"/>
      <c r="L501" s="640"/>
    </row>
    <row r="502" spans="1:12">
      <c r="A502" s="640"/>
      <c r="B502" s="640"/>
      <c r="C502" s="640"/>
      <c r="D502" s="640"/>
      <c r="E502" s="640"/>
      <c r="F502" s="640"/>
      <c r="G502" s="640"/>
      <c r="H502" s="640"/>
      <c r="I502" s="640"/>
      <c r="J502" s="640"/>
      <c r="K502" s="640"/>
      <c r="L502" s="640"/>
    </row>
    <row r="503" spans="1:12">
      <c r="A503" s="640"/>
      <c r="B503" s="640"/>
      <c r="C503" s="640"/>
      <c r="D503" s="640"/>
      <c r="E503" s="640"/>
      <c r="F503" s="640"/>
      <c r="G503" s="640"/>
      <c r="H503" s="640"/>
      <c r="I503" s="640"/>
      <c r="J503" s="640"/>
      <c r="K503" s="640"/>
      <c r="L503" s="640"/>
    </row>
    <row r="504" spans="1:12">
      <c r="A504" s="640"/>
      <c r="B504" s="640"/>
      <c r="C504" s="640"/>
      <c r="D504" s="640"/>
      <c r="E504" s="640"/>
      <c r="F504" s="640"/>
      <c r="G504" s="640"/>
      <c r="H504" s="640"/>
      <c r="I504" s="640"/>
      <c r="J504" s="640"/>
      <c r="K504" s="640"/>
      <c r="L504" s="640"/>
    </row>
    <row r="505" spans="1:12">
      <c r="A505" s="640"/>
      <c r="B505" s="640"/>
      <c r="C505" s="640"/>
      <c r="D505" s="640"/>
      <c r="E505" s="640"/>
      <c r="F505" s="640"/>
      <c r="G505" s="640"/>
      <c r="H505" s="640"/>
      <c r="I505" s="640"/>
      <c r="J505" s="640"/>
      <c r="K505" s="640"/>
      <c r="L505" s="640"/>
    </row>
    <row r="506" spans="1:12">
      <c r="A506" s="640"/>
      <c r="B506" s="640"/>
      <c r="C506" s="640"/>
      <c r="D506" s="640"/>
      <c r="E506" s="640"/>
      <c r="F506" s="640"/>
      <c r="G506" s="640"/>
      <c r="H506" s="640"/>
      <c r="I506" s="640"/>
      <c r="J506" s="640"/>
      <c r="K506" s="640"/>
      <c r="L506" s="640"/>
    </row>
    <row r="507" spans="1:12">
      <c r="A507" s="640"/>
      <c r="B507" s="640"/>
      <c r="C507" s="640"/>
      <c r="D507" s="640"/>
      <c r="E507" s="640"/>
      <c r="F507" s="640"/>
      <c r="G507" s="640"/>
      <c r="H507" s="640"/>
      <c r="I507" s="640"/>
      <c r="J507" s="640"/>
      <c r="K507" s="640"/>
      <c r="L507" s="640"/>
    </row>
    <row r="508" spans="1:12">
      <c r="A508" s="640"/>
      <c r="B508" s="640"/>
      <c r="C508" s="640"/>
      <c r="D508" s="640"/>
      <c r="E508" s="640"/>
      <c r="F508" s="640"/>
      <c r="G508" s="640"/>
      <c r="H508" s="640"/>
      <c r="I508" s="640"/>
      <c r="J508" s="640"/>
      <c r="K508" s="640"/>
      <c r="L508" s="640"/>
    </row>
    <row r="509" spans="1:12">
      <c r="A509" s="640"/>
      <c r="B509" s="640"/>
      <c r="C509" s="640"/>
      <c r="D509" s="640"/>
      <c r="E509" s="640"/>
      <c r="F509" s="640"/>
      <c r="G509" s="640"/>
      <c r="H509" s="640"/>
      <c r="I509" s="640"/>
      <c r="J509" s="640"/>
      <c r="K509" s="640"/>
      <c r="L509" s="640"/>
    </row>
    <row r="510" spans="1:12">
      <c r="A510" s="640"/>
      <c r="B510" s="640"/>
      <c r="C510" s="640"/>
      <c r="D510" s="640"/>
      <c r="E510" s="640"/>
      <c r="F510" s="640"/>
      <c r="G510" s="640"/>
      <c r="H510" s="640"/>
      <c r="I510" s="640"/>
      <c r="J510" s="640"/>
      <c r="K510" s="640"/>
      <c r="L510" s="640"/>
    </row>
    <row r="511" spans="1:12">
      <c r="A511" s="640"/>
      <c r="B511" s="640"/>
      <c r="C511" s="640"/>
      <c r="D511" s="640"/>
      <c r="E511" s="640"/>
      <c r="F511" s="640"/>
      <c r="G511" s="640"/>
      <c r="H511" s="640"/>
      <c r="I511" s="640"/>
      <c r="J511" s="640"/>
      <c r="K511" s="640"/>
      <c r="L511" s="640"/>
    </row>
    <row r="512" spans="1:12">
      <c r="A512" s="640"/>
      <c r="B512" s="640"/>
      <c r="C512" s="640"/>
      <c r="D512" s="640"/>
      <c r="E512" s="640"/>
      <c r="F512" s="640"/>
      <c r="G512" s="640"/>
      <c r="H512" s="640"/>
      <c r="I512" s="640"/>
      <c r="J512" s="640"/>
      <c r="K512" s="640"/>
      <c r="L512" s="640"/>
    </row>
    <row r="513" spans="1:12">
      <c r="A513" s="640"/>
      <c r="B513" s="640"/>
      <c r="C513" s="640"/>
      <c r="D513" s="640"/>
      <c r="E513" s="640"/>
      <c r="F513" s="640"/>
      <c r="G513" s="640"/>
      <c r="H513" s="640"/>
      <c r="I513" s="640"/>
      <c r="J513" s="640"/>
      <c r="K513" s="640"/>
      <c r="L513" s="640"/>
    </row>
    <row r="514" spans="1:12">
      <c r="A514" s="640"/>
      <c r="B514" s="640"/>
      <c r="C514" s="640"/>
      <c r="D514" s="640"/>
      <c r="E514" s="640"/>
      <c r="F514" s="640"/>
      <c r="G514" s="640"/>
      <c r="H514" s="640"/>
      <c r="I514" s="640"/>
      <c r="J514" s="640"/>
      <c r="K514" s="640"/>
      <c r="L514" s="640"/>
    </row>
    <row r="515" spans="1:12">
      <c r="A515" s="640"/>
      <c r="B515" s="640"/>
      <c r="C515" s="640"/>
      <c r="D515" s="640"/>
      <c r="E515" s="640"/>
      <c r="F515" s="640"/>
      <c r="G515" s="640"/>
      <c r="H515" s="640"/>
      <c r="I515" s="640"/>
      <c r="J515" s="640"/>
      <c r="K515" s="640"/>
      <c r="L515" s="640"/>
    </row>
    <row r="516" spans="1:12">
      <c r="A516" s="640"/>
      <c r="B516" s="640"/>
      <c r="C516" s="640"/>
      <c r="D516" s="640"/>
      <c r="E516" s="640"/>
      <c r="F516" s="640"/>
      <c r="G516" s="640"/>
      <c r="H516" s="640"/>
      <c r="I516" s="640"/>
      <c r="J516" s="640"/>
      <c r="K516" s="640"/>
      <c r="L516" s="640"/>
    </row>
    <row r="517" spans="1:12">
      <c r="A517" s="640"/>
      <c r="B517" s="640"/>
      <c r="C517" s="640"/>
      <c r="D517" s="640"/>
      <c r="E517" s="640"/>
      <c r="F517" s="640"/>
      <c r="G517" s="640"/>
      <c r="H517" s="640"/>
      <c r="I517" s="640"/>
      <c r="J517" s="640"/>
      <c r="K517" s="640"/>
      <c r="L517" s="640"/>
    </row>
    <row r="518" spans="1:12">
      <c r="A518" s="640"/>
      <c r="B518" s="640"/>
      <c r="C518" s="640"/>
      <c r="D518" s="640"/>
      <c r="E518" s="640"/>
      <c r="F518" s="640"/>
      <c r="G518" s="640"/>
      <c r="H518" s="640"/>
      <c r="I518" s="640"/>
      <c r="J518" s="640"/>
      <c r="K518" s="640"/>
      <c r="L518" s="640"/>
    </row>
    <row r="519" spans="1:12">
      <c r="A519" s="640"/>
      <c r="B519" s="640"/>
      <c r="C519" s="640"/>
      <c r="D519" s="640"/>
      <c r="E519" s="640"/>
      <c r="F519" s="640"/>
      <c r="G519" s="640"/>
      <c r="H519" s="640"/>
      <c r="I519" s="640"/>
      <c r="J519" s="640"/>
      <c r="K519" s="640"/>
      <c r="L519" s="640"/>
    </row>
    <row r="520" spans="1:12">
      <c r="A520" s="640"/>
      <c r="B520" s="640"/>
      <c r="C520" s="640"/>
      <c r="D520" s="640"/>
      <c r="E520" s="640"/>
      <c r="F520" s="640"/>
      <c r="G520" s="640"/>
      <c r="H520" s="640"/>
      <c r="I520" s="640"/>
      <c r="J520" s="640"/>
      <c r="K520" s="640"/>
      <c r="L520" s="640"/>
    </row>
    <row r="521" spans="1:12">
      <c r="A521" s="640"/>
      <c r="B521" s="640"/>
      <c r="C521" s="640"/>
      <c r="D521" s="640"/>
      <c r="E521" s="640"/>
      <c r="F521" s="640"/>
      <c r="G521" s="640"/>
      <c r="H521" s="640"/>
      <c r="I521" s="640"/>
      <c r="J521" s="640"/>
      <c r="K521" s="640"/>
      <c r="L521" s="640"/>
    </row>
    <row r="522" spans="1:12">
      <c r="A522" s="640"/>
      <c r="B522" s="640"/>
      <c r="C522" s="640"/>
      <c r="D522" s="640"/>
      <c r="E522" s="640"/>
      <c r="F522" s="640"/>
      <c r="G522" s="640"/>
      <c r="H522" s="640"/>
      <c r="I522" s="640"/>
      <c r="J522" s="640"/>
      <c r="K522" s="640"/>
      <c r="L522" s="640"/>
    </row>
    <row r="523" spans="1:12">
      <c r="A523" s="640"/>
      <c r="B523" s="640"/>
      <c r="C523" s="640"/>
      <c r="D523" s="640"/>
      <c r="E523" s="640"/>
      <c r="F523" s="640"/>
      <c r="G523" s="640"/>
      <c r="H523" s="640"/>
      <c r="I523" s="640"/>
      <c r="J523" s="640"/>
      <c r="K523" s="640"/>
      <c r="L523" s="640"/>
    </row>
    <row r="524" spans="1:12">
      <c r="A524" s="640"/>
      <c r="B524" s="640"/>
      <c r="C524" s="640"/>
      <c r="D524" s="640"/>
      <c r="E524" s="640"/>
      <c r="F524" s="640"/>
      <c r="G524" s="640"/>
      <c r="H524" s="640"/>
      <c r="I524" s="640"/>
      <c r="J524" s="640"/>
      <c r="K524" s="640"/>
      <c r="L524" s="640"/>
    </row>
    <row r="525" spans="1:12">
      <c r="A525" s="640"/>
      <c r="B525" s="640"/>
      <c r="C525" s="640"/>
      <c r="D525" s="640"/>
      <c r="E525" s="640"/>
      <c r="F525" s="640"/>
      <c r="G525" s="640"/>
      <c r="H525" s="640"/>
      <c r="I525" s="640"/>
      <c r="J525" s="640"/>
      <c r="K525" s="640"/>
      <c r="L525" s="640"/>
    </row>
    <row r="526" spans="1:12">
      <c r="A526" s="640"/>
      <c r="B526" s="640"/>
      <c r="C526" s="640"/>
      <c r="D526" s="640"/>
      <c r="E526" s="640"/>
      <c r="F526" s="640"/>
      <c r="G526" s="640"/>
      <c r="H526" s="640"/>
      <c r="I526" s="640"/>
      <c r="J526" s="640"/>
      <c r="K526" s="640"/>
      <c r="L526" s="640"/>
    </row>
    <row r="527" spans="1:12">
      <c r="A527" s="640"/>
      <c r="B527" s="640"/>
      <c r="C527" s="640"/>
      <c r="D527" s="640"/>
      <c r="E527" s="640"/>
      <c r="F527" s="640"/>
      <c r="G527" s="640"/>
      <c r="H527" s="640"/>
      <c r="I527" s="640"/>
      <c r="J527" s="640"/>
      <c r="K527" s="640"/>
      <c r="L527" s="640"/>
    </row>
    <row r="528" spans="1:12">
      <c r="A528" s="640"/>
      <c r="B528" s="640"/>
      <c r="C528" s="640"/>
      <c r="D528" s="640"/>
      <c r="E528" s="640"/>
      <c r="F528" s="640"/>
      <c r="G528" s="640"/>
      <c r="H528" s="640"/>
      <c r="I528" s="640"/>
      <c r="J528" s="640"/>
      <c r="K528" s="640"/>
      <c r="L528" s="640"/>
    </row>
    <row r="529" spans="1:12">
      <c r="A529" s="640"/>
      <c r="B529" s="640"/>
      <c r="C529" s="640"/>
      <c r="D529" s="640"/>
      <c r="E529" s="640"/>
      <c r="F529" s="640"/>
      <c r="G529" s="640"/>
      <c r="H529" s="640"/>
      <c r="I529" s="640"/>
      <c r="J529" s="640"/>
      <c r="K529" s="640"/>
      <c r="L529" s="640"/>
    </row>
    <row r="530" spans="1:12">
      <c r="A530" s="640"/>
      <c r="B530" s="640"/>
      <c r="C530" s="640"/>
      <c r="D530" s="640"/>
      <c r="E530" s="640"/>
      <c r="F530" s="640"/>
      <c r="G530" s="640"/>
      <c r="H530" s="640"/>
      <c r="I530" s="640"/>
      <c r="J530" s="640"/>
      <c r="K530" s="640"/>
      <c r="L530" s="640"/>
    </row>
    <row r="531" spans="1:12">
      <c r="A531" s="640"/>
      <c r="B531" s="640"/>
      <c r="C531" s="640"/>
      <c r="D531" s="640"/>
      <c r="E531" s="640"/>
      <c r="F531" s="640"/>
      <c r="G531" s="640"/>
      <c r="H531" s="640"/>
      <c r="I531" s="640"/>
      <c r="J531" s="640"/>
      <c r="K531" s="640"/>
      <c r="L531" s="640"/>
    </row>
    <row r="532" spans="1:12">
      <c r="A532" s="640"/>
      <c r="B532" s="640"/>
      <c r="C532" s="640"/>
      <c r="D532" s="640"/>
      <c r="E532" s="640"/>
      <c r="F532" s="640"/>
      <c r="G532" s="640"/>
      <c r="H532" s="640"/>
      <c r="I532" s="640"/>
      <c r="J532" s="640"/>
      <c r="K532" s="640"/>
      <c r="L532" s="640"/>
    </row>
    <row r="533" spans="1:12">
      <c r="A533" s="640"/>
      <c r="B533" s="640"/>
      <c r="C533" s="640"/>
      <c r="D533" s="640"/>
      <c r="E533" s="640"/>
      <c r="F533" s="640"/>
      <c r="G533" s="640"/>
      <c r="H533" s="640"/>
      <c r="I533" s="640"/>
      <c r="J533" s="640"/>
      <c r="K533" s="640"/>
      <c r="L533" s="640"/>
    </row>
    <row r="534" spans="1:12">
      <c r="A534" s="640"/>
      <c r="B534" s="640"/>
      <c r="C534" s="640"/>
      <c r="D534" s="640"/>
      <c r="E534" s="640"/>
      <c r="F534" s="640"/>
      <c r="G534" s="640"/>
      <c r="H534" s="640"/>
      <c r="I534" s="640"/>
      <c r="J534" s="640"/>
      <c r="K534" s="640"/>
      <c r="L534" s="640"/>
    </row>
    <row r="535" spans="1:12">
      <c r="A535" s="640"/>
      <c r="B535" s="640"/>
      <c r="C535" s="640"/>
      <c r="D535" s="640"/>
      <c r="E535" s="640"/>
      <c r="F535" s="640"/>
      <c r="G535" s="640"/>
      <c r="H535" s="640"/>
      <c r="I535" s="640"/>
      <c r="J535" s="640"/>
      <c r="K535" s="640"/>
      <c r="L535" s="640"/>
    </row>
    <row r="536" spans="1:12">
      <c r="A536" s="640"/>
      <c r="B536" s="640"/>
      <c r="C536" s="640"/>
      <c r="D536" s="640"/>
      <c r="E536" s="640"/>
      <c r="F536" s="640"/>
      <c r="G536" s="640"/>
      <c r="H536" s="640"/>
      <c r="I536" s="640"/>
      <c r="J536" s="640"/>
      <c r="K536" s="640"/>
      <c r="L536" s="640"/>
    </row>
    <row r="537" spans="1:12">
      <c r="A537" s="640"/>
      <c r="B537" s="640"/>
      <c r="C537" s="640"/>
      <c r="D537" s="640"/>
      <c r="E537" s="640"/>
      <c r="F537" s="640"/>
      <c r="G537" s="640"/>
      <c r="H537" s="640"/>
      <c r="I537" s="640"/>
      <c r="J537" s="640"/>
      <c r="K537" s="640"/>
      <c r="L537" s="640"/>
    </row>
    <row r="538" spans="1:12">
      <c r="A538" s="640"/>
      <c r="B538" s="640"/>
      <c r="C538" s="640"/>
      <c r="D538" s="640"/>
      <c r="E538" s="640"/>
      <c r="F538" s="640"/>
      <c r="G538" s="640"/>
      <c r="H538" s="640"/>
      <c r="I538" s="640"/>
      <c r="J538" s="640"/>
      <c r="K538" s="640"/>
      <c r="L538" s="640"/>
    </row>
    <row r="539" spans="1:12">
      <c r="A539" s="640"/>
      <c r="B539" s="640"/>
      <c r="C539" s="640"/>
      <c r="D539" s="640"/>
      <c r="E539" s="640"/>
      <c r="F539" s="640"/>
      <c r="G539" s="640"/>
      <c r="H539" s="640"/>
      <c r="I539" s="640"/>
      <c r="J539" s="640"/>
      <c r="K539" s="640"/>
      <c r="L539" s="640"/>
    </row>
    <row r="540" spans="1:12">
      <c r="A540" s="640"/>
      <c r="B540" s="640"/>
      <c r="C540" s="640"/>
      <c r="D540" s="640"/>
      <c r="E540" s="640"/>
      <c r="F540" s="640"/>
      <c r="G540" s="640"/>
      <c r="H540" s="640"/>
      <c r="I540" s="640"/>
      <c r="J540" s="640"/>
      <c r="K540" s="640"/>
      <c r="L540" s="640"/>
    </row>
    <row r="541" spans="1:12">
      <c r="A541" s="640"/>
      <c r="B541" s="640"/>
      <c r="C541" s="640"/>
      <c r="D541" s="640"/>
      <c r="E541" s="640"/>
      <c r="F541" s="640"/>
      <c r="G541" s="640"/>
      <c r="H541" s="640"/>
      <c r="I541" s="640"/>
      <c r="J541" s="640"/>
      <c r="K541" s="640"/>
      <c r="L541" s="640"/>
    </row>
    <row r="542" spans="1:12">
      <c r="A542" s="640"/>
      <c r="B542" s="640"/>
      <c r="C542" s="640"/>
      <c r="D542" s="640"/>
      <c r="E542" s="640"/>
      <c r="F542" s="640"/>
      <c r="G542" s="640"/>
      <c r="H542" s="640"/>
      <c r="I542" s="640"/>
      <c r="J542" s="640"/>
      <c r="K542" s="640"/>
      <c r="L542" s="640"/>
    </row>
    <row r="543" spans="1:12">
      <c r="A543" s="640"/>
      <c r="B543" s="640"/>
      <c r="C543" s="640"/>
      <c r="D543" s="640"/>
      <c r="E543" s="640"/>
      <c r="F543" s="640"/>
      <c r="G543" s="640"/>
      <c r="H543" s="640"/>
      <c r="I543" s="640"/>
      <c r="J543" s="640"/>
      <c r="K543" s="640"/>
      <c r="L543" s="640"/>
    </row>
    <row r="544" spans="1:12">
      <c r="A544" s="640"/>
      <c r="B544" s="640"/>
      <c r="C544" s="640"/>
      <c r="D544" s="640"/>
      <c r="E544" s="640"/>
      <c r="F544" s="640"/>
      <c r="G544" s="640"/>
      <c r="H544" s="640"/>
      <c r="I544" s="640"/>
      <c r="J544" s="640"/>
      <c r="K544" s="640"/>
      <c r="L544" s="640"/>
    </row>
    <row r="545" spans="1:12">
      <c r="A545" s="640"/>
      <c r="B545" s="640"/>
      <c r="C545" s="640"/>
      <c r="D545" s="640"/>
      <c r="E545" s="640"/>
      <c r="F545" s="640"/>
      <c r="G545" s="640"/>
      <c r="H545" s="640"/>
      <c r="I545" s="640"/>
      <c r="J545" s="640"/>
      <c r="K545" s="640"/>
      <c r="L545" s="640"/>
    </row>
    <row r="546" spans="1:12">
      <c r="A546" s="640"/>
      <c r="B546" s="640"/>
      <c r="C546" s="640"/>
      <c r="D546" s="640"/>
      <c r="E546" s="640"/>
      <c r="F546" s="640"/>
      <c r="G546" s="640"/>
      <c r="H546" s="640"/>
      <c r="I546" s="640"/>
      <c r="J546" s="640"/>
      <c r="K546" s="640"/>
      <c r="L546" s="640"/>
    </row>
    <row r="547" spans="1:12">
      <c r="A547" s="640"/>
      <c r="B547" s="640"/>
      <c r="C547" s="640"/>
      <c r="D547" s="640"/>
      <c r="E547" s="640"/>
      <c r="F547" s="640"/>
      <c r="G547" s="640"/>
      <c r="H547" s="640"/>
      <c r="I547" s="640"/>
      <c r="J547" s="640"/>
      <c r="K547" s="640"/>
      <c r="L547" s="640"/>
    </row>
    <row r="548" spans="1:12">
      <c r="A548" s="640"/>
      <c r="B548" s="640"/>
      <c r="C548" s="640"/>
      <c r="D548" s="640"/>
      <c r="E548" s="640"/>
      <c r="F548" s="640"/>
      <c r="G548" s="640"/>
      <c r="H548" s="640"/>
      <c r="I548" s="640"/>
      <c r="J548" s="640"/>
      <c r="K548" s="640"/>
      <c r="L548" s="640"/>
    </row>
    <row r="549" spans="1:12">
      <c r="A549" s="640"/>
      <c r="B549" s="640"/>
      <c r="C549" s="640"/>
      <c r="D549" s="640"/>
      <c r="E549" s="640"/>
      <c r="F549" s="640"/>
      <c r="G549" s="640"/>
      <c r="H549" s="640"/>
      <c r="I549" s="640"/>
      <c r="J549" s="640"/>
      <c r="K549" s="640"/>
      <c r="L549" s="640"/>
    </row>
    <row r="550" spans="1:12">
      <c r="A550" s="640"/>
      <c r="B550" s="640"/>
      <c r="C550" s="640"/>
      <c r="D550" s="640"/>
      <c r="E550" s="640"/>
      <c r="F550" s="640"/>
      <c r="G550" s="640"/>
      <c r="H550" s="640"/>
      <c r="I550" s="640"/>
      <c r="J550" s="640"/>
      <c r="K550" s="640"/>
      <c r="L550" s="640"/>
    </row>
    <row r="551" spans="1:12">
      <c r="A551" s="640"/>
      <c r="B551" s="640"/>
      <c r="C551" s="640"/>
      <c r="D551" s="640"/>
      <c r="E551" s="640"/>
      <c r="F551" s="640"/>
      <c r="G551" s="640"/>
      <c r="H551" s="640"/>
      <c r="I551" s="640"/>
      <c r="J551" s="640"/>
      <c r="K551" s="640"/>
      <c r="L551" s="640"/>
    </row>
    <row r="552" spans="1:12">
      <c r="A552" s="640"/>
      <c r="B552" s="640"/>
      <c r="C552" s="640"/>
      <c r="D552" s="640"/>
      <c r="E552" s="640"/>
      <c r="F552" s="640"/>
      <c r="G552" s="640"/>
      <c r="H552" s="640"/>
      <c r="I552" s="640"/>
      <c r="J552" s="640"/>
      <c r="K552" s="640"/>
      <c r="L552" s="640"/>
    </row>
    <row r="553" spans="1:12">
      <c r="A553" s="640"/>
      <c r="B553" s="640"/>
      <c r="C553" s="640"/>
      <c r="D553" s="640"/>
      <c r="E553" s="640"/>
      <c r="F553" s="640"/>
      <c r="G553" s="640"/>
      <c r="H553" s="640"/>
      <c r="I553" s="640"/>
      <c r="J553" s="640"/>
      <c r="K553" s="640"/>
      <c r="L553" s="640"/>
    </row>
    <row r="554" spans="1:12">
      <c r="A554" s="640"/>
      <c r="B554" s="640"/>
      <c r="C554" s="640"/>
      <c r="D554" s="640"/>
      <c r="E554" s="640"/>
      <c r="F554" s="640"/>
      <c r="G554" s="640"/>
      <c r="H554" s="640"/>
      <c r="I554" s="640"/>
      <c r="J554" s="640"/>
      <c r="K554" s="640"/>
      <c r="L554" s="640"/>
    </row>
    <row r="555" spans="1:12">
      <c r="A555" s="640"/>
      <c r="B555" s="640"/>
      <c r="C555" s="640"/>
      <c r="D555" s="640"/>
      <c r="E555" s="640"/>
      <c r="F555" s="640"/>
      <c r="G555" s="640"/>
      <c r="H555" s="640"/>
      <c r="I555" s="640"/>
      <c r="J555" s="640"/>
      <c r="K555" s="640"/>
      <c r="L555" s="640"/>
    </row>
    <row r="556" spans="1:12">
      <c r="A556" s="640"/>
      <c r="B556" s="640"/>
      <c r="C556" s="640"/>
      <c r="D556" s="640"/>
      <c r="E556" s="640"/>
      <c r="F556" s="640"/>
      <c r="G556" s="640"/>
      <c r="H556" s="640"/>
      <c r="I556" s="640"/>
      <c r="J556" s="640"/>
      <c r="K556" s="640"/>
      <c r="L556" s="640"/>
    </row>
    <row r="557" spans="1:12">
      <c r="A557" s="640"/>
      <c r="B557" s="640"/>
      <c r="C557" s="640"/>
      <c r="D557" s="640"/>
      <c r="E557" s="640"/>
      <c r="F557" s="640"/>
      <c r="G557" s="640"/>
      <c r="H557" s="640"/>
      <c r="I557" s="640"/>
      <c r="J557" s="640"/>
      <c r="K557" s="640"/>
      <c r="L557" s="640"/>
    </row>
    <row r="558" spans="1:12">
      <c r="A558" s="640"/>
      <c r="B558" s="640"/>
      <c r="C558" s="640"/>
      <c r="D558" s="640"/>
      <c r="E558" s="640"/>
      <c r="F558" s="640"/>
      <c r="G558" s="640"/>
      <c r="H558" s="640"/>
      <c r="I558" s="640"/>
      <c r="J558" s="640"/>
      <c r="K558" s="640"/>
      <c r="L558" s="640"/>
    </row>
    <row r="559" spans="1:12">
      <c r="A559" s="640"/>
      <c r="B559" s="640"/>
      <c r="C559" s="640"/>
      <c r="D559" s="640"/>
      <c r="E559" s="640"/>
      <c r="F559" s="640"/>
      <c r="G559" s="640"/>
      <c r="H559" s="640"/>
      <c r="I559" s="640"/>
      <c r="J559" s="640"/>
      <c r="K559" s="640"/>
      <c r="L559" s="640"/>
    </row>
    <row r="560" spans="1:12">
      <c r="A560" s="640"/>
      <c r="B560" s="640"/>
      <c r="C560" s="640"/>
      <c r="D560" s="640"/>
      <c r="E560" s="640"/>
      <c r="F560" s="640"/>
      <c r="G560" s="640"/>
      <c r="H560" s="640"/>
      <c r="I560" s="640"/>
      <c r="J560" s="640"/>
      <c r="K560" s="640"/>
      <c r="L560" s="640"/>
    </row>
    <row r="561" spans="1:12">
      <c r="A561" s="640"/>
      <c r="B561" s="640"/>
      <c r="C561" s="640"/>
      <c r="D561" s="640"/>
      <c r="E561" s="640"/>
      <c r="F561" s="640"/>
      <c r="G561" s="640"/>
      <c r="H561" s="640"/>
      <c r="I561" s="640"/>
      <c r="J561" s="640"/>
      <c r="K561" s="640"/>
      <c r="L561" s="640"/>
    </row>
    <row r="562" spans="1:12">
      <c r="A562" s="640"/>
      <c r="B562" s="640"/>
      <c r="C562" s="640"/>
      <c r="D562" s="640"/>
      <c r="E562" s="640"/>
      <c r="F562" s="640"/>
      <c r="G562" s="640"/>
      <c r="H562" s="640"/>
      <c r="I562" s="640"/>
      <c r="J562" s="640"/>
      <c r="K562" s="640"/>
      <c r="L562" s="640"/>
    </row>
    <row r="563" spans="1:12">
      <c r="A563" s="640"/>
      <c r="B563" s="640"/>
      <c r="C563" s="640"/>
      <c r="D563" s="640"/>
      <c r="E563" s="640"/>
      <c r="F563" s="640"/>
      <c r="G563" s="640"/>
      <c r="H563" s="640"/>
      <c r="I563" s="640"/>
      <c r="J563" s="640"/>
      <c r="K563" s="640"/>
      <c r="L563" s="640"/>
    </row>
    <row r="564" spans="1:12">
      <c r="A564" s="640"/>
      <c r="B564" s="640"/>
      <c r="C564" s="640"/>
      <c r="D564" s="640"/>
      <c r="E564" s="640"/>
      <c r="F564" s="640"/>
      <c r="G564" s="640"/>
      <c r="H564" s="640"/>
      <c r="I564" s="640"/>
      <c r="J564" s="640"/>
      <c r="K564" s="640"/>
      <c r="L564" s="640"/>
    </row>
    <row r="565" spans="1:12">
      <c r="A565" s="640"/>
      <c r="B565" s="640"/>
      <c r="C565" s="640"/>
      <c r="D565" s="640"/>
      <c r="E565" s="640"/>
      <c r="F565" s="640"/>
      <c r="G565" s="640"/>
      <c r="H565" s="640"/>
      <c r="I565" s="640"/>
      <c r="J565" s="640"/>
      <c r="K565" s="640"/>
      <c r="L565" s="640"/>
    </row>
    <row r="566" spans="1:12">
      <c r="A566" s="640"/>
      <c r="B566" s="640"/>
      <c r="C566" s="640"/>
      <c r="D566" s="640"/>
      <c r="E566" s="640"/>
      <c r="F566" s="640"/>
      <c r="G566" s="640"/>
      <c r="H566" s="640"/>
      <c r="I566" s="640"/>
      <c r="J566" s="640"/>
      <c r="K566" s="640"/>
      <c r="L566" s="640"/>
    </row>
    <row r="567" spans="1:12">
      <c r="A567" s="640"/>
      <c r="B567" s="640"/>
      <c r="C567" s="640"/>
      <c r="D567" s="640"/>
      <c r="E567" s="640"/>
      <c r="F567" s="640"/>
      <c r="G567" s="640"/>
      <c r="H567" s="640"/>
      <c r="I567" s="640"/>
      <c r="J567" s="640"/>
      <c r="K567" s="640"/>
      <c r="L567" s="640"/>
    </row>
    <row r="568" spans="1:12">
      <c r="A568" s="640"/>
      <c r="B568" s="640"/>
      <c r="C568" s="640"/>
      <c r="D568" s="640"/>
      <c r="E568" s="640"/>
      <c r="F568" s="640"/>
      <c r="G568" s="640"/>
      <c r="H568" s="640"/>
      <c r="I568" s="640"/>
      <c r="J568" s="640"/>
      <c r="K568" s="640"/>
      <c r="L568" s="640"/>
    </row>
    <row r="569" spans="1:12">
      <c r="A569" s="640"/>
      <c r="B569" s="640"/>
      <c r="C569" s="640"/>
      <c r="D569" s="640"/>
      <c r="E569" s="640"/>
      <c r="F569" s="640"/>
      <c r="G569" s="640"/>
      <c r="H569" s="640"/>
      <c r="I569" s="640"/>
      <c r="J569" s="640"/>
      <c r="K569" s="640"/>
      <c r="L569" s="640"/>
    </row>
    <row r="570" spans="1:12">
      <c r="A570" s="640"/>
      <c r="B570" s="640"/>
      <c r="C570" s="640"/>
      <c r="D570" s="640"/>
      <c r="E570" s="640"/>
      <c r="F570" s="640"/>
      <c r="G570" s="640"/>
      <c r="H570" s="640"/>
      <c r="I570" s="640"/>
      <c r="J570" s="640"/>
      <c r="K570" s="640"/>
      <c r="L570" s="640"/>
    </row>
    <row r="571" spans="1:12">
      <c r="A571" s="640"/>
      <c r="B571" s="640"/>
      <c r="C571" s="640"/>
      <c r="D571" s="640"/>
      <c r="E571" s="640"/>
      <c r="F571" s="640"/>
      <c r="G571" s="640"/>
      <c r="H571" s="640"/>
      <c r="I571" s="640"/>
      <c r="J571" s="640"/>
      <c r="K571" s="640"/>
      <c r="L571" s="640"/>
    </row>
    <row r="572" spans="1:12">
      <c r="A572" s="640"/>
      <c r="B572" s="640"/>
      <c r="C572" s="640"/>
      <c r="D572" s="640"/>
      <c r="E572" s="640"/>
      <c r="F572" s="640"/>
      <c r="G572" s="640"/>
      <c r="H572" s="640"/>
      <c r="I572" s="640"/>
      <c r="J572" s="640"/>
      <c r="K572" s="640"/>
      <c r="L572" s="640"/>
    </row>
    <row r="573" spans="1:12">
      <c r="A573" s="640"/>
      <c r="B573" s="640"/>
      <c r="C573" s="640"/>
      <c r="D573" s="640"/>
      <c r="E573" s="640"/>
      <c r="F573" s="640"/>
      <c r="G573" s="640"/>
      <c r="H573" s="640"/>
      <c r="I573" s="640"/>
      <c r="J573" s="640"/>
      <c r="K573" s="640"/>
      <c r="L573" s="640"/>
    </row>
    <row r="574" spans="1:12">
      <c r="A574" s="640"/>
      <c r="B574" s="640"/>
      <c r="C574" s="640"/>
      <c r="D574" s="640"/>
      <c r="E574" s="640"/>
      <c r="F574" s="640"/>
      <c r="G574" s="640"/>
      <c r="H574" s="640"/>
      <c r="I574" s="640"/>
      <c r="J574" s="640"/>
      <c r="K574" s="640"/>
      <c r="L574" s="640"/>
    </row>
    <row r="575" spans="1:12">
      <c r="A575" s="640"/>
      <c r="B575" s="640"/>
      <c r="C575" s="640"/>
      <c r="D575" s="640"/>
      <c r="E575" s="640"/>
      <c r="F575" s="640"/>
      <c r="G575" s="640"/>
      <c r="H575" s="640"/>
      <c r="I575" s="640"/>
      <c r="J575" s="640"/>
      <c r="K575" s="640"/>
      <c r="L575" s="640"/>
    </row>
    <row r="576" spans="1:12">
      <c r="A576" s="640"/>
      <c r="B576" s="640"/>
      <c r="C576" s="640"/>
      <c r="D576" s="640"/>
      <c r="E576" s="640"/>
      <c r="F576" s="640"/>
      <c r="G576" s="640"/>
      <c r="H576" s="640"/>
      <c r="I576" s="640"/>
      <c r="J576" s="640"/>
      <c r="K576" s="640"/>
      <c r="L576" s="640"/>
    </row>
    <row r="577" spans="1:12">
      <c r="A577" s="640"/>
      <c r="B577" s="640"/>
      <c r="C577" s="640"/>
      <c r="D577" s="640"/>
      <c r="E577" s="640"/>
      <c r="F577" s="640"/>
      <c r="G577" s="640"/>
      <c r="H577" s="640"/>
      <c r="I577" s="640"/>
      <c r="J577" s="640"/>
      <c r="K577" s="640"/>
      <c r="L577" s="640"/>
    </row>
    <row r="578" spans="1:12">
      <c r="A578" s="640"/>
      <c r="B578" s="640"/>
      <c r="C578" s="640"/>
      <c r="D578" s="640"/>
      <c r="E578" s="640"/>
      <c r="F578" s="640"/>
      <c r="G578" s="640"/>
      <c r="H578" s="640"/>
      <c r="I578" s="640"/>
      <c r="J578" s="640"/>
      <c r="K578" s="640"/>
      <c r="L578" s="640"/>
    </row>
    <row r="579" spans="1:12">
      <c r="A579" s="640"/>
      <c r="B579" s="640"/>
      <c r="C579" s="640"/>
      <c r="D579" s="640"/>
      <c r="E579" s="640"/>
      <c r="F579" s="640"/>
      <c r="G579" s="640"/>
      <c r="H579" s="640"/>
      <c r="I579" s="640"/>
      <c r="J579" s="640"/>
      <c r="K579" s="640"/>
      <c r="L579" s="640"/>
    </row>
    <row r="580" spans="1:12">
      <c r="A580" s="640"/>
      <c r="B580" s="640"/>
      <c r="C580" s="640"/>
      <c r="D580" s="640"/>
      <c r="E580" s="640"/>
      <c r="F580" s="640"/>
      <c r="G580" s="640"/>
      <c r="H580" s="640"/>
      <c r="I580" s="640"/>
      <c r="J580" s="640"/>
      <c r="K580" s="640"/>
      <c r="L580" s="640"/>
    </row>
    <row r="581" spans="1:12">
      <c r="A581" s="640"/>
      <c r="B581" s="640"/>
      <c r="C581" s="640"/>
      <c r="D581" s="640"/>
      <c r="E581" s="640"/>
      <c r="F581" s="640"/>
      <c r="G581" s="640"/>
      <c r="H581" s="640"/>
      <c r="I581" s="640"/>
      <c r="J581" s="640"/>
      <c r="K581" s="640"/>
      <c r="L581" s="640"/>
    </row>
    <row r="582" spans="1:12">
      <c r="A582" s="640"/>
      <c r="B582" s="640"/>
      <c r="C582" s="640"/>
      <c r="D582" s="640"/>
      <c r="E582" s="640"/>
      <c r="F582" s="640"/>
      <c r="G582" s="640"/>
      <c r="H582" s="640"/>
      <c r="I582" s="640"/>
      <c r="J582" s="640"/>
      <c r="K582" s="640"/>
      <c r="L582" s="640"/>
    </row>
    <row r="583" spans="1:12">
      <c r="A583" s="640"/>
      <c r="B583" s="640"/>
      <c r="C583" s="640"/>
      <c r="D583" s="640"/>
      <c r="E583" s="640"/>
      <c r="F583" s="640"/>
      <c r="G583" s="640"/>
      <c r="H583" s="640"/>
      <c r="I583" s="640"/>
      <c r="J583" s="640"/>
      <c r="K583" s="640"/>
      <c r="L583" s="640"/>
    </row>
    <row r="584" spans="1:12">
      <c r="A584" s="640"/>
      <c r="B584" s="640"/>
      <c r="C584" s="640"/>
      <c r="D584" s="640"/>
      <c r="E584" s="640"/>
      <c r="F584" s="640"/>
      <c r="G584" s="640"/>
      <c r="H584" s="640"/>
      <c r="I584" s="640"/>
      <c r="J584" s="640"/>
      <c r="K584" s="640"/>
      <c r="L584" s="640"/>
    </row>
    <row r="585" spans="1:12">
      <c r="A585" s="640"/>
      <c r="B585" s="640"/>
      <c r="C585" s="640"/>
      <c r="D585" s="640"/>
      <c r="E585" s="640"/>
      <c r="F585" s="640"/>
      <c r="G585" s="640"/>
      <c r="H585" s="640"/>
      <c r="I585" s="640"/>
      <c r="J585" s="640"/>
      <c r="K585" s="640"/>
      <c r="L585" s="640"/>
    </row>
    <row r="586" spans="1:12">
      <c r="A586" s="640"/>
      <c r="B586" s="640"/>
      <c r="C586" s="640"/>
      <c r="D586" s="640"/>
      <c r="E586" s="640"/>
      <c r="F586" s="640"/>
      <c r="G586" s="640"/>
      <c r="H586" s="640"/>
      <c r="I586" s="640"/>
      <c r="J586" s="640"/>
      <c r="K586" s="640"/>
      <c r="L586" s="640"/>
    </row>
    <row r="587" spans="1:12">
      <c r="A587" s="640"/>
      <c r="B587" s="640"/>
      <c r="C587" s="640"/>
      <c r="D587" s="640"/>
      <c r="E587" s="640"/>
      <c r="F587" s="640"/>
      <c r="G587" s="640"/>
      <c r="H587" s="640"/>
      <c r="I587" s="640"/>
      <c r="J587" s="640"/>
      <c r="K587" s="640"/>
      <c r="L587" s="640"/>
    </row>
    <row r="588" spans="1:12">
      <c r="A588" s="640"/>
      <c r="B588" s="640"/>
      <c r="C588" s="640"/>
      <c r="D588" s="640"/>
      <c r="E588" s="640"/>
      <c r="F588" s="640"/>
      <c r="G588" s="640"/>
      <c r="H588" s="640"/>
      <c r="I588" s="640"/>
      <c r="J588" s="640"/>
      <c r="K588" s="640"/>
      <c r="L588" s="640"/>
    </row>
    <row r="589" spans="1:12">
      <c r="A589" s="640"/>
      <c r="B589" s="640"/>
      <c r="C589" s="640"/>
      <c r="D589" s="640"/>
      <c r="E589" s="640"/>
      <c r="F589" s="640"/>
      <c r="G589" s="640"/>
      <c r="H589" s="640"/>
      <c r="I589" s="640"/>
      <c r="J589" s="640"/>
      <c r="K589" s="640"/>
      <c r="L589" s="640"/>
    </row>
    <row r="590" spans="1:12">
      <c r="A590" s="640"/>
      <c r="B590" s="640"/>
      <c r="C590" s="640"/>
      <c r="D590" s="640"/>
      <c r="E590" s="640"/>
      <c r="F590" s="640"/>
      <c r="G590" s="640"/>
      <c r="H590" s="640"/>
      <c r="I590" s="640"/>
      <c r="J590" s="640"/>
      <c r="K590" s="640"/>
      <c r="L590" s="640"/>
    </row>
    <row r="591" spans="1:12">
      <c r="A591" s="640"/>
      <c r="B591" s="640"/>
      <c r="C591" s="640"/>
      <c r="D591" s="640"/>
      <c r="E591" s="640"/>
      <c r="F591" s="640"/>
      <c r="G591" s="640"/>
      <c r="H591" s="640"/>
      <c r="I591" s="640"/>
      <c r="J591" s="640"/>
      <c r="K591" s="640"/>
      <c r="L591" s="640"/>
    </row>
    <row r="592" spans="1:12">
      <c r="A592" s="640"/>
      <c r="B592" s="640"/>
      <c r="C592" s="640"/>
      <c r="D592" s="640"/>
      <c r="E592" s="640"/>
      <c r="F592" s="640"/>
      <c r="G592" s="640"/>
      <c r="H592" s="640"/>
      <c r="I592" s="640"/>
      <c r="J592" s="640"/>
      <c r="K592" s="640"/>
      <c r="L592" s="640"/>
    </row>
    <row r="593" spans="1:12">
      <c r="A593" s="640"/>
      <c r="B593" s="640"/>
      <c r="C593" s="640"/>
      <c r="D593" s="640"/>
      <c r="E593" s="640"/>
      <c r="F593" s="640"/>
      <c r="G593" s="640"/>
      <c r="H593" s="640"/>
      <c r="I593" s="640"/>
      <c r="J593" s="640"/>
      <c r="K593" s="640"/>
      <c r="L593" s="640"/>
    </row>
    <row r="594" spans="1:12">
      <c r="A594" s="640"/>
      <c r="B594" s="640"/>
      <c r="C594" s="640"/>
      <c r="D594" s="640"/>
      <c r="E594" s="640"/>
      <c r="F594" s="640"/>
      <c r="G594" s="640"/>
      <c r="H594" s="640"/>
      <c r="I594" s="640"/>
      <c r="J594" s="640"/>
      <c r="K594" s="640"/>
      <c r="L594" s="640"/>
    </row>
    <row r="595" spans="1:12">
      <c r="A595" s="640"/>
      <c r="B595" s="640"/>
      <c r="C595" s="640"/>
      <c r="D595" s="640"/>
      <c r="E595" s="640"/>
      <c r="F595" s="640"/>
      <c r="G595" s="640"/>
      <c r="H595" s="640"/>
      <c r="I595" s="640"/>
      <c r="J595" s="640"/>
      <c r="K595" s="640"/>
      <c r="L595" s="640"/>
    </row>
    <row r="596" spans="1:12">
      <c r="A596" s="640"/>
      <c r="B596" s="640"/>
      <c r="C596" s="640"/>
      <c r="D596" s="640"/>
      <c r="E596" s="640"/>
      <c r="F596" s="640"/>
      <c r="G596" s="640"/>
      <c r="H596" s="640"/>
      <c r="I596" s="640"/>
      <c r="J596" s="640"/>
      <c r="K596" s="640"/>
      <c r="L596" s="640"/>
    </row>
    <row r="597" spans="1:12">
      <c r="A597" s="640"/>
      <c r="B597" s="640"/>
      <c r="C597" s="640"/>
      <c r="D597" s="640"/>
      <c r="E597" s="640"/>
      <c r="F597" s="640"/>
      <c r="G597" s="640"/>
      <c r="H597" s="640"/>
      <c r="I597" s="640"/>
      <c r="J597" s="640"/>
      <c r="K597" s="640"/>
      <c r="L597" s="640"/>
    </row>
    <row r="598" spans="1:12">
      <c r="A598" s="640"/>
      <c r="B598" s="640"/>
      <c r="C598" s="640"/>
      <c r="D598" s="640"/>
      <c r="E598" s="640"/>
      <c r="F598" s="640"/>
      <c r="G598" s="640"/>
      <c r="H598" s="640"/>
      <c r="I598" s="640"/>
      <c r="J598" s="640"/>
      <c r="K598" s="640"/>
      <c r="L598" s="640"/>
    </row>
    <row r="599" spans="1:12">
      <c r="A599" s="640"/>
      <c r="B599" s="640"/>
      <c r="C599" s="640"/>
      <c r="D599" s="640"/>
      <c r="E599" s="640"/>
      <c r="F599" s="640"/>
      <c r="G599" s="640"/>
      <c r="H599" s="640"/>
      <c r="I599" s="640"/>
      <c r="J599" s="640"/>
      <c r="K599" s="640"/>
      <c r="L599" s="640"/>
    </row>
    <row r="600" spans="1:12">
      <c r="A600" s="640"/>
      <c r="B600" s="640"/>
      <c r="C600" s="640"/>
      <c r="D600" s="640"/>
      <c r="E600" s="640"/>
      <c r="F600" s="640"/>
      <c r="G600" s="640"/>
      <c r="H600" s="640"/>
      <c r="I600" s="640"/>
      <c r="J600" s="640"/>
      <c r="K600" s="640"/>
      <c r="L600" s="640"/>
    </row>
    <row r="601" spans="1:12">
      <c r="A601" s="640"/>
      <c r="B601" s="640"/>
      <c r="C601" s="640"/>
      <c r="D601" s="640"/>
      <c r="E601" s="640"/>
      <c r="F601" s="640"/>
      <c r="G601" s="640"/>
      <c r="H601" s="640"/>
      <c r="I601" s="640"/>
      <c r="J601" s="640"/>
      <c r="K601" s="640"/>
      <c r="L601" s="640"/>
    </row>
    <row r="602" spans="1:12">
      <c r="A602" s="640"/>
      <c r="B602" s="640"/>
      <c r="C602" s="640"/>
      <c r="D602" s="640"/>
      <c r="E602" s="640"/>
      <c r="F602" s="640"/>
      <c r="G602" s="640"/>
      <c r="H602" s="640"/>
      <c r="I602" s="640"/>
      <c r="J602" s="640"/>
      <c r="K602" s="640"/>
      <c r="L602" s="640"/>
    </row>
    <row r="603" spans="1:12">
      <c r="A603" s="640"/>
      <c r="B603" s="640"/>
      <c r="C603" s="640"/>
      <c r="D603" s="640"/>
      <c r="E603" s="640"/>
      <c r="F603" s="640"/>
      <c r="G603" s="640"/>
      <c r="H603" s="640"/>
      <c r="I603" s="640"/>
      <c r="J603" s="640"/>
      <c r="K603" s="640"/>
      <c r="L603" s="640"/>
    </row>
    <row r="604" spans="1:12">
      <c r="A604" s="640"/>
      <c r="B604" s="640"/>
      <c r="C604" s="640"/>
      <c r="D604" s="640"/>
      <c r="E604" s="640"/>
      <c r="F604" s="640"/>
      <c r="G604" s="640"/>
      <c r="H604" s="640"/>
      <c r="I604" s="640"/>
      <c r="J604" s="640"/>
      <c r="K604" s="640"/>
      <c r="L604" s="640"/>
    </row>
    <row r="605" spans="1:12">
      <c r="A605" s="640"/>
      <c r="B605" s="640"/>
      <c r="C605" s="640"/>
      <c r="D605" s="640"/>
      <c r="E605" s="640"/>
      <c r="F605" s="640"/>
      <c r="G605" s="640"/>
      <c r="H605" s="640"/>
      <c r="I605" s="640"/>
      <c r="J605" s="640"/>
      <c r="K605" s="640"/>
      <c r="L605" s="640"/>
    </row>
    <row r="606" spans="1:12">
      <c r="A606" s="640"/>
      <c r="B606" s="640"/>
      <c r="C606" s="640"/>
      <c r="D606" s="640"/>
      <c r="E606" s="640"/>
      <c r="F606" s="640"/>
      <c r="G606" s="640"/>
      <c r="H606" s="640"/>
      <c r="I606" s="640"/>
      <c r="J606" s="640"/>
      <c r="K606" s="640"/>
      <c r="L606" s="640"/>
    </row>
    <row r="607" spans="1:12">
      <c r="A607" s="640"/>
      <c r="B607" s="640"/>
      <c r="C607" s="640"/>
      <c r="D607" s="640"/>
      <c r="E607" s="640"/>
      <c r="F607" s="640"/>
      <c r="G607" s="640"/>
      <c r="H607" s="640"/>
      <c r="I607" s="640"/>
      <c r="J607" s="640"/>
      <c r="K607" s="640"/>
      <c r="L607" s="640"/>
    </row>
    <row r="608" spans="1:12">
      <c r="A608" s="640"/>
      <c r="B608" s="640"/>
      <c r="C608" s="640"/>
      <c r="D608" s="640"/>
      <c r="E608" s="640"/>
      <c r="F608" s="640"/>
      <c r="G608" s="640"/>
      <c r="H608" s="640"/>
      <c r="I608" s="640"/>
      <c r="J608" s="640"/>
      <c r="K608" s="640"/>
      <c r="L608" s="640"/>
    </row>
    <row r="609" spans="1:12">
      <c r="A609" s="640"/>
      <c r="B609" s="640"/>
      <c r="C609" s="640"/>
      <c r="D609" s="640"/>
      <c r="E609" s="640"/>
      <c r="F609" s="640"/>
      <c r="G609" s="640"/>
      <c r="H609" s="640"/>
      <c r="I609" s="640"/>
      <c r="J609" s="640"/>
      <c r="K609" s="640"/>
      <c r="L609" s="640"/>
    </row>
    <row r="610" spans="1:12">
      <c r="A610" s="640"/>
      <c r="B610" s="640"/>
      <c r="C610" s="640"/>
      <c r="D610" s="640"/>
      <c r="E610" s="640"/>
      <c r="F610" s="640"/>
      <c r="G610" s="640"/>
      <c r="H610" s="640"/>
      <c r="I610" s="640"/>
      <c r="J610" s="640"/>
      <c r="K610" s="640"/>
      <c r="L610" s="640"/>
    </row>
    <row r="611" spans="1:12">
      <c r="A611" s="640"/>
      <c r="B611" s="640"/>
      <c r="C611" s="640"/>
      <c r="D611" s="640"/>
      <c r="E611" s="640"/>
      <c r="F611" s="640"/>
      <c r="G611" s="640"/>
      <c r="H611" s="640"/>
      <c r="I611" s="640"/>
      <c r="J611" s="640"/>
      <c r="K611" s="640"/>
      <c r="L611" s="640"/>
    </row>
    <row r="612" spans="1:12">
      <c r="A612" s="640"/>
      <c r="B612" s="640"/>
      <c r="C612" s="640"/>
      <c r="D612" s="640"/>
      <c r="E612" s="640"/>
      <c r="F612" s="640"/>
      <c r="G612" s="640"/>
      <c r="H612" s="640"/>
      <c r="I612" s="640"/>
      <c r="J612" s="640"/>
      <c r="K612" s="640"/>
      <c r="L612" s="640"/>
    </row>
    <row r="613" spans="1:12">
      <c r="A613" s="640"/>
      <c r="B613" s="640"/>
      <c r="C613" s="640"/>
      <c r="D613" s="640"/>
      <c r="E613" s="640"/>
      <c r="F613" s="640"/>
      <c r="G613" s="640"/>
      <c r="H613" s="640"/>
      <c r="I613" s="640"/>
      <c r="J613" s="640"/>
      <c r="K613" s="640"/>
      <c r="L613" s="640"/>
    </row>
    <row r="614" spans="1:12">
      <c r="A614" s="640"/>
      <c r="B614" s="640"/>
      <c r="C614" s="640"/>
      <c r="D614" s="640"/>
      <c r="E614" s="640"/>
      <c r="F614" s="640"/>
      <c r="G614" s="640"/>
      <c r="H614" s="640"/>
      <c r="I614" s="640"/>
      <c r="J614" s="640"/>
      <c r="K614" s="640"/>
      <c r="L614" s="640"/>
    </row>
    <row r="615" spans="1:12">
      <c r="A615" s="640"/>
      <c r="B615" s="640"/>
      <c r="C615" s="640"/>
      <c r="D615" s="640"/>
      <c r="E615" s="640"/>
      <c r="F615" s="640"/>
      <c r="G615" s="640"/>
      <c r="H615" s="640"/>
      <c r="I615" s="640"/>
      <c r="J615" s="640"/>
      <c r="K615" s="640"/>
      <c r="L615" s="640"/>
    </row>
    <row r="616" spans="1:12">
      <c r="A616" s="640"/>
      <c r="B616" s="640"/>
      <c r="C616" s="640"/>
      <c r="D616" s="640"/>
      <c r="E616" s="640"/>
      <c r="F616" s="640"/>
      <c r="G616" s="640"/>
      <c r="H616" s="640"/>
      <c r="I616" s="640"/>
      <c r="J616" s="640"/>
      <c r="K616" s="640"/>
      <c r="L616" s="640"/>
    </row>
    <row r="617" spans="1:12">
      <c r="A617" s="640"/>
      <c r="B617" s="640"/>
      <c r="C617" s="640"/>
      <c r="D617" s="640"/>
      <c r="E617" s="640"/>
      <c r="F617" s="640"/>
      <c r="G617" s="640"/>
      <c r="H617" s="640"/>
      <c r="I617" s="640"/>
      <c r="J617" s="640"/>
      <c r="K617" s="640"/>
      <c r="L617" s="640"/>
    </row>
    <row r="618" spans="1:12">
      <c r="A618" s="640"/>
      <c r="B618" s="640"/>
      <c r="C618" s="640"/>
      <c r="D618" s="640"/>
      <c r="E618" s="640"/>
      <c r="F618" s="640"/>
      <c r="G618" s="640"/>
      <c r="H618" s="640"/>
      <c r="I618" s="640"/>
      <c r="J618" s="640"/>
      <c r="K618" s="640"/>
      <c r="L618" s="640"/>
    </row>
    <row r="619" spans="1:12">
      <c r="A619" s="640"/>
      <c r="B619" s="640"/>
      <c r="C619" s="640"/>
      <c r="D619" s="640"/>
      <c r="E619" s="640"/>
      <c r="F619" s="640"/>
      <c r="G619" s="640"/>
      <c r="H619" s="640"/>
      <c r="I619" s="640"/>
      <c r="J619" s="640"/>
      <c r="K619" s="640"/>
      <c r="L619" s="640"/>
    </row>
    <row r="620" spans="1:12">
      <c r="A620" s="640"/>
      <c r="B620" s="640"/>
      <c r="C620" s="640"/>
      <c r="D620" s="640"/>
      <c r="E620" s="640"/>
      <c r="F620" s="640"/>
      <c r="G620" s="640"/>
      <c r="H620" s="640"/>
      <c r="I620" s="640"/>
      <c r="J620" s="640"/>
      <c r="K620" s="640"/>
      <c r="L620" s="640"/>
    </row>
    <row r="621" spans="1:12">
      <c r="A621" s="640"/>
      <c r="B621" s="640"/>
      <c r="C621" s="640"/>
      <c r="D621" s="640"/>
      <c r="E621" s="640"/>
      <c r="F621" s="640"/>
      <c r="G621" s="640"/>
      <c r="H621" s="640"/>
      <c r="I621" s="640"/>
      <c r="J621" s="640"/>
      <c r="K621" s="640"/>
      <c r="L621" s="640"/>
    </row>
    <row r="622" spans="1:12">
      <c r="A622" s="640"/>
      <c r="B622" s="640"/>
      <c r="C622" s="640"/>
      <c r="D622" s="640"/>
      <c r="E622" s="640"/>
      <c r="F622" s="640"/>
      <c r="G622" s="640"/>
      <c r="H622" s="640"/>
      <c r="I622" s="640"/>
      <c r="J622" s="640"/>
      <c r="K622" s="640"/>
      <c r="L622" s="640"/>
    </row>
    <row r="623" spans="1:12">
      <c r="A623" s="640"/>
      <c r="B623" s="640"/>
      <c r="C623" s="640"/>
      <c r="D623" s="640"/>
      <c r="E623" s="640"/>
      <c r="F623" s="640"/>
      <c r="G623" s="640"/>
      <c r="H623" s="640"/>
      <c r="I623" s="640"/>
      <c r="J623" s="640"/>
      <c r="K623" s="640"/>
      <c r="L623" s="640"/>
    </row>
    <row r="624" spans="1:12">
      <c r="A624" s="640"/>
      <c r="B624" s="640"/>
      <c r="C624" s="640"/>
      <c r="D624" s="640"/>
      <c r="E624" s="640"/>
      <c r="F624" s="640"/>
      <c r="G624" s="640"/>
      <c r="H624" s="640"/>
      <c r="I624" s="640"/>
      <c r="J624" s="640"/>
      <c r="K624" s="640"/>
      <c r="L624" s="640"/>
    </row>
    <row r="625" spans="1:12">
      <c r="A625" s="640"/>
      <c r="B625" s="640"/>
      <c r="C625" s="640"/>
      <c r="D625" s="640"/>
      <c r="E625" s="640"/>
      <c r="F625" s="640"/>
      <c r="G625" s="640"/>
      <c r="H625" s="640"/>
      <c r="I625" s="640"/>
      <c r="J625" s="640"/>
      <c r="K625" s="640"/>
      <c r="L625" s="640"/>
    </row>
    <row r="626" spans="1:12">
      <c r="A626" s="640"/>
      <c r="B626" s="640"/>
      <c r="C626" s="640"/>
      <c r="D626" s="640"/>
      <c r="E626" s="640"/>
      <c r="F626" s="640"/>
      <c r="G626" s="640"/>
      <c r="H626" s="640"/>
      <c r="I626" s="640"/>
      <c r="J626" s="640"/>
      <c r="K626" s="640"/>
      <c r="L626" s="640"/>
    </row>
    <row r="627" spans="1:12">
      <c r="A627" s="640"/>
      <c r="B627" s="640"/>
      <c r="C627" s="640"/>
      <c r="D627" s="640"/>
      <c r="E627" s="640"/>
      <c r="F627" s="640"/>
      <c r="G627" s="640"/>
      <c r="H627" s="640"/>
      <c r="I627" s="640"/>
      <c r="J627" s="640"/>
      <c r="K627" s="640"/>
      <c r="L627" s="640"/>
    </row>
    <row r="628" spans="1:12">
      <c r="A628" s="640"/>
      <c r="B628" s="640"/>
      <c r="C628" s="640"/>
      <c r="D628" s="640"/>
      <c r="E628" s="640"/>
      <c r="F628" s="640"/>
      <c r="G628" s="640"/>
      <c r="H628" s="640"/>
      <c r="I628" s="640"/>
      <c r="J628" s="640"/>
      <c r="K628" s="640"/>
      <c r="L628" s="640"/>
    </row>
    <row r="629" spans="1:12">
      <c r="A629" s="640"/>
      <c r="B629" s="640"/>
      <c r="C629" s="640"/>
      <c r="D629" s="640"/>
      <c r="E629" s="640"/>
      <c r="F629" s="640"/>
      <c r="G629" s="640"/>
      <c r="H629" s="640"/>
      <c r="I629" s="640"/>
      <c r="J629" s="640"/>
      <c r="K629" s="640"/>
      <c r="L629" s="640"/>
    </row>
    <row r="630" spans="1:12">
      <c r="A630" s="640"/>
      <c r="B630" s="640"/>
      <c r="C630" s="640"/>
      <c r="D630" s="640"/>
      <c r="E630" s="640"/>
      <c r="F630" s="640"/>
      <c r="G630" s="640"/>
      <c r="H630" s="640"/>
      <c r="I630" s="640"/>
      <c r="J630" s="640"/>
      <c r="K630" s="640"/>
      <c r="L630" s="640"/>
    </row>
    <row r="631" spans="1:12">
      <c r="A631" s="640"/>
      <c r="B631" s="640"/>
      <c r="C631" s="640"/>
      <c r="D631" s="640"/>
      <c r="E631" s="640"/>
      <c r="F631" s="640"/>
      <c r="G631" s="640"/>
      <c r="H631" s="640"/>
      <c r="I631" s="640"/>
      <c r="J631" s="640"/>
      <c r="K631" s="640"/>
      <c r="L631" s="640"/>
    </row>
    <row r="632" spans="1:12">
      <c r="A632" s="640"/>
      <c r="B632" s="640"/>
      <c r="C632" s="640"/>
      <c r="D632" s="640"/>
      <c r="E632" s="640"/>
      <c r="F632" s="640"/>
      <c r="G632" s="640"/>
      <c r="H632" s="640"/>
      <c r="I632" s="640"/>
      <c r="J632" s="640"/>
      <c r="K632" s="640"/>
      <c r="L632" s="640"/>
    </row>
    <row r="633" spans="1:12">
      <c r="A633" s="640"/>
      <c r="B633" s="640"/>
      <c r="C633" s="640"/>
      <c r="D633" s="640"/>
      <c r="E633" s="640"/>
      <c r="F633" s="640"/>
      <c r="G633" s="640"/>
      <c r="H633" s="640"/>
      <c r="I633" s="640"/>
      <c r="J633" s="640"/>
      <c r="K633" s="640"/>
      <c r="L633" s="640"/>
    </row>
    <row r="634" spans="1:12">
      <c r="A634" s="640"/>
      <c r="B634" s="640"/>
      <c r="C634" s="640"/>
      <c r="D634" s="640"/>
      <c r="E634" s="640"/>
      <c r="F634" s="640"/>
      <c r="G634" s="640"/>
      <c r="H634" s="640"/>
      <c r="I634" s="640"/>
      <c r="J634" s="640"/>
      <c r="K634" s="640"/>
      <c r="L634" s="640"/>
    </row>
    <row r="635" spans="1:12">
      <c r="A635" s="640"/>
      <c r="B635" s="640"/>
      <c r="C635" s="640"/>
      <c r="D635" s="640"/>
      <c r="E635" s="640"/>
      <c r="F635" s="640"/>
      <c r="G635" s="640"/>
      <c r="H635" s="640"/>
      <c r="I635" s="640"/>
      <c r="J635" s="640"/>
      <c r="K635" s="640"/>
      <c r="L635" s="640"/>
    </row>
    <row r="636" spans="1:12">
      <c r="A636" s="640"/>
      <c r="B636" s="640"/>
      <c r="C636" s="640"/>
      <c r="D636" s="640"/>
      <c r="E636" s="640"/>
      <c r="F636" s="640"/>
      <c r="G636" s="640"/>
      <c r="H636" s="640"/>
      <c r="I636" s="640"/>
      <c r="J636" s="640"/>
      <c r="K636" s="640"/>
      <c r="L636" s="640"/>
    </row>
    <row r="637" spans="1:12">
      <c r="A637" s="640"/>
      <c r="B637" s="640"/>
      <c r="C637" s="640"/>
      <c r="D637" s="640"/>
      <c r="E637" s="640"/>
      <c r="F637" s="640"/>
      <c r="G637" s="640"/>
      <c r="H637" s="640"/>
      <c r="I637" s="640"/>
      <c r="J637" s="640"/>
      <c r="K637" s="640"/>
      <c r="L637" s="640"/>
    </row>
    <row r="638" spans="1:12">
      <c r="A638" s="640"/>
      <c r="B638" s="640"/>
      <c r="C638" s="640"/>
      <c r="D638" s="640"/>
      <c r="E638" s="640"/>
      <c r="F638" s="640"/>
      <c r="G638" s="640"/>
      <c r="H638" s="640"/>
      <c r="I638" s="640"/>
      <c r="J638" s="640"/>
      <c r="K638" s="640"/>
      <c r="L638" s="640"/>
    </row>
    <row r="639" spans="1:12">
      <c r="A639" s="640"/>
      <c r="B639" s="640"/>
      <c r="C639" s="640"/>
      <c r="D639" s="640"/>
      <c r="E639" s="640"/>
      <c r="F639" s="640"/>
      <c r="G639" s="640"/>
      <c r="H639" s="640"/>
      <c r="I639" s="640"/>
      <c r="J639" s="640"/>
      <c r="K639" s="640"/>
      <c r="L639" s="640"/>
    </row>
    <row r="640" spans="1:12">
      <c r="A640" s="640"/>
      <c r="B640" s="640"/>
      <c r="C640" s="640"/>
      <c r="D640" s="640"/>
      <c r="E640" s="640"/>
      <c r="F640" s="640"/>
      <c r="G640" s="640"/>
      <c r="H640" s="640"/>
      <c r="I640" s="640"/>
      <c r="J640" s="640"/>
      <c r="K640" s="640"/>
      <c r="L640" s="640"/>
    </row>
    <row r="641" spans="1:12">
      <c r="A641" s="640"/>
      <c r="B641" s="640"/>
      <c r="C641" s="640"/>
      <c r="D641" s="640"/>
      <c r="E641" s="640"/>
      <c r="F641" s="640"/>
      <c r="G641" s="640"/>
      <c r="H641" s="640"/>
      <c r="I641" s="640"/>
      <c r="J641" s="640"/>
      <c r="K641" s="640"/>
      <c r="L641" s="640"/>
    </row>
    <row r="642" spans="1:12">
      <c r="A642" s="640"/>
      <c r="B642" s="640"/>
      <c r="C642" s="640"/>
      <c r="D642" s="640"/>
      <c r="E642" s="640"/>
      <c r="F642" s="640"/>
      <c r="G642" s="640"/>
      <c r="H642" s="640"/>
      <c r="I642" s="640"/>
      <c r="J642" s="640"/>
      <c r="K642" s="640"/>
      <c r="L642" s="640"/>
    </row>
    <row r="643" spans="1:12">
      <c r="A643" s="640"/>
      <c r="B643" s="640"/>
      <c r="C643" s="640"/>
      <c r="D643" s="640"/>
      <c r="E643" s="640"/>
      <c r="F643" s="640"/>
      <c r="G643" s="640"/>
      <c r="H643" s="640"/>
      <c r="I643" s="640"/>
      <c r="J643" s="640"/>
      <c r="K643" s="640"/>
      <c r="L643" s="640"/>
    </row>
    <row r="644" spans="1:12">
      <c r="A644" s="640"/>
      <c r="B644" s="640"/>
      <c r="C644" s="640"/>
      <c r="D644" s="640"/>
      <c r="E644" s="640"/>
      <c r="F644" s="640"/>
      <c r="G644" s="640"/>
      <c r="H644" s="640"/>
      <c r="I644" s="640"/>
      <c r="J644" s="640"/>
      <c r="K644" s="640"/>
      <c r="L644" s="640"/>
    </row>
    <row r="645" spans="1:12">
      <c r="A645" s="640"/>
      <c r="B645" s="640"/>
      <c r="C645" s="640"/>
      <c r="D645" s="640"/>
      <c r="E645" s="640"/>
      <c r="F645" s="640"/>
      <c r="G645" s="640"/>
      <c r="H645" s="640"/>
      <c r="I645" s="640"/>
      <c r="J645" s="640"/>
      <c r="K645" s="640"/>
      <c r="L645" s="640"/>
    </row>
    <row r="646" spans="1:12">
      <c r="A646" s="640"/>
      <c r="B646" s="640"/>
      <c r="C646" s="640"/>
      <c r="D646" s="640"/>
      <c r="E646" s="640"/>
      <c r="F646" s="640"/>
      <c r="G646" s="640"/>
      <c r="H646" s="640"/>
      <c r="I646" s="640"/>
      <c r="J646" s="640"/>
      <c r="K646" s="640"/>
      <c r="L646" s="640"/>
    </row>
    <row r="647" spans="1:12">
      <c r="A647" s="640"/>
      <c r="B647" s="640"/>
      <c r="C647" s="640"/>
      <c r="D647" s="640"/>
      <c r="E647" s="640"/>
      <c r="F647" s="640"/>
      <c r="G647" s="640"/>
      <c r="H647" s="640"/>
      <c r="I647" s="640"/>
      <c r="J647" s="640"/>
      <c r="K647" s="640"/>
      <c r="L647" s="640"/>
    </row>
    <row r="648" spans="1:12">
      <c r="A648" s="640"/>
      <c r="B648" s="640"/>
      <c r="C648" s="640"/>
      <c r="D648" s="640"/>
      <c r="E648" s="640"/>
      <c r="F648" s="640"/>
      <c r="G648" s="640"/>
      <c r="H648" s="640"/>
      <c r="I648" s="640"/>
      <c r="J648" s="640"/>
      <c r="K648" s="640"/>
      <c r="L648" s="640"/>
    </row>
    <row r="649" spans="1:12">
      <c r="A649" s="640"/>
      <c r="B649" s="640"/>
      <c r="C649" s="640"/>
      <c r="D649" s="640"/>
      <c r="E649" s="640"/>
      <c r="F649" s="640"/>
      <c r="G649" s="640"/>
      <c r="H649" s="640"/>
      <c r="I649" s="640"/>
      <c r="J649" s="640"/>
      <c r="K649" s="640"/>
      <c r="L649" s="640"/>
    </row>
    <row r="650" spans="1:12">
      <c r="A650" s="640"/>
      <c r="B650" s="640"/>
      <c r="C650" s="640"/>
      <c r="D650" s="640"/>
      <c r="E650" s="640"/>
      <c r="F650" s="640"/>
      <c r="G650" s="640"/>
      <c r="H650" s="640"/>
      <c r="I650" s="640"/>
      <c r="J650" s="640"/>
      <c r="K650" s="640"/>
      <c r="L650" s="640"/>
    </row>
    <row r="651" spans="1:12">
      <c r="A651" s="640"/>
      <c r="B651" s="640"/>
      <c r="C651" s="640"/>
      <c r="D651" s="640"/>
      <c r="E651" s="640"/>
      <c r="F651" s="640"/>
      <c r="G651" s="640"/>
      <c r="H651" s="640"/>
      <c r="I651" s="640"/>
      <c r="J651" s="640"/>
      <c r="K651" s="640"/>
      <c r="L651" s="640"/>
    </row>
    <row r="652" spans="1:12">
      <c r="A652" s="640"/>
      <c r="B652" s="640"/>
      <c r="C652" s="640"/>
      <c r="D652" s="640"/>
      <c r="E652" s="640"/>
      <c r="F652" s="640"/>
      <c r="G652" s="640"/>
      <c r="H652" s="640"/>
      <c r="I652" s="640"/>
      <c r="J652" s="640"/>
      <c r="K652" s="640"/>
      <c r="L652" s="640"/>
    </row>
    <row r="653" spans="1:12">
      <c r="A653" s="640"/>
      <c r="B653" s="640"/>
      <c r="C653" s="640"/>
      <c r="D653" s="640"/>
      <c r="E653" s="640"/>
      <c r="F653" s="640"/>
      <c r="G653" s="640"/>
      <c r="H653" s="640"/>
      <c r="I653" s="640"/>
      <c r="J653" s="640"/>
      <c r="K653" s="640"/>
      <c r="L653" s="640"/>
    </row>
    <row r="654" spans="1:12">
      <c r="A654" s="640"/>
      <c r="B654" s="640"/>
      <c r="C654" s="640"/>
      <c r="D654" s="640"/>
      <c r="E654" s="640"/>
      <c r="F654" s="640"/>
      <c r="G654" s="640"/>
      <c r="H654" s="640"/>
      <c r="I654" s="640"/>
      <c r="J654" s="640"/>
      <c r="K654" s="640"/>
      <c r="L654" s="640"/>
    </row>
    <row r="655" spans="1:12">
      <c r="A655" s="640"/>
      <c r="B655" s="640"/>
      <c r="C655" s="640"/>
      <c r="D655" s="640"/>
      <c r="E655" s="640"/>
      <c r="F655" s="640"/>
      <c r="G655" s="640"/>
      <c r="H655" s="640"/>
      <c r="I655" s="640"/>
      <c r="J655" s="640"/>
      <c r="K655" s="640"/>
      <c r="L655" s="640"/>
    </row>
    <row r="656" spans="1:12">
      <c r="A656" s="640"/>
      <c r="B656" s="640"/>
      <c r="C656" s="640"/>
      <c r="D656" s="640"/>
      <c r="E656" s="640"/>
      <c r="F656" s="640"/>
      <c r="G656" s="640"/>
      <c r="H656" s="640"/>
      <c r="I656" s="640"/>
      <c r="J656" s="640"/>
      <c r="K656" s="640"/>
      <c r="L656" s="640"/>
    </row>
    <row r="657" spans="1:12">
      <c r="A657" s="640"/>
      <c r="B657" s="640"/>
      <c r="C657" s="640"/>
      <c r="D657" s="640"/>
      <c r="E657" s="640"/>
      <c r="F657" s="640"/>
      <c r="G657" s="640"/>
      <c r="H657" s="640"/>
      <c r="I657" s="640"/>
      <c r="J657" s="640"/>
      <c r="K657" s="640"/>
      <c r="L657" s="640"/>
    </row>
    <row r="658" spans="1:12">
      <c r="A658" s="640"/>
      <c r="B658" s="640"/>
      <c r="C658" s="640"/>
      <c r="D658" s="640"/>
      <c r="E658" s="640"/>
      <c r="F658" s="640"/>
      <c r="G658" s="640"/>
      <c r="H658" s="640"/>
      <c r="I658" s="640"/>
      <c r="J658" s="640"/>
      <c r="K658" s="640"/>
      <c r="L658" s="640"/>
    </row>
    <row r="659" spans="1:12">
      <c r="A659" s="640"/>
      <c r="B659" s="640"/>
      <c r="C659" s="640"/>
      <c r="D659" s="640"/>
      <c r="E659" s="640"/>
      <c r="F659" s="640"/>
      <c r="G659" s="640"/>
      <c r="H659" s="640"/>
      <c r="I659" s="640"/>
      <c r="J659" s="640"/>
      <c r="K659" s="640"/>
      <c r="L659" s="640"/>
    </row>
    <row r="660" spans="1:12">
      <c r="A660" s="640"/>
      <c r="B660" s="640"/>
      <c r="C660" s="640"/>
      <c r="D660" s="640"/>
      <c r="E660" s="640"/>
      <c r="F660" s="640"/>
      <c r="G660" s="640"/>
      <c r="H660" s="640"/>
      <c r="I660" s="640"/>
      <c r="J660" s="640"/>
      <c r="K660" s="640"/>
      <c r="L660" s="640"/>
    </row>
    <row r="661" spans="1:12">
      <c r="A661" s="640"/>
      <c r="B661" s="640"/>
      <c r="C661" s="640"/>
      <c r="D661" s="640"/>
      <c r="E661" s="640"/>
      <c r="F661" s="640"/>
      <c r="G661" s="640"/>
      <c r="H661" s="640"/>
      <c r="I661" s="640"/>
      <c r="J661" s="640"/>
      <c r="K661" s="640"/>
      <c r="L661" s="640"/>
    </row>
    <row r="662" spans="1:12">
      <c r="A662" s="640"/>
      <c r="B662" s="640"/>
      <c r="C662" s="640"/>
      <c r="D662" s="640"/>
      <c r="E662" s="640"/>
      <c r="F662" s="640"/>
      <c r="G662" s="640"/>
      <c r="H662" s="640"/>
      <c r="I662" s="640"/>
      <c r="J662" s="640"/>
      <c r="K662" s="640"/>
      <c r="L662" s="640"/>
    </row>
    <row r="663" spans="1:12">
      <c r="A663" s="640"/>
      <c r="B663" s="640"/>
      <c r="C663" s="640"/>
      <c r="D663" s="640"/>
      <c r="E663" s="640"/>
      <c r="F663" s="640"/>
      <c r="G663" s="640"/>
      <c r="H663" s="640"/>
      <c r="I663" s="640"/>
      <c r="J663" s="640"/>
      <c r="K663" s="640"/>
      <c r="L663" s="640"/>
    </row>
    <row r="664" spans="1:12">
      <c r="A664" s="640"/>
      <c r="B664" s="640"/>
      <c r="C664" s="640"/>
      <c r="D664" s="640"/>
      <c r="E664" s="640"/>
      <c r="F664" s="640"/>
      <c r="G664" s="640"/>
      <c r="H664" s="640"/>
      <c r="I664" s="640"/>
      <c r="J664" s="640"/>
      <c r="K664" s="640"/>
      <c r="L664" s="640"/>
    </row>
    <row r="665" spans="1:12">
      <c r="A665" s="640"/>
      <c r="B665" s="640"/>
      <c r="C665" s="640"/>
      <c r="D665" s="640"/>
      <c r="E665" s="640"/>
      <c r="F665" s="640"/>
      <c r="G665" s="640"/>
      <c r="H665" s="640"/>
      <c r="I665" s="640"/>
      <c r="J665" s="640"/>
      <c r="K665" s="640"/>
      <c r="L665" s="640"/>
    </row>
    <row r="666" spans="1:12">
      <c r="A666" s="640"/>
      <c r="B666" s="640"/>
      <c r="C666" s="640"/>
      <c r="D666" s="640"/>
      <c r="E666" s="640"/>
      <c r="F666" s="640"/>
      <c r="G666" s="640"/>
      <c r="H666" s="640"/>
      <c r="I666" s="640"/>
      <c r="J666" s="640"/>
      <c r="K666" s="640"/>
      <c r="L666" s="640"/>
    </row>
    <row r="667" spans="1:12">
      <c r="A667" s="640"/>
      <c r="B667" s="640"/>
      <c r="C667" s="640"/>
      <c r="D667" s="640"/>
      <c r="E667" s="640"/>
      <c r="F667" s="640"/>
      <c r="G667" s="640"/>
      <c r="H667" s="640"/>
      <c r="I667" s="640"/>
      <c r="J667" s="640"/>
      <c r="K667" s="640"/>
      <c r="L667" s="640"/>
    </row>
    <row r="668" spans="1:12">
      <c r="A668" s="640"/>
      <c r="B668" s="640"/>
      <c r="C668" s="640"/>
      <c r="D668" s="640"/>
      <c r="E668" s="640"/>
      <c r="F668" s="640"/>
      <c r="G668" s="640"/>
      <c r="H668" s="640"/>
      <c r="I668" s="640"/>
      <c r="J668" s="640"/>
      <c r="K668" s="640"/>
      <c r="L668" s="640"/>
    </row>
    <row r="669" spans="1:12">
      <c r="A669" s="640"/>
      <c r="B669" s="640"/>
      <c r="C669" s="640"/>
      <c r="D669" s="640"/>
      <c r="E669" s="640"/>
      <c r="F669" s="640"/>
      <c r="G669" s="640"/>
      <c r="H669" s="640"/>
      <c r="I669" s="640"/>
      <c r="J669" s="640"/>
      <c r="K669" s="640"/>
      <c r="L669" s="640"/>
    </row>
    <row r="670" spans="1:12">
      <c r="A670" s="640"/>
      <c r="B670" s="640"/>
      <c r="C670" s="640"/>
      <c r="D670" s="640"/>
      <c r="E670" s="640"/>
      <c r="F670" s="640"/>
      <c r="G670" s="640"/>
      <c r="H670" s="640"/>
      <c r="I670" s="640"/>
      <c r="J670" s="640"/>
      <c r="K670" s="640"/>
      <c r="L670" s="640"/>
    </row>
    <row r="671" spans="1:12">
      <c r="A671" s="640"/>
      <c r="B671" s="640"/>
      <c r="C671" s="640"/>
      <c r="D671" s="640"/>
      <c r="E671" s="640"/>
      <c r="F671" s="640"/>
      <c r="G671" s="640"/>
      <c r="H671" s="640"/>
      <c r="I671" s="640"/>
      <c r="J671" s="640"/>
      <c r="K671" s="640"/>
      <c r="L671" s="640"/>
    </row>
    <row r="672" spans="1:12">
      <c r="A672" s="640"/>
      <c r="B672" s="640"/>
      <c r="C672" s="640"/>
      <c r="D672" s="640"/>
      <c r="E672" s="640"/>
      <c r="F672" s="640"/>
      <c r="G672" s="640"/>
      <c r="H672" s="640"/>
      <c r="I672" s="640"/>
      <c r="J672" s="640"/>
      <c r="K672" s="640"/>
      <c r="L672" s="640"/>
    </row>
    <row r="673" spans="1:12">
      <c r="A673" s="640"/>
      <c r="B673" s="640"/>
      <c r="C673" s="640"/>
      <c r="D673" s="640"/>
      <c r="E673" s="640"/>
      <c r="F673" s="640"/>
      <c r="G673" s="640"/>
      <c r="H673" s="640"/>
      <c r="I673" s="640"/>
      <c r="J673" s="640"/>
      <c r="K673" s="640"/>
      <c r="L673" s="640"/>
    </row>
    <row r="674" spans="1:12">
      <c r="A674" s="640"/>
      <c r="B674" s="640"/>
      <c r="C674" s="640"/>
      <c r="D674" s="640"/>
      <c r="E674" s="640"/>
      <c r="F674" s="640"/>
      <c r="G674" s="640"/>
      <c r="H674" s="640"/>
      <c r="I674" s="640"/>
      <c r="J674" s="640"/>
      <c r="K674" s="640"/>
      <c r="L674" s="640"/>
    </row>
    <row r="675" spans="1:12">
      <c r="A675" s="640"/>
      <c r="B675" s="640"/>
      <c r="C675" s="640"/>
      <c r="D675" s="640"/>
      <c r="E675" s="640"/>
      <c r="F675" s="640"/>
      <c r="G675" s="640"/>
      <c r="H675" s="640"/>
      <c r="I675" s="640"/>
      <c r="J675" s="640"/>
      <c r="K675" s="640"/>
      <c r="L675" s="640"/>
    </row>
    <row r="676" spans="1:12">
      <c r="A676" s="640"/>
      <c r="B676" s="640"/>
      <c r="C676" s="640"/>
      <c r="D676" s="640"/>
      <c r="E676" s="640"/>
      <c r="F676" s="640"/>
      <c r="G676" s="640"/>
      <c r="H676" s="640"/>
      <c r="I676" s="640"/>
      <c r="J676" s="640"/>
      <c r="K676" s="640"/>
      <c r="L676" s="640"/>
    </row>
    <row r="677" spans="1:12">
      <c r="A677" s="640"/>
      <c r="B677" s="640"/>
      <c r="C677" s="640"/>
      <c r="D677" s="640"/>
      <c r="E677" s="640"/>
      <c r="F677" s="640"/>
      <c r="G677" s="640"/>
      <c r="H677" s="640"/>
      <c r="I677" s="640"/>
      <c r="J677" s="640"/>
      <c r="K677" s="640"/>
      <c r="L677" s="640"/>
    </row>
    <row r="678" spans="1:12">
      <c r="A678" s="640"/>
      <c r="B678" s="640"/>
      <c r="C678" s="640"/>
      <c r="D678" s="640"/>
      <c r="E678" s="640"/>
      <c r="F678" s="640"/>
      <c r="G678" s="640"/>
      <c r="H678" s="640"/>
      <c r="I678" s="640"/>
      <c r="J678" s="640"/>
      <c r="K678" s="640"/>
      <c r="L678" s="640"/>
    </row>
    <row r="679" spans="1:12">
      <c r="A679" s="640"/>
      <c r="B679" s="640"/>
      <c r="C679" s="640"/>
      <c r="D679" s="640"/>
      <c r="E679" s="640"/>
      <c r="F679" s="640"/>
      <c r="G679" s="640"/>
      <c r="H679" s="640"/>
      <c r="I679" s="640"/>
      <c r="J679" s="640"/>
      <c r="K679" s="640"/>
      <c r="L679" s="640"/>
    </row>
    <row r="680" spans="1:12">
      <c r="A680" s="640"/>
      <c r="B680" s="640"/>
      <c r="C680" s="640"/>
      <c r="D680" s="640"/>
      <c r="E680" s="640"/>
      <c r="F680" s="640"/>
      <c r="G680" s="640"/>
      <c r="H680" s="640"/>
      <c r="I680" s="640"/>
      <c r="J680" s="640"/>
      <c r="K680" s="640"/>
      <c r="L680" s="640"/>
    </row>
    <row r="681" spans="1:12">
      <c r="A681" s="640"/>
      <c r="B681" s="640"/>
      <c r="C681" s="640"/>
      <c r="D681" s="640"/>
      <c r="E681" s="640"/>
      <c r="F681" s="640"/>
      <c r="G681" s="640"/>
      <c r="H681" s="640"/>
      <c r="I681" s="640"/>
      <c r="J681" s="640"/>
      <c r="K681" s="640"/>
      <c r="L681" s="640"/>
    </row>
    <row r="682" spans="1:12">
      <c r="A682" s="640"/>
      <c r="B682" s="640"/>
      <c r="C682" s="640"/>
      <c r="D682" s="640"/>
      <c r="E682" s="640"/>
      <c r="F682" s="640"/>
      <c r="G682" s="640"/>
      <c r="H682" s="640"/>
      <c r="I682" s="640"/>
      <c r="J682" s="640"/>
      <c r="K682" s="640"/>
      <c r="L682" s="640"/>
    </row>
    <row r="683" spans="1:12">
      <c r="A683" s="640"/>
      <c r="B683" s="640"/>
      <c r="C683" s="640"/>
      <c r="D683" s="640"/>
      <c r="E683" s="640"/>
      <c r="F683" s="640"/>
      <c r="G683" s="640"/>
      <c r="H683" s="640"/>
      <c r="I683" s="640"/>
      <c r="J683" s="640"/>
      <c r="K683" s="640"/>
      <c r="L683" s="640"/>
    </row>
    <row r="684" spans="1:12">
      <c r="A684" s="640"/>
      <c r="B684" s="640"/>
      <c r="C684" s="640"/>
      <c r="D684" s="640"/>
      <c r="E684" s="640"/>
      <c r="F684" s="640"/>
      <c r="G684" s="640"/>
      <c r="H684" s="640"/>
      <c r="I684" s="640"/>
      <c r="J684" s="640"/>
      <c r="K684" s="640"/>
      <c r="L684" s="640"/>
    </row>
    <row r="685" spans="1:12">
      <c r="A685" s="640"/>
      <c r="B685" s="640"/>
      <c r="C685" s="640"/>
      <c r="D685" s="640"/>
      <c r="E685" s="640"/>
      <c r="F685" s="640"/>
      <c r="G685" s="640"/>
      <c r="H685" s="640"/>
      <c r="I685" s="640"/>
      <c r="J685" s="640"/>
      <c r="K685" s="640"/>
      <c r="L685" s="640"/>
    </row>
    <row r="686" spans="1:12">
      <c r="A686" s="640"/>
      <c r="B686" s="640"/>
      <c r="C686" s="640"/>
      <c r="D686" s="640"/>
      <c r="E686" s="640"/>
      <c r="F686" s="640"/>
      <c r="G686" s="640"/>
      <c r="H686" s="640"/>
      <c r="I686" s="640"/>
      <c r="J686" s="640"/>
      <c r="K686" s="640"/>
      <c r="L686" s="640"/>
    </row>
    <row r="687" spans="1:12">
      <c r="A687" s="640"/>
      <c r="B687" s="640"/>
      <c r="C687" s="640"/>
      <c r="D687" s="640"/>
      <c r="E687" s="640"/>
      <c r="F687" s="640"/>
      <c r="G687" s="640"/>
      <c r="H687" s="640"/>
      <c r="I687" s="640"/>
      <c r="J687" s="640"/>
      <c r="K687" s="640"/>
      <c r="L687" s="640"/>
    </row>
    <row r="688" spans="1:12">
      <c r="A688" s="640"/>
      <c r="B688" s="640"/>
      <c r="C688" s="640"/>
      <c r="D688" s="640"/>
      <c r="E688" s="640"/>
      <c r="F688" s="640"/>
      <c r="G688" s="640"/>
      <c r="H688" s="640"/>
      <c r="I688" s="640"/>
      <c r="J688" s="640"/>
      <c r="K688" s="640"/>
      <c r="L688" s="640"/>
    </row>
    <row r="689" spans="1:12">
      <c r="A689" s="640"/>
      <c r="B689" s="640"/>
      <c r="C689" s="640"/>
      <c r="D689" s="640"/>
      <c r="E689" s="640"/>
      <c r="F689" s="640"/>
      <c r="G689" s="640"/>
      <c r="H689" s="640"/>
      <c r="I689" s="640"/>
      <c r="J689" s="640"/>
      <c r="K689" s="640"/>
      <c r="L689" s="640"/>
    </row>
    <row r="690" spans="1:12">
      <c r="A690" s="640"/>
      <c r="B690" s="640"/>
      <c r="C690" s="640"/>
      <c r="D690" s="640"/>
      <c r="E690" s="640"/>
      <c r="F690" s="640"/>
      <c r="G690" s="640"/>
      <c r="H690" s="640"/>
      <c r="I690" s="640"/>
      <c r="J690" s="640"/>
      <c r="K690" s="640"/>
      <c r="L690" s="640"/>
    </row>
    <row r="691" spans="1:12">
      <c r="A691" s="640"/>
      <c r="B691" s="640"/>
      <c r="C691" s="640"/>
      <c r="D691" s="640"/>
      <c r="E691" s="640"/>
      <c r="F691" s="640"/>
      <c r="G691" s="640"/>
      <c r="H691" s="640"/>
      <c r="I691" s="640"/>
      <c r="J691" s="640"/>
      <c r="K691" s="640"/>
      <c r="L691" s="640"/>
    </row>
    <row r="692" spans="1:12">
      <c r="A692" s="640"/>
      <c r="B692" s="640"/>
      <c r="C692" s="640"/>
      <c r="D692" s="640"/>
      <c r="E692" s="640"/>
      <c r="F692" s="640"/>
      <c r="G692" s="640"/>
      <c r="H692" s="640"/>
      <c r="I692" s="640"/>
      <c r="J692" s="640"/>
      <c r="K692" s="640"/>
      <c r="L692" s="640"/>
    </row>
    <row r="693" spans="1:12">
      <c r="A693" s="640"/>
      <c r="B693" s="640"/>
      <c r="C693" s="640"/>
      <c r="D693" s="640"/>
      <c r="E693" s="640"/>
      <c r="F693" s="640"/>
      <c r="G693" s="640"/>
      <c r="H693" s="640"/>
      <c r="I693" s="640"/>
      <c r="J693" s="640"/>
      <c r="K693" s="640"/>
      <c r="L693" s="640"/>
    </row>
    <row r="694" spans="1:12">
      <c r="A694" s="640"/>
      <c r="B694" s="640"/>
      <c r="C694" s="640"/>
      <c r="D694" s="640"/>
      <c r="E694" s="640"/>
      <c r="F694" s="640"/>
      <c r="G694" s="640"/>
      <c r="H694" s="640"/>
      <c r="I694" s="640"/>
      <c r="J694" s="640"/>
      <c r="K694" s="640"/>
      <c r="L694" s="640"/>
    </row>
    <row r="695" spans="1:12">
      <c r="A695" s="640"/>
      <c r="B695" s="640"/>
      <c r="C695" s="640"/>
      <c r="D695" s="640"/>
      <c r="E695" s="640"/>
      <c r="F695" s="640"/>
      <c r="G695" s="640"/>
      <c r="H695" s="640"/>
      <c r="I695" s="640"/>
      <c r="J695" s="640"/>
      <c r="K695" s="640"/>
      <c r="L695" s="640"/>
    </row>
    <row r="696" spans="1:12">
      <c r="A696" s="640"/>
      <c r="B696" s="640"/>
      <c r="C696" s="640"/>
      <c r="D696" s="640"/>
      <c r="E696" s="640"/>
      <c r="F696" s="640"/>
      <c r="G696" s="640"/>
      <c r="H696" s="640"/>
      <c r="I696" s="640"/>
      <c r="J696" s="640"/>
      <c r="K696" s="640"/>
      <c r="L696" s="640"/>
    </row>
    <row r="697" spans="1:12">
      <c r="A697" s="640"/>
      <c r="B697" s="640"/>
      <c r="C697" s="640"/>
      <c r="D697" s="640"/>
      <c r="E697" s="640"/>
      <c r="F697" s="640"/>
      <c r="G697" s="640"/>
      <c r="H697" s="640"/>
      <c r="I697" s="640"/>
      <c r="J697" s="640"/>
      <c r="K697" s="640"/>
      <c r="L697" s="640"/>
    </row>
    <row r="698" spans="1:12">
      <c r="A698" s="640"/>
      <c r="B698" s="640"/>
      <c r="C698" s="640"/>
      <c r="D698" s="640"/>
      <c r="E698" s="640"/>
      <c r="F698" s="640"/>
      <c r="G698" s="640"/>
      <c r="H698" s="640"/>
      <c r="I698" s="640"/>
      <c r="J698" s="640"/>
      <c r="K698" s="640"/>
      <c r="L698" s="640"/>
    </row>
    <row r="699" spans="1:12">
      <c r="A699" s="640"/>
      <c r="B699" s="640"/>
      <c r="C699" s="640"/>
      <c r="D699" s="640"/>
      <c r="E699" s="640"/>
      <c r="F699" s="640"/>
      <c r="G699" s="640"/>
      <c r="H699" s="640"/>
      <c r="I699" s="640"/>
      <c r="J699" s="640"/>
      <c r="K699" s="640"/>
      <c r="L699" s="640"/>
    </row>
    <row r="700" spans="1:12">
      <c r="A700" s="640"/>
      <c r="B700" s="640"/>
      <c r="C700" s="640"/>
      <c r="D700" s="640"/>
      <c r="E700" s="640"/>
      <c r="F700" s="640"/>
      <c r="G700" s="640"/>
      <c r="H700" s="640"/>
      <c r="I700" s="640"/>
      <c r="J700" s="640"/>
      <c r="K700" s="640"/>
      <c r="L700" s="640"/>
    </row>
    <row r="701" spans="1:12">
      <c r="A701" s="640"/>
      <c r="B701" s="640"/>
      <c r="C701" s="640"/>
      <c r="D701" s="640"/>
      <c r="E701" s="640"/>
      <c r="F701" s="640"/>
      <c r="G701" s="640"/>
      <c r="H701" s="640"/>
      <c r="I701" s="640"/>
      <c r="J701" s="640"/>
      <c r="K701" s="640"/>
      <c r="L701" s="640"/>
    </row>
    <row r="702" spans="1:12">
      <c r="A702" s="640"/>
      <c r="B702" s="640"/>
      <c r="C702" s="640"/>
      <c r="D702" s="640"/>
      <c r="E702" s="640"/>
      <c r="F702" s="640"/>
      <c r="G702" s="640"/>
      <c r="H702" s="640"/>
      <c r="I702" s="640"/>
      <c r="J702" s="640"/>
      <c r="K702" s="640"/>
      <c r="L702" s="640"/>
    </row>
    <row r="703" spans="1:12">
      <c r="A703" s="640"/>
      <c r="B703" s="640"/>
      <c r="C703" s="640"/>
      <c r="D703" s="640"/>
      <c r="E703" s="640"/>
      <c r="F703" s="640"/>
      <c r="G703" s="640"/>
      <c r="H703" s="640"/>
      <c r="I703" s="640"/>
      <c r="J703" s="640"/>
      <c r="K703" s="640"/>
      <c r="L703" s="640"/>
    </row>
    <row r="704" spans="1:12">
      <c r="A704" s="640"/>
      <c r="B704" s="640"/>
      <c r="C704" s="640"/>
      <c r="D704" s="640"/>
      <c r="E704" s="640"/>
      <c r="F704" s="640"/>
      <c r="G704" s="640"/>
      <c r="H704" s="640"/>
      <c r="I704" s="640"/>
      <c r="J704" s="640"/>
      <c r="K704" s="640"/>
      <c r="L704" s="640"/>
    </row>
    <row r="705" spans="1:12">
      <c r="A705" s="640"/>
      <c r="B705" s="640"/>
      <c r="C705" s="640"/>
      <c r="D705" s="640"/>
      <c r="E705" s="640"/>
      <c r="F705" s="640"/>
      <c r="G705" s="640"/>
      <c r="H705" s="640"/>
      <c r="I705" s="640"/>
      <c r="J705" s="640"/>
      <c r="K705" s="640"/>
      <c r="L705" s="640"/>
    </row>
    <row r="706" spans="1:12">
      <c r="A706" s="640"/>
      <c r="B706" s="640"/>
      <c r="C706" s="640"/>
      <c r="D706" s="640"/>
      <c r="E706" s="640"/>
      <c r="F706" s="640"/>
      <c r="G706" s="640"/>
      <c r="H706" s="640"/>
      <c r="I706" s="640"/>
      <c r="J706" s="640"/>
      <c r="K706" s="640"/>
      <c r="L706" s="640"/>
    </row>
    <row r="707" spans="1:12">
      <c r="A707" s="640"/>
      <c r="B707" s="640"/>
      <c r="C707" s="640"/>
      <c r="D707" s="640"/>
      <c r="E707" s="640"/>
      <c r="F707" s="640"/>
      <c r="G707" s="640"/>
      <c r="H707" s="640"/>
      <c r="I707" s="640"/>
      <c r="J707" s="640"/>
      <c r="K707" s="640"/>
      <c r="L707" s="640"/>
    </row>
    <row r="708" spans="1:12">
      <c r="A708" s="640"/>
      <c r="B708" s="640"/>
      <c r="C708" s="640"/>
      <c r="D708" s="640"/>
      <c r="E708" s="640"/>
      <c r="F708" s="640"/>
      <c r="G708" s="640"/>
      <c r="H708" s="640"/>
      <c r="I708" s="640"/>
      <c r="J708" s="640"/>
      <c r="K708" s="640"/>
      <c r="L708" s="640"/>
    </row>
    <row r="709" spans="1:12">
      <c r="A709" s="640"/>
      <c r="B709" s="640"/>
      <c r="C709" s="640"/>
      <c r="D709" s="640"/>
      <c r="E709" s="640"/>
      <c r="F709" s="640"/>
      <c r="G709" s="640"/>
      <c r="H709" s="640"/>
      <c r="I709" s="640"/>
      <c r="J709" s="640"/>
      <c r="K709" s="640"/>
      <c r="L709" s="640"/>
    </row>
    <row r="710" spans="1:12">
      <c r="A710" s="640"/>
      <c r="B710" s="640"/>
      <c r="C710" s="640"/>
      <c r="D710" s="640"/>
      <c r="E710" s="640"/>
      <c r="F710" s="640"/>
      <c r="G710" s="640"/>
      <c r="H710" s="640"/>
      <c r="I710" s="640"/>
      <c r="J710" s="640"/>
      <c r="K710" s="640"/>
      <c r="L710" s="640"/>
    </row>
    <row r="711" spans="1:12">
      <c r="A711" s="640"/>
      <c r="B711" s="640"/>
      <c r="C711" s="640"/>
      <c r="D711" s="640"/>
      <c r="E711" s="640"/>
      <c r="F711" s="640"/>
      <c r="G711" s="640"/>
      <c r="H711" s="640"/>
      <c r="I711" s="640"/>
      <c r="J711" s="640"/>
      <c r="K711" s="640"/>
      <c r="L711" s="640"/>
    </row>
    <row r="712" spans="1:12">
      <c r="A712" s="640"/>
      <c r="B712" s="640"/>
      <c r="C712" s="640"/>
      <c r="D712" s="640"/>
      <c r="E712" s="640"/>
      <c r="F712" s="640"/>
      <c r="G712" s="640"/>
      <c r="H712" s="640"/>
      <c r="I712" s="640"/>
      <c r="J712" s="640"/>
      <c r="K712" s="640"/>
      <c r="L712" s="640"/>
    </row>
    <row r="713" spans="1:12">
      <c r="A713" s="640"/>
      <c r="B713" s="640"/>
      <c r="C713" s="640"/>
      <c r="D713" s="640"/>
      <c r="E713" s="640"/>
      <c r="F713" s="640"/>
      <c r="G713" s="640"/>
      <c r="H713" s="640"/>
      <c r="I713" s="640"/>
      <c r="J713" s="640"/>
      <c r="K713" s="640"/>
      <c r="L713" s="640"/>
    </row>
    <row r="714" spans="1:12">
      <c r="A714" s="640"/>
      <c r="B714" s="640"/>
      <c r="C714" s="640"/>
      <c r="D714" s="640"/>
      <c r="E714" s="640"/>
      <c r="F714" s="640"/>
      <c r="G714" s="640"/>
      <c r="H714" s="640"/>
      <c r="I714" s="640"/>
      <c r="J714" s="640"/>
      <c r="K714" s="640"/>
      <c r="L714" s="640"/>
    </row>
    <row r="715" spans="1:12">
      <c r="A715" s="640"/>
      <c r="B715" s="640"/>
      <c r="C715" s="640"/>
      <c r="D715" s="640"/>
      <c r="E715" s="640"/>
      <c r="F715" s="640"/>
      <c r="G715" s="640"/>
      <c r="H715" s="640"/>
      <c r="I715" s="640"/>
      <c r="J715" s="640"/>
      <c r="K715" s="640"/>
      <c r="L715" s="640"/>
    </row>
    <row r="716" spans="1:12">
      <c r="A716" s="640"/>
      <c r="B716" s="640"/>
      <c r="C716" s="640"/>
      <c r="D716" s="640"/>
      <c r="E716" s="640"/>
      <c r="F716" s="640"/>
      <c r="G716" s="640"/>
      <c r="H716" s="640"/>
      <c r="I716" s="640"/>
      <c r="J716" s="640"/>
      <c r="K716" s="640"/>
      <c r="L716" s="640"/>
    </row>
    <row r="717" spans="1:12">
      <c r="A717" s="640"/>
      <c r="B717" s="640"/>
      <c r="C717" s="640"/>
      <c r="D717" s="640"/>
      <c r="E717" s="640"/>
      <c r="F717" s="640"/>
      <c r="G717" s="640"/>
      <c r="H717" s="640"/>
      <c r="I717" s="640"/>
      <c r="J717" s="640"/>
      <c r="K717" s="640"/>
      <c r="L717" s="640"/>
    </row>
    <row r="718" spans="1:12">
      <c r="A718" s="640"/>
      <c r="B718" s="640"/>
      <c r="C718" s="640"/>
      <c r="D718" s="640"/>
      <c r="E718" s="640"/>
      <c r="F718" s="640"/>
      <c r="G718" s="640"/>
      <c r="H718" s="640"/>
      <c r="I718" s="640"/>
      <c r="J718" s="640"/>
      <c r="K718" s="640"/>
      <c r="L718" s="640"/>
    </row>
    <row r="719" spans="1:12">
      <c r="A719" s="640"/>
      <c r="B719" s="640"/>
      <c r="C719" s="640"/>
      <c r="D719" s="640"/>
      <c r="E719" s="640"/>
      <c r="F719" s="640"/>
      <c r="G719" s="640"/>
      <c r="H719" s="640"/>
      <c r="I719" s="640"/>
      <c r="J719" s="640"/>
      <c r="K719" s="640"/>
      <c r="L719" s="640"/>
    </row>
    <row r="720" spans="1:12">
      <c r="A720" s="640"/>
      <c r="B720" s="640"/>
      <c r="C720" s="640"/>
      <c r="D720" s="640"/>
      <c r="E720" s="640"/>
      <c r="F720" s="640"/>
      <c r="G720" s="640"/>
      <c r="H720" s="640"/>
      <c r="I720" s="640"/>
      <c r="J720" s="640"/>
      <c r="K720" s="640"/>
      <c r="L720" s="640"/>
    </row>
    <row r="721" spans="1:12">
      <c r="A721" s="640"/>
      <c r="B721" s="640"/>
      <c r="C721" s="640"/>
      <c r="D721" s="640"/>
      <c r="E721" s="640"/>
      <c r="F721" s="640"/>
      <c r="G721" s="640"/>
      <c r="H721" s="640"/>
      <c r="I721" s="640"/>
      <c r="J721" s="640"/>
      <c r="K721" s="640"/>
      <c r="L721" s="640"/>
    </row>
    <row r="722" spans="1:12">
      <c r="A722" s="640"/>
      <c r="B722" s="640"/>
      <c r="C722" s="640"/>
      <c r="D722" s="640"/>
      <c r="E722" s="640"/>
      <c r="F722" s="640"/>
      <c r="G722" s="640"/>
      <c r="H722" s="640"/>
      <c r="I722" s="640"/>
      <c r="J722" s="640"/>
      <c r="K722" s="640"/>
      <c r="L722" s="640"/>
    </row>
    <row r="723" spans="1:12">
      <c r="A723" s="640"/>
      <c r="B723" s="640"/>
      <c r="C723" s="640"/>
      <c r="D723" s="640"/>
      <c r="E723" s="640"/>
      <c r="F723" s="640"/>
      <c r="G723" s="640"/>
      <c r="H723" s="640"/>
      <c r="I723" s="640"/>
      <c r="J723" s="640"/>
      <c r="K723" s="640"/>
      <c r="L723" s="640"/>
    </row>
    <row r="724" spans="1:12">
      <c r="A724" s="640"/>
      <c r="B724" s="640"/>
      <c r="C724" s="640"/>
      <c r="D724" s="640"/>
      <c r="E724" s="640"/>
      <c r="F724" s="640"/>
      <c r="G724" s="640"/>
      <c r="H724" s="640"/>
      <c r="I724" s="640"/>
      <c r="J724" s="640"/>
      <c r="K724" s="640"/>
      <c r="L724" s="640"/>
    </row>
    <row r="725" spans="1:12">
      <c r="A725" s="640"/>
      <c r="B725" s="640"/>
      <c r="C725" s="640"/>
      <c r="D725" s="640"/>
      <c r="E725" s="640"/>
      <c r="F725" s="640"/>
      <c r="G725" s="640"/>
      <c r="H725" s="640"/>
      <c r="I725" s="640"/>
      <c r="J725" s="640"/>
      <c r="K725" s="640"/>
      <c r="L725" s="640"/>
    </row>
    <row r="726" spans="1:12">
      <c r="A726" s="640"/>
      <c r="B726" s="640"/>
      <c r="C726" s="640"/>
      <c r="D726" s="640"/>
      <c r="E726" s="640"/>
      <c r="F726" s="640"/>
      <c r="G726" s="640"/>
      <c r="H726" s="640"/>
      <c r="I726" s="640"/>
      <c r="J726" s="640"/>
      <c r="K726" s="640"/>
      <c r="L726" s="640"/>
    </row>
    <row r="727" spans="1:12">
      <c r="A727" s="640"/>
      <c r="B727" s="640"/>
      <c r="C727" s="640"/>
      <c r="D727" s="640"/>
      <c r="E727" s="640"/>
      <c r="F727" s="640"/>
      <c r="G727" s="640"/>
      <c r="H727" s="640"/>
      <c r="I727" s="640"/>
      <c r="J727" s="640"/>
      <c r="K727" s="640"/>
      <c r="L727" s="640"/>
    </row>
    <row r="728" spans="1:12">
      <c r="A728" s="640"/>
      <c r="B728" s="640"/>
      <c r="C728" s="640"/>
      <c r="D728" s="640"/>
      <c r="E728" s="640"/>
      <c r="F728" s="640"/>
      <c r="G728" s="640"/>
      <c r="H728" s="640"/>
      <c r="I728" s="640"/>
      <c r="J728" s="640"/>
      <c r="K728" s="640"/>
      <c r="L728" s="640"/>
    </row>
    <row r="729" spans="1:12">
      <c r="A729" s="640"/>
      <c r="B729" s="640"/>
      <c r="C729" s="640"/>
      <c r="D729" s="640"/>
      <c r="E729" s="640"/>
      <c r="F729" s="640"/>
      <c r="G729" s="640"/>
      <c r="H729" s="640"/>
      <c r="I729" s="640"/>
      <c r="J729" s="640"/>
      <c r="K729" s="640"/>
      <c r="L729" s="640"/>
    </row>
    <row r="730" spans="1:12">
      <c r="A730" s="640"/>
      <c r="B730" s="640"/>
      <c r="C730" s="640"/>
      <c r="D730" s="640"/>
      <c r="E730" s="640"/>
      <c r="F730" s="640"/>
      <c r="G730" s="640"/>
      <c r="H730" s="640"/>
      <c r="I730" s="640"/>
      <c r="J730" s="640"/>
      <c r="K730" s="640"/>
      <c r="L730" s="640"/>
    </row>
    <row r="731" spans="1:12">
      <c r="A731" s="640"/>
      <c r="B731" s="640"/>
      <c r="C731" s="640"/>
      <c r="D731" s="640"/>
      <c r="E731" s="640"/>
      <c r="F731" s="640"/>
      <c r="G731" s="640"/>
      <c r="H731" s="640"/>
      <c r="I731" s="640"/>
      <c r="J731" s="640"/>
      <c r="K731" s="640"/>
      <c r="L731" s="640"/>
    </row>
    <row r="732" spans="1:12">
      <c r="A732" s="640"/>
      <c r="B732" s="640"/>
      <c r="C732" s="640"/>
      <c r="D732" s="640"/>
      <c r="E732" s="640"/>
      <c r="F732" s="640"/>
      <c r="G732" s="640"/>
      <c r="H732" s="640"/>
      <c r="I732" s="640"/>
      <c r="J732" s="640"/>
      <c r="K732" s="640"/>
      <c r="L732" s="640"/>
    </row>
    <row r="733" spans="1:12">
      <c r="A733" s="640"/>
      <c r="B733" s="640"/>
      <c r="C733" s="640"/>
      <c r="D733" s="640"/>
      <c r="E733" s="640"/>
      <c r="F733" s="640"/>
      <c r="G733" s="640"/>
      <c r="H733" s="640"/>
      <c r="I733" s="640"/>
      <c r="J733" s="640"/>
      <c r="K733" s="640"/>
      <c r="L733" s="640"/>
    </row>
    <row r="734" spans="1:12">
      <c r="A734" s="640"/>
      <c r="B734" s="640"/>
      <c r="C734" s="640"/>
      <c r="D734" s="640"/>
      <c r="E734" s="640"/>
      <c r="F734" s="640"/>
      <c r="G734" s="640"/>
      <c r="H734" s="640"/>
      <c r="I734" s="640"/>
      <c r="J734" s="640"/>
      <c r="K734" s="640"/>
      <c r="L734" s="640"/>
    </row>
    <row r="735" spans="1:12">
      <c r="A735" s="640"/>
      <c r="B735" s="640"/>
      <c r="C735" s="640"/>
      <c r="D735" s="640"/>
      <c r="E735" s="640"/>
      <c r="F735" s="640"/>
      <c r="G735" s="640"/>
      <c r="H735" s="640"/>
      <c r="I735" s="640"/>
      <c r="J735" s="640"/>
      <c r="K735" s="640"/>
      <c r="L735" s="640"/>
    </row>
    <row r="736" spans="1:12">
      <c r="A736" s="640"/>
      <c r="B736" s="640"/>
      <c r="C736" s="640"/>
      <c r="D736" s="640"/>
      <c r="E736" s="640"/>
      <c r="F736" s="640"/>
      <c r="G736" s="640"/>
      <c r="H736" s="640"/>
      <c r="I736" s="640"/>
      <c r="J736" s="640"/>
      <c r="K736" s="640"/>
      <c r="L736" s="640"/>
    </row>
    <row r="737" spans="1:12">
      <c r="A737" s="640"/>
      <c r="B737" s="640"/>
      <c r="C737" s="640"/>
      <c r="D737" s="640"/>
      <c r="E737" s="640"/>
      <c r="F737" s="640"/>
      <c r="G737" s="640"/>
      <c r="H737" s="640"/>
      <c r="I737" s="640"/>
      <c r="J737" s="640"/>
      <c r="K737" s="640"/>
      <c r="L737" s="640"/>
    </row>
    <row r="738" spans="1:12">
      <c r="A738" s="640"/>
      <c r="B738" s="640"/>
      <c r="C738" s="640"/>
      <c r="D738" s="640"/>
      <c r="E738" s="640"/>
      <c r="F738" s="640"/>
      <c r="G738" s="640"/>
      <c r="H738" s="640"/>
      <c r="I738" s="640"/>
      <c r="J738" s="640"/>
      <c r="K738" s="640"/>
      <c r="L738" s="640"/>
    </row>
    <row r="739" spans="1:12">
      <c r="A739" s="640"/>
      <c r="B739" s="640"/>
      <c r="C739" s="640"/>
      <c r="D739" s="640"/>
      <c r="E739" s="640"/>
      <c r="F739" s="640"/>
      <c r="G739" s="640"/>
      <c r="H739" s="640"/>
      <c r="I739" s="640"/>
      <c r="J739" s="640"/>
      <c r="K739" s="640"/>
      <c r="L739" s="640"/>
    </row>
    <row r="740" spans="1:12">
      <c r="A740" s="640"/>
      <c r="B740" s="640"/>
      <c r="C740" s="640"/>
      <c r="D740" s="640"/>
      <c r="E740" s="640"/>
      <c r="F740" s="640"/>
      <c r="G740" s="640"/>
      <c r="H740" s="640"/>
      <c r="I740" s="640"/>
      <c r="J740" s="640"/>
      <c r="K740" s="640"/>
      <c r="L740" s="640"/>
    </row>
    <row r="741" spans="1:12">
      <c r="A741" s="640"/>
      <c r="B741" s="640"/>
      <c r="C741" s="640"/>
      <c r="D741" s="640"/>
      <c r="E741" s="640"/>
      <c r="F741" s="640"/>
      <c r="G741" s="640"/>
      <c r="H741" s="640"/>
      <c r="I741" s="640"/>
      <c r="J741" s="640"/>
      <c r="K741" s="640"/>
      <c r="L741" s="640"/>
    </row>
    <row r="742" spans="1:12">
      <c r="A742" s="640"/>
      <c r="B742" s="640"/>
      <c r="C742" s="640"/>
      <c r="D742" s="640"/>
      <c r="E742" s="640"/>
      <c r="F742" s="640"/>
      <c r="G742" s="640"/>
      <c r="H742" s="640"/>
      <c r="I742" s="640"/>
      <c r="J742" s="640"/>
      <c r="K742" s="640"/>
      <c r="L742" s="640"/>
    </row>
    <row r="743" spans="1:12">
      <c r="A743" s="640"/>
      <c r="B743" s="640"/>
      <c r="C743" s="640"/>
      <c r="D743" s="640"/>
      <c r="E743" s="640"/>
      <c r="F743" s="640"/>
      <c r="G743" s="640"/>
      <c r="H743" s="640"/>
      <c r="I743" s="640"/>
      <c r="J743" s="640"/>
      <c r="K743" s="640"/>
      <c r="L743" s="640"/>
    </row>
    <row r="744" spans="1:12">
      <c r="A744" s="640"/>
      <c r="B744" s="640"/>
      <c r="C744" s="640"/>
      <c r="D744" s="640"/>
      <c r="E744" s="640"/>
      <c r="F744" s="640"/>
      <c r="G744" s="640"/>
      <c r="H744" s="640"/>
      <c r="I744" s="640"/>
      <c r="J744" s="640"/>
      <c r="K744" s="640"/>
      <c r="L744" s="640"/>
    </row>
    <row r="745" spans="1:12">
      <c r="A745" s="640"/>
      <c r="B745" s="640"/>
      <c r="C745" s="640"/>
      <c r="D745" s="640"/>
      <c r="E745" s="640"/>
      <c r="F745" s="640"/>
      <c r="G745" s="640"/>
      <c r="H745" s="640"/>
      <c r="I745" s="640"/>
      <c r="J745" s="640"/>
      <c r="K745" s="640"/>
      <c r="L745" s="640"/>
    </row>
    <row r="746" spans="1:12">
      <c r="A746" s="640"/>
      <c r="B746" s="640"/>
      <c r="C746" s="640"/>
      <c r="D746" s="640"/>
      <c r="E746" s="640"/>
      <c r="F746" s="640"/>
      <c r="G746" s="640"/>
      <c r="H746" s="640"/>
      <c r="I746" s="640"/>
      <c r="J746" s="640"/>
      <c r="K746" s="640"/>
      <c r="L746" s="640"/>
    </row>
    <row r="747" spans="1:12">
      <c r="A747" s="640"/>
      <c r="B747" s="640"/>
      <c r="C747" s="640"/>
      <c r="D747" s="640"/>
      <c r="E747" s="640"/>
      <c r="F747" s="640"/>
      <c r="G747" s="640"/>
      <c r="H747" s="640"/>
      <c r="I747" s="640"/>
      <c r="J747" s="640"/>
      <c r="K747" s="640"/>
      <c r="L747" s="640"/>
    </row>
    <row r="748" spans="1:12">
      <c r="A748" s="640"/>
      <c r="B748" s="640"/>
      <c r="C748" s="640"/>
      <c r="D748" s="640"/>
      <c r="E748" s="640"/>
      <c r="F748" s="640"/>
      <c r="G748" s="640"/>
      <c r="H748" s="640"/>
      <c r="I748" s="640"/>
      <c r="J748" s="640"/>
      <c r="K748" s="640"/>
      <c r="L748" s="640"/>
    </row>
    <row r="749" spans="1:12">
      <c r="A749" s="640"/>
      <c r="B749" s="640"/>
      <c r="C749" s="640"/>
      <c r="D749" s="640"/>
      <c r="E749" s="640"/>
      <c r="F749" s="640"/>
      <c r="G749" s="640"/>
      <c r="H749" s="640"/>
      <c r="I749" s="640"/>
      <c r="J749" s="640"/>
      <c r="K749" s="640"/>
      <c r="L749" s="640"/>
    </row>
    <row r="750" spans="1:12">
      <c r="A750" s="640"/>
      <c r="B750" s="640"/>
      <c r="C750" s="640"/>
      <c r="D750" s="640"/>
      <c r="E750" s="640"/>
      <c r="F750" s="640"/>
      <c r="G750" s="640"/>
      <c r="H750" s="640"/>
      <c r="I750" s="640"/>
      <c r="J750" s="640"/>
      <c r="K750" s="640"/>
      <c r="L750" s="640"/>
    </row>
    <row r="751" spans="1:12">
      <c r="A751" s="640"/>
      <c r="B751" s="640"/>
      <c r="C751" s="640"/>
      <c r="D751" s="640"/>
      <c r="E751" s="640"/>
      <c r="F751" s="640"/>
      <c r="G751" s="640"/>
      <c r="H751" s="640"/>
      <c r="I751" s="640"/>
      <c r="J751" s="640"/>
      <c r="K751" s="640"/>
      <c r="L751" s="640"/>
    </row>
    <row r="752" spans="1:12">
      <c r="A752" s="640"/>
      <c r="B752" s="640"/>
      <c r="C752" s="640"/>
      <c r="D752" s="640"/>
      <c r="E752" s="640"/>
      <c r="F752" s="640"/>
      <c r="G752" s="640"/>
      <c r="H752" s="640"/>
      <c r="I752" s="640"/>
      <c r="J752" s="640"/>
      <c r="K752" s="640"/>
      <c r="L752" s="640"/>
    </row>
    <row r="753" spans="1:12">
      <c r="A753" s="640"/>
      <c r="B753" s="640"/>
      <c r="C753" s="640"/>
      <c r="D753" s="640"/>
      <c r="E753" s="640"/>
      <c r="F753" s="640"/>
      <c r="G753" s="640"/>
      <c r="H753" s="640"/>
      <c r="I753" s="640"/>
      <c r="J753" s="640"/>
      <c r="K753" s="640"/>
      <c r="L753" s="640"/>
    </row>
    <row r="754" spans="1:12">
      <c r="A754" s="640"/>
      <c r="B754" s="640"/>
      <c r="C754" s="640"/>
      <c r="D754" s="640"/>
      <c r="E754" s="640"/>
      <c r="F754" s="640"/>
      <c r="G754" s="640"/>
      <c r="H754" s="640"/>
      <c r="I754" s="640"/>
      <c r="J754" s="640"/>
      <c r="K754" s="640"/>
      <c r="L754" s="640"/>
    </row>
    <row r="755" spans="1:12">
      <c r="A755" s="640"/>
      <c r="B755" s="640"/>
      <c r="C755" s="640"/>
      <c r="D755" s="640"/>
      <c r="E755" s="640"/>
      <c r="F755" s="640"/>
      <c r="G755" s="640"/>
      <c r="H755" s="640"/>
      <c r="I755" s="640"/>
      <c r="J755" s="640"/>
      <c r="K755" s="640"/>
      <c r="L755" s="640"/>
    </row>
    <row r="756" spans="1:12">
      <c r="A756" s="640"/>
      <c r="B756" s="640"/>
      <c r="C756" s="640"/>
      <c r="D756" s="640"/>
      <c r="E756" s="640"/>
      <c r="F756" s="640"/>
      <c r="G756" s="640"/>
      <c r="H756" s="640"/>
      <c r="I756" s="640"/>
      <c r="J756" s="640"/>
      <c r="K756" s="640"/>
      <c r="L756" s="640"/>
    </row>
    <row r="757" spans="1:12">
      <c r="A757" s="640"/>
      <c r="B757" s="640"/>
      <c r="C757" s="640"/>
      <c r="D757" s="640"/>
      <c r="E757" s="640"/>
      <c r="F757" s="640"/>
      <c r="G757" s="640"/>
      <c r="H757" s="640"/>
      <c r="I757" s="640"/>
      <c r="J757" s="640"/>
      <c r="K757" s="640"/>
      <c r="L757" s="640"/>
    </row>
    <row r="758" spans="1:12">
      <c r="A758" s="640"/>
      <c r="B758" s="640"/>
      <c r="C758" s="640"/>
      <c r="D758" s="640"/>
      <c r="E758" s="640"/>
      <c r="F758" s="640"/>
      <c r="G758" s="640"/>
      <c r="H758" s="640"/>
      <c r="I758" s="640"/>
      <c r="J758" s="640"/>
      <c r="K758" s="640"/>
      <c r="L758" s="640"/>
    </row>
    <row r="759" spans="1:12">
      <c r="A759" s="640"/>
      <c r="B759" s="640"/>
      <c r="C759" s="640"/>
      <c r="D759" s="640"/>
      <c r="E759" s="640"/>
      <c r="F759" s="640"/>
      <c r="G759" s="640"/>
      <c r="H759" s="640"/>
      <c r="I759" s="640"/>
      <c r="J759" s="640"/>
      <c r="K759" s="640"/>
      <c r="L759" s="640"/>
    </row>
    <row r="760" spans="1:12">
      <c r="A760" s="640"/>
      <c r="B760" s="640"/>
      <c r="C760" s="640"/>
      <c r="D760" s="640"/>
      <c r="E760" s="640"/>
      <c r="F760" s="640"/>
      <c r="G760" s="640"/>
      <c r="H760" s="640"/>
      <c r="I760" s="640"/>
      <c r="J760" s="640"/>
      <c r="K760" s="640"/>
      <c r="L760" s="640"/>
    </row>
    <row r="761" spans="1:12">
      <c r="A761" s="640"/>
      <c r="B761" s="640"/>
      <c r="C761" s="640"/>
      <c r="D761" s="640"/>
      <c r="E761" s="640"/>
      <c r="F761" s="640"/>
      <c r="G761" s="640"/>
      <c r="H761" s="640"/>
      <c r="I761" s="640"/>
      <c r="J761" s="640"/>
      <c r="K761" s="640"/>
      <c r="L761" s="640"/>
    </row>
    <row r="762" spans="1:12">
      <c r="A762" s="640"/>
      <c r="B762" s="640"/>
      <c r="C762" s="640"/>
      <c r="D762" s="640"/>
      <c r="E762" s="640"/>
      <c r="F762" s="640"/>
      <c r="G762" s="640"/>
      <c r="H762" s="640"/>
      <c r="I762" s="640"/>
      <c r="J762" s="640"/>
      <c r="K762" s="640"/>
      <c r="L762" s="640"/>
    </row>
    <row r="763" spans="1:12">
      <c r="A763" s="640"/>
      <c r="B763" s="640"/>
      <c r="C763" s="640"/>
      <c r="D763" s="640"/>
      <c r="E763" s="640"/>
      <c r="F763" s="640"/>
      <c r="G763" s="640"/>
      <c r="H763" s="640"/>
      <c r="I763" s="640"/>
      <c r="J763" s="640"/>
      <c r="K763" s="640"/>
      <c r="L763" s="640"/>
    </row>
    <row r="764" spans="1:12">
      <c r="A764" s="640"/>
      <c r="B764" s="640"/>
      <c r="C764" s="640"/>
      <c r="D764" s="640"/>
      <c r="E764" s="640"/>
      <c r="F764" s="640"/>
      <c r="G764" s="640"/>
      <c r="H764" s="640"/>
      <c r="I764" s="640"/>
      <c r="J764" s="640"/>
      <c r="K764" s="640"/>
      <c r="L764" s="640"/>
    </row>
    <row r="765" spans="1:12">
      <c r="A765" s="640"/>
      <c r="B765" s="640"/>
      <c r="C765" s="640"/>
      <c r="D765" s="640"/>
      <c r="E765" s="640"/>
      <c r="F765" s="640"/>
      <c r="G765" s="640"/>
      <c r="H765" s="640"/>
      <c r="I765" s="640"/>
      <c r="J765" s="640"/>
      <c r="K765" s="640"/>
      <c r="L765" s="640"/>
    </row>
    <row r="766" spans="1:12">
      <c r="A766" s="640"/>
      <c r="B766" s="640"/>
      <c r="C766" s="640"/>
      <c r="D766" s="640"/>
      <c r="E766" s="640"/>
      <c r="F766" s="640"/>
      <c r="G766" s="640"/>
      <c r="H766" s="640"/>
      <c r="I766" s="640"/>
      <c r="J766" s="640"/>
      <c r="K766" s="640"/>
      <c r="L766" s="640"/>
    </row>
    <row r="767" spans="1:12">
      <c r="A767" s="640"/>
      <c r="B767" s="640"/>
      <c r="C767" s="640"/>
      <c r="D767" s="640"/>
      <c r="E767" s="640"/>
      <c r="F767" s="640"/>
      <c r="G767" s="640"/>
      <c r="H767" s="640"/>
      <c r="I767" s="640"/>
      <c r="J767" s="640"/>
      <c r="K767" s="640"/>
      <c r="L767" s="640"/>
    </row>
    <row r="768" spans="1:12">
      <c r="A768" s="640"/>
      <c r="B768" s="640"/>
      <c r="C768" s="640"/>
      <c r="D768" s="640"/>
      <c r="E768" s="640"/>
      <c r="F768" s="640"/>
      <c r="G768" s="640"/>
      <c r="H768" s="640"/>
      <c r="I768" s="640"/>
      <c r="J768" s="640"/>
      <c r="K768" s="640"/>
      <c r="L768" s="640"/>
    </row>
    <row r="769" spans="1:12">
      <c r="A769" s="640"/>
      <c r="B769" s="640"/>
      <c r="C769" s="640"/>
      <c r="D769" s="640"/>
      <c r="E769" s="640"/>
      <c r="F769" s="640"/>
      <c r="G769" s="640"/>
      <c r="H769" s="640"/>
      <c r="I769" s="640"/>
      <c r="J769" s="640"/>
      <c r="K769" s="640"/>
      <c r="L769" s="640"/>
    </row>
    <row r="770" spans="1:12">
      <c r="A770" s="640"/>
      <c r="B770" s="640"/>
      <c r="C770" s="640"/>
      <c r="D770" s="640"/>
      <c r="E770" s="640"/>
      <c r="F770" s="640"/>
      <c r="G770" s="640"/>
      <c r="H770" s="640"/>
      <c r="I770" s="640"/>
      <c r="J770" s="640"/>
      <c r="K770" s="640"/>
      <c r="L770" s="640"/>
    </row>
    <row r="771" spans="1:12">
      <c r="A771" s="640"/>
      <c r="B771" s="640"/>
      <c r="C771" s="640"/>
      <c r="D771" s="640"/>
      <c r="E771" s="640"/>
      <c r="F771" s="640"/>
      <c r="G771" s="640"/>
      <c r="H771" s="640"/>
      <c r="I771" s="640"/>
      <c r="J771" s="640"/>
      <c r="K771" s="640"/>
      <c r="L771" s="640"/>
    </row>
    <row r="772" spans="1:12">
      <c r="A772" s="640"/>
      <c r="B772" s="640"/>
      <c r="C772" s="640"/>
      <c r="D772" s="640"/>
      <c r="E772" s="640"/>
      <c r="F772" s="640"/>
      <c r="G772" s="640"/>
      <c r="H772" s="640"/>
      <c r="I772" s="640"/>
      <c r="J772" s="640"/>
      <c r="K772" s="640"/>
      <c r="L772" s="640"/>
    </row>
    <row r="773" spans="1:12">
      <c r="A773" s="640"/>
      <c r="B773" s="640"/>
      <c r="C773" s="640"/>
      <c r="D773" s="640"/>
      <c r="E773" s="640"/>
      <c r="F773" s="640"/>
      <c r="G773" s="640"/>
      <c r="H773" s="640"/>
      <c r="I773" s="640"/>
      <c r="J773" s="640"/>
      <c r="K773" s="640"/>
      <c r="L773" s="640"/>
    </row>
    <row r="774" spans="1:12">
      <c r="A774" s="640"/>
      <c r="B774" s="640"/>
      <c r="C774" s="640"/>
      <c r="D774" s="640"/>
      <c r="E774" s="640"/>
      <c r="F774" s="640"/>
      <c r="G774" s="640"/>
      <c r="H774" s="640"/>
      <c r="I774" s="640"/>
      <c r="J774" s="640"/>
      <c r="K774" s="640"/>
      <c r="L774" s="640"/>
    </row>
    <row r="775" spans="1:12">
      <c r="A775" s="640"/>
      <c r="B775" s="640"/>
      <c r="C775" s="640"/>
      <c r="D775" s="640"/>
      <c r="E775" s="640"/>
      <c r="F775" s="640"/>
      <c r="G775" s="640"/>
      <c r="H775" s="640"/>
      <c r="I775" s="640"/>
      <c r="J775" s="640"/>
      <c r="K775" s="640"/>
      <c r="L775" s="640"/>
    </row>
    <row r="776" spans="1:12">
      <c r="A776" s="640"/>
      <c r="B776" s="640"/>
      <c r="C776" s="640"/>
      <c r="D776" s="640"/>
      <c r="E776" s="640"/>
      <c r="F776" s="640"/>
      <c r="G776" s="640"/>
      <c r="H776" s="640"/>
      <c r="I776" s="640"/>
      <c r="J776" s="640"/>
      <c r="K776" s="640"/>
      <c r="L776" s="640"/>
    </row>
    <row r="777" spans="1:12">
      <c r="A777" s="640"/>
      <c r="B777" s="640"/>
      <c r="C777" s="640"/>
      <c r="D777" s="640"/>
      <c r="E777" s="640"/>
      <c r="F777" s="640"/>
      <c r="G777" s="640"/>
      <c r="H777" s="640"/>
      <c r="I777" s="640"/>
      <c r="J777" s="640"/>
      <c r="K777" s="640"/>
      <c r="L777" s="640"/>
    </row>
    <row r="778" spans="1:12">
      <c r="A778" s="640"/>
      <c r="B778" s="640"/>
      <c r="C778" s="640"/>
      <c r="D778" s="640"/>
      <c r="E778" s="640"/>
      <c r="F778" s="640"/>
      <c r="G778" s="640"/>
      <c r="H778" s="640"/>
      <c r="I778" s="640"/>
      <c r="J778" s="640"/>
      <c r="K778" s="640"/>
      <c r="L778" s="640"/>
    </row>
    <row r="779" spans="1:12">
      <c r="A779" s="640"/>
      <c r="B779" s="640"/>
      <c r="C779" s="640"/>
      <c r="D779" s="640"/>
      <c r="E779" s="640"/>
      <c r="F779" s="640"/>
      <c r="G779" s="640"/>
      <c r="H779" s="640"/>
      <c r="I779" s="640"/>
      <c r="J779" s="640"/>
      <c r="K779" s="640"/>
      <c r="L779" s="640"/>
    </row>
    <row r="780" spans="1:12">
      <c r="A780" s="640"/>
      <c r="B780" s="640"/>
      <c r="C780" s="640"/>
      <c r="D780" s="640"/>
      <c r="E780" s="640"/>
      <c r="F780" s="640"/>
      <c r="G780" s="640"/>
      <c r="H780" s="640"/>
      <c r="I780" s="640"/>
      <c r="J780" s="640"/>
      <c r="K780" s="640"/>
      <c r="L780" s="640"/>
    </row>
    <row r="781" spans="1:12">
      <c r="A781" s="640"/>
      <c r="B781" s="640"/>
      <c r="C781" s="640"/>
      <c r="D781" s="640"/>
      <c r="E781" s="640"/>
      <c r="F781" s="640"/>
      <c r="G781" s="640"/>
      <c r="H781" s="640"/>
      <c r="I781" s="640"/>
      <c r="J781" s="640"/>
      <c r="K781" s="640"/>
      <c r="L781" s="640"/>
    </row>
    <row r="782" spans="1:12">
      <c r="A782" s="640"/>
      <c r="B782" s="640"/>
      <c r="C782" s="640"/>
      <c r="D782" s="640"/>
      <c r="E782" s="640"/>
      <c r="F782" s="640"/>
      <c r="G782" s="640"/>
      <c r="H782" s="640"/>
      <c r="I782" s="640"/>
      <c r="J782" s="640"/>
      <c r="K782" s="640"/>
      <c r="L782" s="640"/>
    </row>
    <row r="783" spans="1:12">
      <c r="A783" s="640"/>
      <c r="B783" s="640"/>
      <c r="C783" s="640"/>
      <c r="D783" s="640"/>
      <c r="E783" s="640"/>
      <c r="F783" s="640"/>
      <c r="G783" s="640"/>
      <c r="H783" s="640"/>
      <c r="I783" s="640"/>
      <c r="J783" s="640"/>
      <c r="K783" s="640"/>
      <c r="L783" s="640"/>
    </row>
    <row r="784" spans="1:12">
      <c r="A784" s="640"/>
      <c r="B784" s="640"/>
      <c r="C784" s="640"/>
      <c r="D784" s="640"/>
      <c r="E784" s="640"/>
      <c r="F784" s="640"/>
      <c r="G784" s="640"/>
      <c r="H784" s="640"/>
      <c r="I784" s="640"/>
      <c r="J784" s="640"/>
      <c r="K784" s="640"/>
      <c r="L784" s="640"/>
    </row>
    <row r="785" spans="1:12">
      <c r="A785" s="640"/>
      <c r="B785" s="640"/>
      <c r="C785" s="640"/>
      <c r="D785" s="640"/>
      <c r="E785" s="640"/>
      <c r="F785" s="640"/>
      <c r="G785" s="640"/>
      <c r="H785" s="640"/>
      <c r="I785" s="640"/>
      <c r="J785" s="640"/>
      <c r="K785" s="640"/>
      <c r="L785" s="640"/>
    </row>
    <row r="786" spans="1:12">
      <c r="A786" s="640"/>
      <c r="B786" s="640"/>
      <c r="C786" s="640"/>
      <c r="D786" s="640"/>
      <c r="E786" s="640"/>
      <c r="F786" s="640"/>
      <c r="G786" s="640"/>
      <c r="H786" s="640"/>
      <c r="I786" s="640"/>
      <c r="J786" s="640"/>
      <c r="K786" s="640"/>
      <c r="L786" s="640"/>
    </row>
    <row r="787" spans="1:12">
      <c r="A787" s="640"/>
      <c r="B787" s="640"/>
      <c r="C787" s="640"/>
      <c r="D787" s="640"/>
      <c r="E787" s="640"/>
      <c r="F787" s="640"/>
      <c r="G787" s="640"/>
      <c r="H787" s="640"/>
      <c r="I787" s="640"/>
      <c r="J787" s="640"/>
      <c r="K787" s="640"/>
      <c r="L787" s="640"/>
    </row>
    <row r="788" spans="1:12">
      <c r="A788" s="640"/>
      <c r="B788" s="640"/>
      <c r="C788" s="640"/>
      <c r="D788" s="640"/>
      <c r="E788" s="640"/>
      <c r="F788" s="640"/>
      <c r="G788" s="640"/>
      <c r="H788" s="640"/>
      <c r="I788" s="640"/>
      <c r="J788" s="640"/>
      <c r="K788" s="640"/>
      <c r="L788" s="640"/>
    </row>
    <row r="789" spans="1:12">
      <c r="A789" s="640"/>
      <c r="B789" s="640"/>
      <c r="C789" s="640"/>
      <c r="D789" s="640"/>
      <c r="E789" s="640"/>
      <c r="F789" s="640"/>
      <c r="G789" s="640"/>
      <c r="H789" s="640"/>
      <c r="I789" s="640"/>
      <c r="J789" s="640"/>
      <c r="K789" s="640"/>
      <c r="L789" s="640"/>
    </row>
    <row r="790" spans="1:12">
      <c r="A790" s="640"/>
      <c r="B790" s="640"/>
      <c r="C790" s="640"/>
      <c r="D790" s="640"/>
      <c r="E790" s="640"/>
      <c r="F790" s="640"/>
      <c r="G790" s="640"/>
      <c r="H790" s="640"/>
      <c r="I790" s="640"/>
      <c r="J790" s="640"/>
      <c r="K790" s="640"/>
      <c r="L790" s="640"/>
    </row>
    <row r="791" spans="1:12">
      <c r="A791" s="640"/>
      <c r="B791" s="640"/>
      <c r="C791" s="640"/>
      <c r="D791" s="640"/>
      <c r="E791" s="640"/>
      <c r="F791" s="640"/>
      <c r="G791" s="640"/>
      <c r="H791" s="640"/>
      <c r="I791" s="640"/>
      <c r="J791" s="640"/>
      <c r="K791" s="640"/>
      <c r="L791" s="640"/>
    </row>
    <row r="792" spans="1:12">
      <c r="A792" s="640"/>
      <c r="B792" s="640"/>
      <c r="C792" s="640"/>
      <c r="D792" s="640"/>
      <c r="E792" s="640"/>
      <c r="F792" s="640"/>
      <c r="G792" s="640"/>
      <c r="H792" s="640"/>
      <c r="I792" s="640"/>
      <c r="J792" s="640"/>
      <c r="K792" s="640"/>
      <c r="L792" s="640"/>
    </row>
    <row r="793" spans="1:12">
      <c r="A793" s="640"/>
      <c r="B793" s="640"/>
      <c r="C793" s="640"/>
      <c r="D793" s="640"/>
      <c r="E793" s="640"/>
      <c r="F793" s="640"/>
      <c r="G793" s="640"/>
      <c r="H793" s="640"/>
      <c r="I793" s="640"/>
      <c r="J793" s="640"/>
      <c r="K793" s="640"/>
      <c r="L793" s="640"/>
    </row>
    <row r="794" spans="1:12">
      <c r="A794" s="640"/>
      <c r="B794" s="640"/>
      <c r="C794" s="640"/>
      <c r="D794" s="640"/>
      <c r="E794" s="640"/>
      <c r="F794" s="640"/>
      <c r="G794" s="640"/>
      <c r="H794" s="640"/>
      <c r="I794" s="640"/>
      <c r="J794" s="640"/>
      <c r="K794" s="640"/>
      <c r="L794" s="640"/>
    </row>
    <row r="795" spans="1:12">
      <c r="A795" s="640"/>
      <c r="B795" s="640"/>
      <c r="C795" s="640"/>
      <c r="D795" s="640"/>
      <c r="E795" s="640"/>
      <c r="F795" s="640"/>
      <c r="G795" s="640"/>
      <c r="H795" s="640"/>
      <c r="I795" s="640"/>
      <c r="J795" s="640"/>
      <c r="K795" s="640"/>
      <c r="L795" s="640"/>
    </row>
    <row r="796" spans="1:12">
      <c r="A796" s="640"/>
      <c r="B796" s="640"/>
      <c r="C796" s="640"/>
      <c r="D796" s="640"/>
      <c r="E796" s="640"/>
      <c r="F796" s="640"/>
      <c r="G796" s="640"/>
      <c r="H796" s="640"/>
      <c r="I796" s="640"/>
      <c r="J796" s="640"/>
      <c r="K796" s="640"/>
      <c r="L796" s="640"/>
    </row>
    <row r="797" spans="1:12">
      <c r="A797" s="640"/>
      <c r="B797" s="640"/>
      <c r="C797" s="640"/>
      <c r="D797" s="640"/>
      <c r="E797" s="640"/>
      <c r="F797" s="640"/>
      <c r="G797" s="640"/>
      <c r="H797" s="640"/>
      <c r="I797" s="640"/>
      <c r="J797" s="640"/>
      <c r="K797" s="640"/>
      <c r="L797" s="640"/>
    </row>
    <row r="798" spans="1:12">
      <c r="A798" s="640"/>
      <c r="B798" s="640"/>
      <c r="C798" s="640"/>
      <c r="D798" s="640"/>
      <c r="E798" s="640"/>
      <c r="F798" s="640"/>
      <c r="G798" s="640"/>
      <c r="H798" s="640"/>
      <c r="I798" s="640"/>
      <c r="J798" s="640"/>
      <c r="K798" s="640"/>
      <c r="L798" s="640"/>
    </row>
    <row r="799" spans="1:12">
      <c r="A799" s="640"/>
      <c r="B799" s="640"/>
      <c r="C799" s="640"/>
      <c r="D799" s="640"/>
      <c r="E799" s="640"/>
      <c r="F799" s="640"/>
      <c r="G799" s="640"/>
      <c r="H799" s="640"/>
      <c r="I799" s="640"/>
      <c r="J799" s="640"/>
      <c r="K799" s="640"/>
      <c r="L799" s="640"/>
    </row>
    <row r="800" spans="1:12">
      <c r="A800" s="640"/>
      <c r="B800" s="640"/>
      <c r="C800" s="640"/>
      <c r="D800" s="640"/>
      <c r="E800" s="640"/>
      <c r="F800" s="640"/>
      <c r="G800" s="640"/>
      <c r="H800" s="640"/>
      <c r="I800" s="640"/>
      <c r="J800" s="640"/>
      <c r="K800" s="640"/>
      <c r="L800" s="640"/>
    </row>
    <row r="801" spans="1:12">
      <c r="A801" s="640"/>
      <c r="B801" s="640"/>
      <c r="C801" s="640"/>
      <c r="D801" s="640"/>
      <c r="E801" s="640"/>
      <c r="F801" s="640"/>
      <c r="G801" s="640"/>
      <c r="H801" s="640"/>
      <c r="I801" s="640"/>
      <c r="J801" s="640"/>
      <c r="K801" s="640"/>
      <c r="L801" s="640"/>
    </row>
    <row r="802" spans="1:12">
      <c r="A802" s="640"/>
      <c r="B802" s="640"/>
      <c r="C802" s="640"/>
      <c r="D802" s="640"/>
      <c r="E802" s="640"/>
      <c r="F802" s="640"/>
      <c r="G802" s="640"/>
      <c r="H802" s="640"/>
      <c r="I802" s="640"/>
      <c r="J802" s="640"/>
      <c r="K802" s="640"/>
      <c r="L802" s="640"/>
    </row>
    <row r="803" spans="1:12">
      <c r="A803" s="640"/>
      <c r="B803" s="640"/>
      <c r="C803" s="640"/>
      <c r="D803" s="640"/>
      <c r="E803" s="640"/>
      <c r="F803" s="640"/>
      <c r="G803" s="640"/>
      <c r="H803" s="640"/>
      <c r="I803" s="640"/>
      <c r="J803" s="640"/>
      <c r="K803" s="640"/>
      <c r="L803" s="640"/>
    </row>
    <row r="804" spans="1:12">
      <c r="A804" s="640"/>
      <c r="B804" s="640"/>
      <c r="C804" s="640"/>
      <c r="D804" s="640"/>
      <c r="E804" s="640"/>
      <c r="F804" s="640"/>
      <c r="G804" s="640"/>
      <c r="H804" s="640"/>
      <c r="I804" s="640"/>
      <c r="J804" s="640"/>
      <c r="K804" s="640"/>
      <c r="L804" s="640"/>
    </row>
    <row r="805" spans="1:12">
      <c r="A805" s="640"/>
      <c r="B805" s="640"/>
      <c r="C805" s="640"/>
      <c r="D805" s="640"/>
      <c r="E805" s="640"/>
      <c r="F805" s="640"/>
      <c r="G805" s="640"/>
      <c r="H805" s="640"/>
      <c r="I805" s="640"/>
      <c r="J805" s="640"/>
      <c r="K805" s="640"/>
      <c r="L805" s="640"/>
    </row>
    <row r="806" spans="1:12">
      <c r="A806" s="640"/>
      <c r="B806" s="640"/>
      <c r="C806" s="640"/>
      <c r="D806" s="640"/>
      <c r="E806" s="640"/>
      <c r="F806" s="640"/>
      <c r="G806" s="640"/>
      <c r="H806" s="640"/>
      <c r="I806" s="640"/>
      <c r="J806" s="640"/>
      <c r="K806" s="640"/>
      <c r="L806" s="640"/>
    </row>
    <row r="807" spans="1:12">
      <c r="A807" s="640"/>
      <c r="B807" s="640"/>
      <c r="C807" s="640"/>
      <c r="D807" s="640"/>
      <c r="E807" s="640"/>
      <c r="F807" s="640"/>
      <c r="G807" s="640"/>
      <c r="H807" s="640"/>
      <c r="I807" s="640"/>
      <c r="J807" s="640"/>
      <c r="K807" s="640"/>
      <c r="L807" s="640"/>
    </row>
    <row r="808" spans="1:12">
      <c r="A808" s="640"/>
      <c r="B808" s="640"/>
      <c r="C808" s="640"/>
      <c r="D808" s="640"/>
      <c r="E808" s="640"/>
      <c r="F808" s="640"/>
      <c r="G808" s="640"/>
      <c r="H808" s="640"/>
      <c r="I808" s="640"/>
      <c r="J808" s="640"/>
      <c r="K808" s="640"/>
      <c r="L808" s="640"/>
    </row>
    <row r="809" spans="1:12">
      <c r="A809" s="640"/>
      <c r="B809" s="640"/>
      <c r="C809" s="640"/>
      <c r="D809" s="640"/>
      <c r="E809" s="640"/>
      <c r="F809" s="640"/>
      <c r="G809" s="640"/>
      <c r="H809" s="640"/>
      <c r="I809" s="640"/>
      <c r="J809" s="640"/>
      <c r="K809" s="640"/>
      <c r="L809" s="640"/>
    </row>
    <row r="810" spans="1:12">
      <c r="A810" s="640"/>
      <c r="B810" s="640"/>
      <c r="C810" s="640"/>
      <c r="D810" s="640"/>
      <c r="E810" s="640"/>
      <c r="F810" s="640"/>
      <c r="G810" s="640"/>
      <c r="H810" s="640"/>
      <c r="I810" s="640"/>
      <c r="J810" s="640"/>
      <c r="K810" s="640"/>
      <c r="L810" s="640"/>
    </row>
    <row r="811" spans="1:12">
      <c r="A811" s="640"/>
      <c r="B811" s="640"/>
      <c r="C811" s="640"/>
      <c r="D811" s="640"/>
      <c r="E811" s="640"/>
      <c r="F811" s="640"/>
      <c r="G811" s="640"/>
      <c r="H811" s="640"/>
      <c r="I811" s="640"/>
      <c r="J811" s="640"/>
      <c r="K811" s="640"/>
      <c r="L811" s="640"/>
    </row>
    <row r="812" spans="1:12">
      <c r="A812" s="640"/>
      <c r="B812" s="640"/>
      <c r="C812" s="640"/>
      <c r="D812" s="640"/>
      <c r="E812" s="640"/>
      <c r="F812" s="640"/>
      <c r="G812" s="640"/>
      <c r="H812" s="640"/>
      <c r="I812" s="640"/>
      <c r="J812" s="640"/>
      <c r="K812" s="640"/>
      <c r="L812" s="640"/>
    </row>
    <row r="813" spans="1:12">
      <c r="A813" s="640"/>
      <c r="B813" s="640"/>
      <c r="C813" s="640"/>
      <c r="D813" s="640"/>
      <c r="E813" s="640"/>
      <c r="F813" s="640"/>
      <c r="G813" s="640"/>
      <c r="H813" s="640"/>
      <c r="I813" s="640"/>
      <c r="J813" s="640"/>
      <c r="K813" s="640"/>
      <c r="L813" s="640"/>
    </row>
    <row r="814" spans="1:12">
      <c r="A814" s="640"/>
      <c r="B814" s="640"/>
      <c r="C814" s="640"/>
      <c r="D814" s="640"/>
      <c r="E814" s="640"/>
      <c r="F814" s="640"/>
      <c r="G814" s="640"/>
      <c r="H814" s="640"/>
      <c r="I814" s="640"/>
      <c r="J814" s="640"/>
      <c r="K814" s="640"/>
      <c r="L814" s="640"/>
    </row>
    <row r="815" spans="1:12">
      <c r="A815" s="640"/>
      <c r="B815" s="640"/>
      <c r="C815" s="640"/>
      <c r="D815" s="640"/>
      <c r="E815" s="640"/>
      <c r="F815" s="640"/>
      <c r="G815" s="640"/>
      <c r="H815" s="640"/>
      <c r="I815" s="640"/>
      <c r="J815" s="640"/>
      <c r="K815" s="640"/>
      <c r="L815" s="640"/>
    </row>
    <row r="816" spans="1:12">
      <c r="A816" s="640"/>
      <c r="B816" s="640"/>
      <c r="C816" s="640"/>
      <c r="D816" s="640"/>
      <c r="E816" s="640"/>
      <c r="F816" s="640"/>
      <c r="G816" s="640"/>
      <c r="H816" s="640"/>
      <c r="I816" s="640"/>
      <c r="J816" s="640"/>
      <c r="K816" s="640"/>
      <c r="L816" s="640"/>
    </row>
    <row r="817" spans="1:12">
      <c r="A817" s="640"/>
      <c r="B817" s="640"/>
      <c r="C817" s="640"/>
      <c r="D817" s="640"/>
      <c r="E817" s="640"/>
      <c r="F817" s="640"/>
      <c r="G817" s="640"/>
      <c r="H817" s="640"/>
      <c r="I817" s="640"/>
      <c r="J817" s="640"/>
      <c r="K817" s="640"/>
      <c r="L817" s="640"/>
    </row>
    <row r="818" spans="1:12">
      <c r="A818" s="640"/>
      <c r="B818" s="640"/>
      <c r="C818" s="640"/>
      <c r="D818" s="640"/>
      <c r="E818" s="640"/>
      <c r="F818" s="640"/>
      <c r="G818" s="640"/>
      <c r="H818" s="640"/>
      <c r="I818" s="640"/>
      <c r="J818" s="640"/>
      <c r="K818" s="640"/>
      <c r="L818" s="640"/>
    </row>
    <row r="819" spans="1:12">
      <c r="A819" s="640"/>
      <c r="B819" s="640"/>
      <c r="C819" s="640"/>
      <c r="D819" s="640"/>
      <c r="E819" s="640"/>
      <c r="F819" s="640"/>
      <c r="G819" s="640"/>
      <c r="H819" s="640"/>
      <c r="I819" s="640"/>
      <c r="J819" s="640"/>
      <c r="K819" s="640"/>
      <c r="L819" s="640"/>
    </row>
    <row r="820" spans="1:12">
      <c r="A820" s="640"/>
      <c r="B820" s="640"/>
      <c r="C820" s="640"/>
      <c r="D820" s="640"/>
      <c r="E820" s="640"/>
      <c r="F820" s="640"/>
      <c r="G820" s="640"/>
      <c r="H820" s="640"/>
      <c r="I820" s="640"/>
      <c r="J820" s="640"/>
      <c r="K820" s="640"/>
      <c r="L820" s="640"/>
    </row>
    <row r="821" spans="1:12">
      <c r="A821" s="640"/>
      <c r="B821" s="640"/>
      <c r="C821" s="640"/>
      <c r="D821" s="640"/>
      <c r="E821" s="640"/>
      <c r="F821" s="640"/>
      <c r="G821" s="640"/>
      <c r="H821" s="640"/>
      <c r="I821" s="640"/>
      <c r="J821" s="640"/>
      <c r="K821" s="640"/>
      <c r="L821" s="640"/>
    </row>
    <row r="822" spans="1:12">
      <c r="A822" s="640"/>
      <c r="B822" s="640"/>
      <c r="C822" s="640"/>
      <c r="D822" s="640"/>
      <c r="E822" s="640"/>
      <c r="F822" s="640"/>
      <c r="G822" s="640"/>
      <c r="H822" s="640"/>
      <c r="I822" s="640"/>
      <c r="J822" s="640"/>
      <c r="K822" s="640"/>
      <c r="L822" s="640"/>
    </row>
    <row r="823" spans="1:12">
      <c r="A823" s="640"/>
      <c r="B823" s="640"/>
      <c r="C823" s="640"/>
      <c r="D823" s="640"/>
      <c r="E823" s="640"/>
      <c r="F823" s="640"/>
      <c r="G823" s="640"/>
      <c r="H823" s="640"/>
      <c r="I823" s="640"/>
      <c r="J823" s="640"/>
      <c r="K823" s="640"/>
      <c r="L823" s="640"/>
    </row>
    <row r="824" spans="1:12">
      <c r="A824" s="640"/>
      <c r="B824" s="640"/>
      <c r="C824" s="640"/>
      <c r="D824" s="640"/>
      <c r="E824" s="640"/>
      <c r="F824" s="640"/>
      <c r="G824" s="640"/>
      <c r="H824" s="640"/>
      <c r="I824" s="640"/>
      <c r="J824" s="640"/>
      <c r="K824" s="640"/>
      <c r="L824" s="640"/>
    </row>
    <row r="825" spans="1:12">
      <c r="A825" s="640"/>
      <c r="B825" s="640"/>
      <c r="C825" s="640"/>
      <c r="D825" s="640"/>
      <c r="E825" s="640"/>
      <c r="F825" s="640"/>
      <c r="G825" s="640"/>
      <c r="H825" s="640"/>
      <c r="I825" s="640"/>
      <c r="J825" s="640"/>
      <c r="K825" s="640"/>
      <c r="L825" s="640"/>
    </row>
    <row r="826" spans="1:12">
      <c r="A826" s="640"/>
      <c r="B826" s="640"/>
      <c r="C826" s="640"/>
      <c r="D826" s="640"/>
      <c r="E826" s="640"/>
      <c r="F826" s="640"/>
      <c r="G826" s="640"/>
      <c r="H826" s="640"/>
      <c r="I826" s="640"/>
      <c r="J826" s="640"/>
      <c r="K826" s="640"/>
      <c r="L826" s="640"/>
    </row>
    <row r="827" spans="1:12">
      <c r="A827" s="640"/>
      <c r="B827" s="640"/>
      <c r="C827" s="640"/>
      <c r="D827" s="640"/>
      <c r="E827" s="640"/>
      <c r="F827" s="640"/>
      <c r="G827" s="640"/>
      <c r="H827" s="640"/>
      <c r="I827" s="640"/>
      <c r="J827" s="640"/>
      <c r="K827" s="640"/>
      <c r="L827" s="640"/>
    </row>
    <row r="828" spans="1:12">
      <c r="A828" s="640"/>
      <c r="B828" s="640"/>
      <c r="C828" s="640"/>
      <c r="D828" s="640"/>
      <c r="E828" s="640"/>
      <c r="F828" s="640"/>
      <c r="G828" s="640"/>
      <c r="H828" s="640"/>
      <c r="I828" s="640"/>
      <c r="J828" s="640"/>
      <c r="K828" s="640"/>
      <c r="L828" s="640"/>
    </row>
    <row r="829" spans="1:12">
      <c r="A829" s="640"/>
      <c r="B829" s="640"/>
      <c r="C829" s="640"/>
      <c r="D829" s="640"/>
      <c r="E829" s="640"/>
      <c r="F829" s="640"/>
      <c r="G829" s="640"/>
      <c r="H829" s="640"/>
      <c r="I829" s="640"/>
      <c r="J829" s="640"/>
      <c r="K829" s="640"/>
      <c r="L829" s="640"/>
    </row>
    <row r="830" spans="1:12">
      <c r="A830" s="640"/>
      <c r="B830" s="640"/>
      <c r="C830" s="640"/>
      <c r="D830" s="640"/>
      <c r="E830" s="640"/>
      <c r="F830" s="640"/>
      <c r="G830" s="640"/>
      <c r="H830" s="640"/>
      <c r="I830" s="640"/>
      <c r="J830" s="640"/>
      <c r="K830" s="640"/>
      <c r="L830" s="640"/>
    </row>
    <row r="831" spans="1:12">
      <c r="A831" s="640"/>
      <c r="B831" s="640"/>
      <c r="C831" s="640"/>
      <c r="D831" s="640"/>
      <c r="E831" s="640"/>
      <c r="F831" s="640"/>
      <c r="G831" s="640"/>
      <c r="H831" s="640"/>
      <c r="I831" s="640"/>
      <c r="J831" s="640"/>
      <c r="K831" s="640"/>
      <c r="L831" s="640"/>
    </row>
    <row r="832" spans="1:12">
      <c r="A832" s="640"/>
      <c r="B832" s="640"/>
      <c r="C832" s="640"/>
      <c r="D832" s="640"/>
      <c r="E832" s="640"/>
      <c r="F832" s="640"/>
      <c r="G832" s="640"/>
      <c r="H832" s="640"/>
      <c r="I832" s="640"/>
      <c r="J832" s="640"/>
      <c r="K832" s="640"/>
      <c r="L832" s="640"/>
    </row>
    <row r="833" spans="1:12">
      <c r="A833" s="640"/>
      <c r="B833" s="640"/>
      <c r="C833" s="640"/>
      <c r="D833" s="640"/>
      <c r="E833" s="640"/>
      <c r="F833" s="640"/>
      <c r="G833" s="640"/>
      <c r="H833" s="640"/>
      <c r="I833" s="640"/>
      <c r="J833" s="640"/>
      <c r="K833" s="640"/>
      <c r="L833" s="640"/>
    </row>
    <row r="834" spans="1:12">
      <c r="A834" s="640"/>
      <c r="B834" s="640"/>
      <c r="C834" s="640"/>
      <c r="D834" s="640"/>
      <c r="E834" s="640"/>
      <c r="F834" s="640"/>
      <c r="G834" s="640"/>
      <c r="H834" s="640"/>
      <c r="I834" s="640"/>
      <c r="J834" s="640"/>
      <c r="K834" s="640"/>
      <c r="L834" s="640"/>
    </row>
    <row r="835" spans="1:12">
      <c r="A835" s="640"/>
      <c r="B835" s="640"/>
      <c r="C835" s="640"/>
      <c r="D835" s="640"/>
      <c r="E835" s="640"/>
      <c r="F835" s="640"/>
      <c r="G835" s="640"/>
      <c r="H835" s="640"/>
      <c r="I835" s="640"/>
      <c r="J835" s="640"/>
      <c r="K835" s="640"/>
      <c r="L835" s="640"/>
    </row>
    <row r="836" spans="1:12">
      <c r="A836" s="640"/>
      <c r="B836" s="640"/>
      <c r="C836" s="640"/>
      <c r="D836" s="640"/>
      <c r="E836" s="640"/>
      <c r="F836" s="640"/>
      <c r="G836" s="640"/>
      <c r="H836" s="640"/>
      <c r="I836" s="640"/>
      <c r="J836" s="640"/>
      <c r="K836" s="640"/>
      <c r="L836" s="640"/>
    </row>
    <row r="837" spans="1:12">
      <c r="A837" s="640"/>
      <c r="B837" s="640"/>
      <c r="C837" s="640"/>
      <c r="D837" s="640"/>
      <c r="E837" s="640"/>
      <c r="F837" s="640"/>
      <c r="G837" s="640"/>
      <c r="H837" s="640"/>
      <c r="I837" s="640"/>
      <c r="J837" s="640"/>
      <c r="K837" s="640"/>
      <c r="L837" s="640"/>
    </row>
    <row r="838" spans="1:12">
      <c r="A838" s="640"/>
      <c r="B838" s="640"/>
      <c r="C838" s="640"/>
      <c r="D838" s="640"/>
      <c r="E838" s="640"/>
      <c r="F838" s="640"/>
      <c r="G838" s="640"/>
      <c r="H838" s="640"/>
      <c r="I838" s="640"/>
      <c r="J838" s="640"/>
      <c r="K838" s="640"/>
      <c r="L838" s="640"/>
    </row>
    <row r="839" spans="1:12">
      <c r="A839" s="640"/>
      <c r="B839" s="640"/>
      <c r="C839" s="640"/>
      <c r="D839" s="640"/>
      <c r="E839" s="640"/>
      <c r="F839" s="640"/>
      <c r="G839" s="640"/>
      <c r="H839" s="640"/>
      <c r="I839" s="640"/>
      <c r="J839" s="640"/>
      <c r="K839" s="640"/>
      <c r="L839" s="640"/>
    </row>
    <row r="840" spans="1:12">
      <c r="A840" s="640"/>
      <c r="B840" s="640"/>
      <c r="C840" s="640"/>
      <c r="D840" s="640"/>
      <c r="E840" s="640"/>
      <c r="F840" s="640"/>
      <c r="G840" s="640"/>
      <c r="H840" s="640"/>
      <c r="I840" s="640"/>
      <c r="J840" s="640"/>
      <c r="K840" s="640"/>
      <c r="L840" s="640"/>
    </row>
    <row r="841" spans="1:12">
      <c r="A841" s="640"/>
      <c r="B841" s="640"/>
      <c r="C841" s="640"/>
      <c r="D841" s="640"/>
      <c r="E841" s="640"/>
      <c r="F841" s="640"/>
      <c r="G841" s="640"/>
      <c r="H841" s="640"/>
      <c r="I841" s="640"/>
      <c r="J841" s="640"/>
      <c r="K841" s="640"/>
      <c r="L841" s="640"/>
    </row>
    <row r="842" spans="1:12">
      <c r="A842" s="640"/>
      <c r="B842" s="640"/>
      <c r="C842" s="640"/>
      <c r="D842" s="640"/>
      <c r="E842" s="640"/>
      <c r="F842" s="640"/>
      <c r="G842" s="640"/>
      <c r="H842" s="640"/>
      <c r="I842" s="640"/>
      <c r="J842" s="640"/>
      <c r="K842" s="640"/>
      <c r="L842" s="640"/>
    </row>
    <row r="843" spans="1:12">
      <c r="A843" s="640"/>
      <c r="B843" s="640"/>
      <c r="C843" s="640"/>
      <c r="D843" s="640"/>
      <c r="E843" s="640"/>
      <c r="F843" s="640"/>
      <c r="G843" s="640"/>
      <c r="H843" s="640"/>
      <c r="I843" s="640"/>
      <c r="J843" s="640"/>
      <c r="K843" s="640"/>
      <c r="L843" s="640"/>
    </row>
    <row r="844" spans="1:12">
      <c r="A844" s="640"/>
      <c r="B844" s="640"/>
      <c r="C844" s="640"/>
      <c r="D844" s="640"/>
      <c r="E844" s="640"/>
      <c r="F844" s="640"/>
      <c r="G844" s="640"/>
      <c r="H844" s="640"/>
      <c r="I844" s="640"/>
      <c r="J844" s="640"/>
      <c r="K844" s="640"/>
      <c r="L844" s="640"/>
    </row>
    <row r="845" spans="1:12">
      <c r="A845" s="640"/>
      <c r="B845" s="640"/>
      <c r="C845" s="640"/>
      <c r="D845" s="640"/>
      <c r="E845" s="640"/>
      <c r="F845" s="640"/>
      <c r="G845" s="640"/>
      <c r="H845" s="640"/>
      <c r="I845" s="640"/>
      <c r="J845" s="640"/>
      <c r="K845" s="640"/>
      <c r="L845" s="640"/>
    </row>
    <row r="846" spans="1:12">
      <c r="A846" s="640"/>
      <c r="B846" s="640"/>
      <c r="C846" s="640"/>
      <c r="D846" s="640"/>
      <c r="E846" s="640"/>
      <c r="F846" s="640"/>
      <c r="G846" s="640"/>
      <c r="H846" s="640"/>
      <c r="I846" s="640"/>
      <c r="J846" s="640"/>
      <c r="K846" s="640"/>
      <c r="L846" s="640"/>
    </row>
    <row r="847" spans="1:12">
      <c r="A847" s="640"/>
      <c r="B847" s="640"/>
      <c r="C847" s="640"/>
      <c r="D847" s="640"/>
      <c r="E847" s="640"/>
      <c r="F847" s="640"/>
      <c r="G847" s="640"/>
      <c r="H847" s="640"/>
      <c r="I847" s="640"/>
      <c r="J847" s="640"/>
      <c r="K847" s="640"/>
      <c r="L847" s="640"/>
    </row>
    <row r="848" spans="1:12">
      <c r="A848" s="640"/>
      <c r="B848" s="640"/>
      <c r="C848" s="640"/>
      <c r="D848" s="640"/>
      <c r="E848" s="640"/>
      <c r="F848" s="640"/>
      <c r="G848" s="640"/>
      <c r="H848" s="640"/>
      <c r="I848" s="640"/>
      <c r="J848" s="640"/>
      <c r="K848" s="640"/>
      <c r="L848" s="640"/>
    </row>
    <row r="849" spans="1:12">
      <c r="A849" s="640"/>
      <c r="B849" s="640"/>
      <c r="C849" s="640"/>
      <c r="D849" s="640"/>
      <c r="E849" s="640"/>
      <c r="F849" s="640"/>
      <c r="G849" s="640"/>
      <c r="H849" s="640"/>
      <c r="I849" s="640"/>
      <c r="J849" s="640"/>
      <c r="K849" s="640"/>
      <c r="L849" s="640"/>
    </row>
    <row r="850" spans="1:12">
      <c r="A850" s="640"/>
      <c r="B850" s="640"/>
      <c r="C850" s="640"/>
      <c r="D850" s="640"/>
      <c r="E850" s="640"/>
      <c r="F850" s="640"/>
      <c r="G850" s="640"/>
      <c r="H850" s="640"/>
      <c r="I850" s="640"/>
      <c r="J850" s="640"/>
      <c r="K850" s="640"/>
      <c r="L850" s="640"/>
    </row>
    <row r="851" spans="1:12">
      <c r="A851" s="640"/>
      <c r="B851" s="640"/>
      <c r="C851" s="640"/>
      <c r="D851" s="640"/>
      <c r="E851" s="640"/>
      <c r="F851" s="640"/>
      <c r="G851" s="640"/>
      <c r="H851" s="640"/>
      <c r="I851" s="640"/>
      <c r="J851" s="640"/>
      <c r="K851" s="640"/>
      <c r="L851" s="640"/>
    </row>
    <row r="852" spans="1:12">
      <c r="A852" s="640"/>
      <c r="B852" s="640"/>
      <c r="C852" s="640"/>
      <c r="D852" s="640"/>
      <c r="E852" s="640"/>
      <c r="F852" s="640"/>
      <c r="G852" s="640"/>
      <c r="H852" s="640"/>
      <c r="I852" s="640"/>
      <c r="J852" s="640"/>
      <c r="K852" s="640"/>
      <c r="L852" s="640"/>
    </row>
    <row r="853" spans="1:12">
      <c r="A853" s="640"/>
      <c r="B853" s="640"/>
      <c r="C853" s="640"/>
      <c r="D853" s="640"/>
      <c r="E853" s="640"/>
      <c r="F853" s="640"/>
      <c r="G853" s="640"/>
      <c r="H853" s="640"/>
      <c r="I853" s="640"/>
      <c r="J853" s="640"/>
      <c r="K853" s="640"/>
      <c r="L853" s="640"/>
    </row>
    <row r="854" spans="1:12">
      <c r="A854" s="640"/>
      <c r="B854" s="640"/>
      <c r="C854" s="640"/>
      <c r="D854" s="640"/>
      <c r="E854" s="640"/>
      <c r="F854" s="640"/>
      <c r="G854" s="640"/>
      <c r="H854" s="640"/>
      <c r="I854" s="640"/>
      <c r="J854" s="640"/>
      <c r="K854" s="640"/>
      <c r="L854" s="640"/>
    </row>
    <row r="855" spans="1:12">
      <c r="A855" s="640"/>
      <c r="B855" s="640"/>
      <c r="C855" s="640"/>
      <c r="D855" s="640"/>
      <c r="E855" s="640"/>
      <c r="F855" s="640"/>
      <c r="G855" s="640"/>
      <c r="H855" s="640"/>
      <c r="I855" s="640"/>
      <c r="J855" s="640"/>
      <c r="K855" s="640"/>
      <c r="L855" s="640"/>
    </row>
    <row r="856" spans="1:12">
      <c r="A856" s="640"/>
      <c r="B856" s="640"/>
      <c r="C856" s="640"/>
      <c r="D856" s="640"/>
      <c r="E856" s="640"/>
      <c r="F856" s="640"/>
      <c r="G856" s="640"/>
      <c r="H856" s="640"/>
      <c r="I856" s="640"/>
      <c r="J856" s="640"/>
      <c r="K856" s="640"/>
      <c r="L856" s="640"/>
    </row>
    <row r="857" spans="1:12">
      <c r="A857" s="640"/>
      <c r="B857" s="640"/>
      <c r="C857" s="640"/>
      <c r="D857" s="640"/>
      <c r="E857" s="640"/>
      <c r="F857" s="640"/>
      <c r="G857" s="640"/>
      <c r="H857" s="640"/>
      <c r="I857" s="640"/>
      <c r="J857" s="640"/>
      <c r="K857" s="640"/>
      <c r="L857" s="640"/>
    </row>
    <row r="858" spans="1:12">
      <c r="A858" s="640"/>
      <c r="B858" s="640"/>
      <c r="C858" s="640"/>
      <c r="D858" s="640"/>
      <c r="E858" s="640"/>
      <c r="F858" s="640"/>
      <c r="G858" s="640"/>
      <c r="H858" s="640"/>
      <c r="I858" s="640"/>
      <c r="J858" s="640"/>
      <c r="K858" s="640"/>
      <c r="L858" s="640"/>
    </row>
    <row r="859" spans="1:12">
      <c r="A859" s="640"/>
      <c r="B859" s="640"/>
      <c r="C859" s="640"/>
      <c r="D859" s="640"/>
      <c r="E859" s="640"/>
      <c r="F859" s="640"/>
      <c r="G859" s="640"/>
      <c r="H859" s="640"/>
      <c r="I859" s="640"/>
      <c r="J859" s="640"/>
      <c r="K859" s="640"/>
      <c r="L859" s="640"/>
    </row>
    <row r="860" spans="1:12">
      <c r="A860" s="640"/>
      <c r="B860" s="640"/>
      <c r="C860" s="640"/>
      <c r="D860" s="640"/>
      <c r="E860" s="640"/>
      <c r="F860" s="640"/>
      <c r="G860" s="640"/>
      <c r="H860" s="640"/>
      <c r="I860" s="640"/>
      <c r="J860" s="640"/>
      <c r="K860" s="640"/>
      <c r="L860" s="640"/>
    </row>
    <row r="861" spans="1:12">
      <c r="A861" s="640"/>
      <c r="B861" s="640"/>
      <c r="C861" s="640"/>
      <c r="D861" s="640"/>
      <c r="E861" s="640"/>
      <c r="F861" s="640"/>
      <c r="G861" s="640"/>
      <c r="H861" s="640"/>
      <c r="I861" s="640"/>
      <c r="J861" s="640"/>
      <c r="K861" s="640"/>
      <c r="L861" s="640"/>
    </row>
    <row r="862" spans="1:12">
      <c r="A862" s="640"/>
      <c r="B862" s="640"/>
      <c r="C862" s="640"/>
      <c r="D862" s="640"/>
      <c r="E862" s="640"/>
      <c r="F862" s="640"/>
      <c r="G862" s="640"/>
      <c r="H862" s="640"/>
      <c r="I862" s="640"/>
      <c r="J862" s="640"/>
      <c r="K862" s="640"/>
      <c r="L862" s="640"/>
    </row>
    <row r="863" spans="1:12">
      <c r="A863" s="640"/>
      <c r="B863" s="640"/>
      <c r="C863" s="640"/>
      <c r="D863" s="640"/>
      <c r="E863" s="640"/>
      <c r="F863" s="640"/>
      <c r="G863" s="640"/>
      <c r="H863" s="640"/>
      <c r="I863" s="640"/>
      <c r="J863" s="640"/>
      <c r="K863" s="640"/>
      <c r="L863" s="640"/>
    </row>
    <row r="864" spans="1:12">
      <c r="A864" s="640"/>
      <c r="B864" s="640"/>
      <c r="C864" s="640"/>
      <c r="D864" s="640"/>
      <c r="E864" s="640"/>
      <c r="F864" s="640"/>
      <c r="G864" s="640"/>
      <c r="H864" s="640"/>
      <c r="I864" s="640"/>
      <c r="J864" s="640"/>
      <c r="K864" s="640"/>
      <c r="L864" s="640"/>
    </row>
    <row r="865" spans="1:12">
      <c r="A865" s="640"/>
      <c r="B865" s="640"/>
      <c r="C865" s="640"/>
      <c r="D865" s="640"/>
      <c r="E865" s="640"/>
      <c r="F865" s="640"/>
      <c r="G865" s="640"/>
      <c r="H865" s="640"/>
      <c r="I865" s="640"/>
      <c r="J865" s="640"/>
      <c r="K865" s="640"/>
      <c r="L865" s="640"/>
    </row>
    <row r="866" spans="1:12">
      <c r="A866" s="640"/>
      <c r="B866" s="640"/>
      <c r="C866" s="640"/>
      <c r="D866" s="640"/>
      <c r="E866" s="640"/>
      <c r="F866" s="640"/>
      <c r="G866" s="640"/>
      <c r="H866" s="640"/>
      <c r="I866" s="640"/>
      <c r="J866" s="640"/>
      <c r="K866" s="640"/>
      <c r="L866" s="640"/>
    </row>
    <row r="867" spans="1:12">
      <c r="A867" s="640"/>
      <c r="B867" s="640"/>
      <c r="C867" s="640"/>
      <c r="D867" s="640"/>
      <c r="E867" s="640"/>
      <c r="F867" s="640"/>
      <c r="G867" s="640"/>
      <c r="H867" s="640"/>
      <c r="I867" s="640"/>
      <c r="J867" s="640"/>
      <c r="K867" s="640"/>
      <c r="L867" s="640"/>
    </row>
    <row r="868" spans="1:12">
      <c r="A868" s="640"/>
      <c r="B868" s="640"/>
      <c r="C868" s="640"/>
      <c r="D868" s="640"/>
      <c r="E868" s="640"/>
      <c r="F868" s="640"/>
      <c r="G868" s="640"/>
      <c r="H868" s="640"/>
      <c r="I868" s="640"/>
      <c r="J868" s="640"/>
      <c r="K868" s="640"/>
      <c r="L868" s="640"/>
    </row>
    <row r="869" spans="1:12">
      <c r="A869" s="640"/>
      <c r="B869" s="640"/>
      <c r="C869" s="640"/>
      <c r="D869" s="640"/>
      <c r="E869" s="640"/>
      <c r="F869" s="640"/>
      <c r="G869" s="640"/>
      <c r="H869" s="640"/>
      <c r="I869" s="640"/>
      <c r="J869" s="640"/>
      <c r="K869" s="640"/>
      <c r="L869" s="640"/>
    </row>
    <row r="870" spans="1:12">
      <c r="A870" s="640"/>
      <c r="B870" s="640"/>
      <c r="C870" s="640"/>
      <c r="D870" s="640"/>
      <c r="E870" s="640"/>
      <c r="F870" s="640"/>
      <c r="G870" s="640"/>
      <c r="H870" s="640"/>
      <c r="I870" s="640"/>
      <c r="J870" s="640"/>
      <c r="K870" s="640"/>
      <c r="L870" s="640"/>
    </row>
    <row r="871" spans="1:12">
      <c r="A871" s="640"/>
      <c r="B871" s="640"/>
      <c r="C871" s="640"/>
      <c r="D871" s="640"/>
      <c r="E871" s="640"/>
      <c r="F871" s="640"/>
      <c r="G871" s="640"/>
      <c r="H871" s="640"/>
      <c r="I871" s="640"/>
      <c r="J871" s="640"/>
      <c r="K871" s="640"/>
      <c r="L871" s="640"/>
    </row>
    <row r="872" spans="1:12">
      <c r="A872" s="640"/>
      <c r="B872" s="640"/>
      <c r="C872" s="640"/>
      <c r="D872" s="640"/>
      <c r="E872" s="640"/>
      <c r="F872" s="640"/>
      <c r="G872" s="640"/>
      <c r="H872" s="640"/>
      <c r="I872" s="640"/>
      <c r="J872" s="640"/>
      <c r="K872" s="640"/>
      <c r="L872" s="640"/>
    </row>
    <row r="873" spans="1:12">
      <c r="A873" s="640"/>
      <c r="B873" s="640"/>
      <c r="C873" s="640"/>
      <c r="D873" s="640"/>
      <c r="E873" s="640"/>
      <c r="F873" s="640"/>
      <c r="G873" s="640"/>
      <c r="H873" s="640"/>
      <c r="I873" s="640"/>
      <c r="J873" s="640"/>
      <c r="K873" s="640"/>
      <c r="L873" s="640"/>
    </row>
    <row r="874" spans="1:12">
      <c r="A874" s="640"/>
      <c r="B874" s="640"/>
      <c r="C874" s="640"/>
      <c r="D874" s="640"/>
      <c r="E874" s="640"/>
      <c r="F874" s="640"/>
      <c r="G874" s="640"/>
      <c r="H874" s="640"/>
      <c r="I874" s="640"/>
      <c r="J874" s="640"/>
      <c r="K874" s="640"/>
      <c r="L874" s="640"/>
    </row>
    <row r="875" spans="1:12">
      <c r="A875" s="640"/>
      <c r="B875" s="640"/>
      <c r="C875" s="640"/>
      <c r="D875" s="640"/>
      <c r="E875" s="640"/>
      <c r="F875" s="640"/>
      <c r="G875" s="640"/>
      <c r="H875" s="640"/>
      <c r="I875" s="640"/>
      <c r="J875" s="640"/>
      <c r="K875" s="640"/>
      <c r="L875" s="640"/>
    </row>
    <row r="876" spans="1:12">
      <c r="A876" s="640"/>
      <c r="B876" s="640"/>
      <c r="C876" s="640"/>
      <c r="D876" s="640"/>
      <c r="E876" s="640"/>
      <c r="F876" s="640"/>
      <c r="G876" s="640"/>
      <c r="H876" s="640"/>
      <c r="I876" s="640"/>
      <c r="J876" s="640"/>
      <c r="K876" s="640"/>
      <c r="L876" s="640"/>
    </row>
    <row r="877" spans="1:12">
      <c r="A877" s="640"/>
      <c r="B877" s="640"/>
      <c r="C877" s="640"/>
      <c r="D877" s="640"/>
      <c r="E877" s="640"/>
      <c r="F877" s="640"/>
      <c r="G877" s="640"/>
      <c r="H877" s="640"/>
      <c r="I877" s="640"/>
      <c r="J877" s="640"/>
      <c r="K877" s="640"/>
      <c r="L877" s="640"/>
    </row>
    <row r="878" spans="1:12">
      <c r="A878" s="640"/>
      <c r="B878" s="640"/>
      <c r="C878" s="640"/>
      <c r="D878" s="640"/>
      <c r="E878" s="640"/>
      <c r="F878" s="640"/>
      <c r="G878" s="640"/>
      <c r="H878" s="640"/>
      <c r="I878" s="640"/>
      <c r="J878" s="640"/>
      <c r="K878" s="640"/>
      <c r="L878" s="640"/>
    </row>
    <row r="879" spans="1:12">
      <c r="A879" s="640"/>
      <c r="B879" s="640"/>
      <c r="C879" s="640"/>
      <c r="D879" s="640"/>
      <c r="E879" s="640"/>
      <c r="F879" s="640"/>
      <c r="G879" s="640"/>
      <c r="H879" s="640"/>
      <c r="I879" s="640"/>
      <c r="J879" s="640"/>
      <c r="K879" s="640"/>
      <c r="L879" s="640"/>
    </row>
    <row r="880" spans="1:12">
      <c r="A880" s="640"/>
      <c r="B880" s="640"/>
      <c r="C880" s="640"/>
      <c r="D880" s="640"/>
      <c r="E880" s="640"/>
      <c r="F880" s="640"/>
      <c r="G880" s="640"/>
      <c r="H880" s="640"/>
      <c r="I880" s="640"/>
      <c r="J880" s="640"/>
      <c r="K880" s="640"/>
      <c r="L880" s="640"/>
    </row>
    <row r="881" spans="1:12">
      <c r="A881" s="640"/>
      <c r="B881" s="640"/>
      <c r="C881" s="640"/>
      <c r="D881" s="640"/>
      <c r="E881" s="640"/>
      <c r="F881" s="640"/>
      <c r="G881" s="640"/>
      <c r="H881" s="640"/>
      <c r="I881" s="640"/>
      <c r="J881" s="640"/>
      <c r="K881" s="640"/>
      <c r="L881" s="640"/>
    </row>
    <row r="882" spans="1:12">
      <c r="A882" s="640"/>
      <c r="B882" s="640"/>
      <c r="C882" s="640"/>
      <c r="D882" s="640"/>
      <c r="E882" s="640"/>
      <c r="F882" s="640"/>
      <c r="G882" s="640"/>
      <c r="H882" s="640"/>
      <c r="I882" s="640"/>
      <c r="J882" s="640"/>
      <c r="K882" s="640"/>
      <c r="L882" s="640"/>
    </row>
    <row r="883" spans="1:12">
      <c r="A883" s="640"/>
      <c r="B883" s="640"/>
      <c r="C883" s="640"/>
      <c r="D883" s="640"/>
      <c r="E883" s="640"/>
      <c r="F883" s="640"/>
      <c r="G883" s="640"/>
      <c r="H883" s="640"/>
      <c r="I883" s="640"/>
      <c r="J883" s="640"/>
      <c r="K883" s="640"/>
      <c r="L883" s="640"/>
    </row>
    <row r="884" spans="1:12">
      <c r="A884" s="640"/>
      <c r="B884" s="640"/>
      <c r="C884" s="640"/>
      <c r="D884" s="640"/>
      <c r="E884" s="640"/>
      <c r="F884" s="640"/>
      <c r="G884" s="640"/>
      <c r="H884" s="640"/>
      <c r="I884" s="640"/>
      <c r="J884" s="640"/>
      <c r="K884" s="640"/>
      <c r="L884" s="640"/>
    </row>
    <row r="885" spans="1:12">
      <c r="A885" s="640"/>
      <c r="B885" s="640"/>
      <c r="C885" s="640"/>
      <c r="D885" s="640"/>
      <c r="E885" s="640"/>
      <c r="F885" s="640"/>
      <c r="G885" s="640"/>
      <c r="H885" s="640"/>
      <c r="I885" s="640"/>
      <c r="J885" s="640"/>
      <c r="K885" s="640"/>
      <c r="L885" s="640"/>
    </row>
    <row r="886" spans="1:12">
      <c r="A886" s="640"/>
      <c r="B886" s="640"/>
      <c r="C886" s="640"/>
      <c r="D886" s="640"/>
      <c r="E886" s="640"/>
      <c r="F886" s="640"/>
      <c r="G886" s="640"/>
      <c r="H886" s="640"/>
      <c r="I886" s="640"/>
      <c r="J886" s="640"/>
      <c r="K886" s="640"/>
      <c r="L886" s="640"/>
    </row>
    <row r="887" spans="1:12">
      <c r="A887" s="640"/>
      <c r="B887" s="640"/>
      <c r="C887" s="640"/>
      <c r="D887" s="640"/>
      <c r="E887" s="640"/>
      <c r="F887" s="640"/>
      <c r="G887" s="640"/>
      <c r="H887" s="640"/>
      <c r="I887" s="640"/>
      <c r="J887" s="640"/>
      <c r="K887" s="640"/>
      <c r="L887" s="640"/>
    </row>
    <row r="888" spans="1:12">
      <c r="A888" s="640"/>
      <c r="B888" s="640"/>
      <c r="C888" s="640"/>
      <c r="D888" s="640"/>
      <c r="E888" s="640"/>
      <c r="F888" s="640"/>
      <c r="G888" s="640"/>
      <c r="H888" s="640"/>
      <c r="I888" s="640"/>
      <c r="J888" s="640"/>
      <c r="K888" s="640"/>
      <c r="L888" s="640"/>
    </row>
    <row r="889" spans="1:12">
      <c r="A889" s="640"/>
      <c r="B889" s="640"/>
      <c r="C889" s="640"/>
      <c r="D889" s="640"/>
      <c r="E889" s="640"/>
      <c r="F889" s="640"/>
      <c r="G889" s="640"/>
      <c r="H889" s="640"/>
      <c r="I889" s="640"/>
      <c r="J889" s="640"/>
      <c r="K889" s="640"/>
      <c r="L889" s="640"/>
    </row>
    <row r="890" spans="1:12">
      <c r="A890" s="640"/>
      <c r="B890" s="640"/>
      <c r="C890" s="640"/>
      <c r="D890" s="640"/>
      <c r="E890" s="640"/>
      <c r="F890" s="640"/>
      <c r="G890" s="640"/>
      <c r="H890" s="640"/>
      <c r="I890" s="640"/>
      <c r="J890" s="640"/>
      <c r="K890" s="640"/>
      <c r="L890" s="640"/>
    </row>
    <row r="891" spans="1:12">
      <c r="A891" s="640"/>
      <c r="B891" s="640"/>
      <c r="C891" s="640"/>
      <c r="D891" s="640"/>
      <c r="E891" s="640"/>
      <c r="F891" s="640"/>
      <c r="G891" s="640"/>
      <c r="H891" s="640"/>
      <c r="I891" s="640"/>
      <c r="J891" s="640"/>
      <c r="K891" s="640"/>
      <c r="L891" s="640"/>
    </row>
    <row r="892" spans="1:12">
      <c r="A892" s="640"/>
      <c r="B892" s="640"/>
      <c r="C892" s="640"/>
      <c r="D892" s="640"/>
      <c r="E892" s="640"/>
      <c r="F892" s="640"/>
      <c r="G892" s="640"/>
      <c r="H892" s="640"/>
      <c r="I892" s="640"/>
      <c r="J892" s="640"/>
      <c r="K892" s="640"/>
      <c r="L892" s="640"/>
    </row>
    <row r="893" spans="1:12">
      <c r="A893" s="640"/>
      <c r="B893" s="640"/>
      <c r="C893" s="640"/>
      <c r="D893" s="640"/>
      <c r="E893" s="640"/>
      <c r="F893" s="640"/>
      <c r="G893" s="640"/>
      <c r="H893" s="640"/>
      <c r="I893" s="640"/>
      <c r="J893" s="640"/>
      <c r="K893" s="640"/>
      <c r="L893" s="640"/>
    </row>
    <row r="894" spans="1:12">
      <c r="A894" s="640"/>
      <c r="B894" s="640"/>
      <c r="C894" s="640"/>
      <c r="D894" s="640"/>
      <c r="E894" s="640"/>
      <c r="F894" s="640"/>
      <c r="G894" s="640"/>
      <c r="H894" s="640"/>
      <c r="I894" s="640"/>
      <c r="J894" s="640"/>
      <c r="K894" s="640"/>
      <c r="L894" s="640"/>
    </row>
    <row r="895" spans="1:12">
      <c r="A895" s="640"/>
      <c r="B895" s="640"/>
      <c r="C895" s="640"/>
      <c r="D895" s="640"/>
      <c r="E895" s="640"/>
      <c r="F895" s="640"/>
      <c r="G895" s="640"/>
      <c r="H895" s="640"/>
      <c r="I895" s="640"/>
      <c r="J895" s="640"/>
      <c r="K895" s="640"/>
      <c r="L895" s="640"/>
    </row>
    <row r="896" spans="1:12">
      <c r="A896" s="640"/>
      <c r="B896" s="640"/>
      <c r="C896" s="640"/>
      <c r="D896" s="640"/>
      <c r="E896" s="640"/>
      <c r="F896" s="640"/>
      <c r="G896" s="640"/>
      <c r="H896" s="640"/>
      <c r="I896" s="640"/>
      <c r="J896" s="640"/>
      <c r="K896" s="640"/>
      <c r="L896" s="640"/>
    </row>
    <row r="897" spans="1:12">
      <c r="A897" s="640"/>
      <c r="B897" s="640"/>
      <c r="C897" s="640"/>
      <c r="D897" s="640"/>
      <c r="E897" s="640"/>
      <c r="F897" s="640"/>
      <c r="G897" s="640"/>
      <c r="H897" s="640"/>
      <c r="I897" s="640"/>
      <c r="J897" s="640"/>
      <c r="K897" s="640"/>
      <c r="L897" s="640"/>
    </row>
    <row r="898" spans="1:12">
      <c r="A898" s="640"/>
      <c r="B898" s="640"/>
      <c r="C898" s="640"/>
      <c r="D898" s="640"/>
      <c r="E898" s="640"/>
      <c r="F898" s="640"/>
      <c r="G898" s="640"/>
      <c r="H898" s="640"/>
      <c r="I898" s="640"/>
      <c r="J898" s="640"/>
      <c r="K898" s="640"/>
      <c r="L898" s="640"/>
    </row>
    <row r="899" spans="1:12">
      <c r="A899" s="640"/>
      <c r="B899" s="640"/>
      <c r="C899" s="640"/>
      <c r="D899" s="640"/>
      <c r="E899" s="640"/>
      <c r="F899" s="640"/>
      <c r="G899" s="640"/>
      <c r="H899" s="640"/>
      <c r="I899" s="640"/>
      <c r="J899" s="640"/>
      <c r="K899" s="640"/>
      <c r="L899" s="640"/>
    </row>
    <row r="900" spans="1:12">
      <c r="A900" s="640"/>
      <c r="B900" s="640"/>
      <c r="C900" s="640"/>
      <c r="D900" s="640"/>
      <c r="E900" s="640"/>
      <c r="F900" s="640"/>
      <c r="G900" s="640"/>
      <c r="H900" s="640"/>
      <c r="I900" s="640"/>
      <c r="J900" s="640"/>
      <c r="K900" s="640"/>
      <c r="L900" s="640"/>
    </row>
    <row r="901" spans="1:12">
      <c r="A901" s="640"/>
      <c r="B901" s="640"/>
      <c r="C901" s="640"/>
      <c r="D901" s="640"/>
      <c r="E901" s="640"/>
      <c r="F901" s="640"/>
      <c r="G901" s="640"/>
      <c r="H901" s="640"/>
      <c r="I901" s="640"/>
      <c r="J901" s="640"/>
      <c r="K901" s="640"/>
      <c r="L901" s="640"/>
    </row>
    <row r="902" spans="1:12">
      <c r="A902" s="640"/>
      <c r="B902" s="640"/>
      <c r="C902" s="640"/>
      <c r="D902" s="640"/>
      <c r="E902" s="640"/>
      <c r="F902" s="640"/>
      <c r="G902" s="640"/>
      <c r="H902" s="640"/>
      <c r="I902" s="640"/>
      <c r="J902" s="640"/>
      <c r="K902" s="640"/>
      <c r="L902" s="640"/>
    </row>
    <row r="903" spans="1:12">
      <c r="A903" s="640"/>
      <c r="B903" s="640"/>
      <c r="C903" s="640"/>
      <c r="D903" s="640"/>
      <c r="E903" s="640"/>
      <c r="F903" s="640"/>
      <c r="G903" s="640"/>
      <c r="H903" s="640"/>
      <c r="I903" s="640"/>
      <c r="J903" s="640"/>
      <c r="K903" s="640"/>
      <c r="L903" s="640"/>
    </row>
    <row r="904" spans="1:12">
      <c r="A904" s="640"/>
      <c r="B904" s="640"/>
      <c r="C904" s="640"/>
      <c r="D904" s="640"/>
      <c r="E904" s="640"/>
      <c r="F904" s="640"/>
      <c r="G904" s="640"/>
      <c r="H904" s="640"/>
      <c r="I904" s="640"/>
      <c r="J904" s="640"/>
      <c r="K904" s="640"/>
      <c r="L904" s="640"/>
    </row>
    <row r="905" spans="1:12">
      <c r="A905" s="640"/>
      <c r="B905" s="640"/>
      <c r="C905" s="640"/>
      <c r="D905" s="640"/>
      <c r="E905" s="640"/>
      <c r="F905" s="640"/>
      <c r="G905" s="640"/>
      <c r="H905" s="640"/>
      <c r="I905" s="640"/>
      <c r="J905" s="640"/>
      <c r="K905" s="640"/>
      <c r="L905" s="640"/>
    </row>
    <row r="906" spans="1:12">
      <c r="A906" s="640"/>
      <c r="B906" s="640"/>
      <c r="C906" s="640"/>
      <c r="D906" s="640"/>
      <c r="E906" s="640"/>
      <c r="F906" s="640"/>
      <c r="G906" s="640"/>
      <c r="H906" s="640"/>
      <c r="I906" s="640"/>
      <c r="J906" s="640"/>
      <c r="K906" s="640"/>
      <c r="L906" s="640"/>
    </row>
    <row r="907" spans="1:12">
      <c r="A907" s="640"/>
      <c r="B907" s="640"/>
      <c r="C907" s="640"/>
      <c r="D907" s="640"/>
      <c r="E907" s="640"/>
      <c r="F907" s="640"/>
      <c r="G907" s="640"/>
      <c r="H907" s="640"/>
      <c r="I907" s="640"/>
      <c r="J907" s="640"/>
      <c r="K907" s="640"/>
      <c r="L907" s="640"/>
    </row>
    <row r="908" spans="1:12">
      <c r="A908" s="640"/>
      <c r="B908" s="640"/>
      <c r="C908" s="640"/>
      <c r="D908" s="640"/>
      <c r="E908" s="640"/>
      <c r="F908" s="640"/>
      <c r="G908" s="640"/>
      <c r="H908" s="640"/>
      <c r="I908" s="640"/>
      <c r="J908" s="640"/>
      <c r="K908" s="640"/>
      <c r="L908" s="640"/>
    </row>
    <row r="909" spans="1:12">
      <c r="A909" s="640"/>
      <c r="B909" s="640"/>
      <c r="C909" s="640"/>
      <c r="D909" s="640"/>
      <c r="E909" s="640"/>
      <c r="F909" s="640"/>
      <c r="G909" s="640"/>
      <c r="H909" s="640"/>
      <c r="I909" s="640"/>
      <c r="J909" s="640"/>
      <c r="K909" s="640"/>
      <c r="L909" s="640"/>
    </row>
    <row r="910" spans="1:12">
      <c r="A910" s="640"/>
      <c r="B910" s="640"/>
      <c r="C910" s="640"/>
      <c r="D910" s="640"/>
      <c r="E910" s="640"/>
      <c r="F910" s="640"/>
      <c r="G910" s="640"/>
      <c r="H910" s="640"/>
      <c r="I910" s="640"/>
      <c r="J910" s="640"/>
      <c r="K910" s="640"/>
      <c r="L910" s="640"/>
    </row>
    <row r="911" spans="1:12">
      <c r="A911" s="640"/>
      <c r="B911" s="640"/>
      <c r="C911" s="640"/>
      <c r="D911" s="640"/>
      <c r="E911" s="640"/>
      <c r="F911" s="640"/>
      <c r="G911" s="640"/>
      <c r="H911" s="640"/>
      <c r="I911" s="640"/>
      <c r="J911" s="640"/>
      <c r="K911" s="640"/>
      <c r="L911" s="640"/>
    </row>
    <row r="912" spans="1:12">
      <c r="A912" s="640"/>
      <c r="B912" s="640"/>
      <c r="C912" s="640"/>
      <c r="D912" s="640"/>
      <c r="E912" s="640"/>
      <c r="F912" s="640"/>
      <c r="G912" s="640"/>
      <c r="H912" s="640"/>
      <c r="I912" s="640"/>
      <c r="J912" s="640"/>
      <c r="K912" s="640"/>
      <c r="L912" s="640"/>
    </row>
    <row r="913" spans="1:12">
      <c r="A913" s="640"/>
      <c r="B913" s="640"/>
      <c r="C913" s="640"/>
      <c r="D913" s="640"/>
      <c r="E913" s="640"/>
      <c r="F913" s="640"/>
      <c r="G913" s="640"/>
      <c r="H913" s="640"/>
      <c r="I913" s="640"/>
      <c r="J913" s="640"/>
      <c r="K913" s="640"/>
      <c r="L913" s="640"/>
    </row>
    <row r="914" spans="1:12">
      <c r="A914" s="640"/>
      <c r="B914" s="640"/>
      <c r="C914" s="640"/>
      <c r="D914" s="640"/>
      <c r="E914" s="640"/>
      <c r="F914" s="640"/>
      <c r="G914" s="640"/>
      <c r="H914" s="640"/>
      <c r="I914" s="640"/>
      <c r="J914" s="640"/>
      <c r="K914" s="640"/>
      <c r="L914" s="640"/>
    </row>
    <row r="915" spans="1:12">
      <c r="A915" s="640"/>
      <c r="B915" s="640"/>
      <c r="C915" s="640"/>
      <c r="D915" s="640"/>
      <c r="E915" s="640"/>
      <c r="F915" s="640"/>
      <c r="G915" s="640"/>
      <c r="H915" s="640"/>
      <c r="I915" s="640"/>
      <c r="J915" s="640"/>
      <c r="K915" s="640"/>
      <c r="L915" s="640"/>
    </row>
    <row r="916" spans="1:12">
      <c r="A916" s="640"/>
      <c r="B916" s="640"/>
      <c r="C916" s="640"/>
      <c r="D916" s="640"/>
      <c r="E916" s="640"/>
      <c r="F916" s="640"/>
      <c r="G916" s="640"/>
      <c r="H916" s="640"/>
      <c r="I916" s="640"/>
      <c r="J916" s="640"/>
      <c r="K916" s="640"/>
      <c r="L916" s="640"/>
    </row>
    <row r="917" spans="1:12">
      <c r="A917" s="640"/>
      <c r="B917" s="640"/>
      <c r="C917" s="640"/>
      <c r="D917" s="640"/>
      <c r="E917" s="640"/>
      <c r="F917" s="640"/>
      <c r="G917" s="640"/>
      <c r="H917" s="640"/>
      <c r="I917" s="640"/>
      <c r="J917" s="640"/>
      <c r="K917" s="640"/>
      <c r="L917" s="640"/>
    </row>
    <row r="918" spans="1:12">
      <c r="A918" s="640"/>
      <c r="B918" s="640"/>
      <c r="C918" s="640"/>
      <c r="D918" s="640"/>
      <c r="E918" s="640"/>
      <c r="F918" s="640"/>
      <c r="G918" s="640"/>
      <c r="H918" s="640"/>
      <c r="I918" s="640"/>
      <c r="J918" s="640"/>
      <c r="K918" s="640"/>
      <c r="L918" s="640"/>
    </row>
    <row r="919" spans="1:12">
      <c r="A919" s="640"/>
      <c r="B919" s="640"/>
      <c r="C919" s="640"/>
      <c r="D919" s="640"/>
      <c r="E919" s="640"/>
      <c r="F919" s="640"/>
      <c r="G919" s="640"/>
      <c r="H919" s="640"/>
      <c r="I919" s="640"/>
      <c r="J919" s="640"/>
      <c r="K919" s="640"/>
      <c r="L919" s="640"/>
    </row>
    <row r="920" spans="1:12">
      <c r="A920" s="640"/>
      <c r="B920" s="640"/>
      <c r="C920" s="640"/>
      <c r="D920" s="640"/>
      <c r="E920" s="640"/>
      <c r="F920" s="640"/>
      <c r="G920" s="640"/>
      <c r="H920" s="640"/>
      <c r="I920" s="640"/>
      <c r="J920" s="640"/>
      <c r="K920" s="640"/>
      <c r="L920" s="640"/>
    </row>
    <row r="921" spans="1:12">
      <c r="A921" s="640"/>
      <c r="B921" s="640"/>
      <c r="C921" s="640"/>
      <c r="D921" s="640"/>
      <c r="E921" s="640"/>
      <c r="F921" s="640"/>
      <c r="G921" s="640"/>
      <c r="H921" s="640"/>
      <c r="I921" s="640"/>
      <c r="J921" s="640"/>
      <c r="K921" s="640"/>
      <c r="L921" s="640"/>
    </row>
    <row r="922" spans="1:12">
      <c r="A922" s="640"/>
      <c r="B922" s="640"/>
      <c r="C922" s="640"/>
      <c r="D922" s="640"/>
      <c r="E922" s="640"/>
      <c r="F922" s="640"/>
      <c r="G922" s="640"/>
      <c r="H922" s="640"/>
      <c r="I922" s="640"/>
      <c r="J922" s="640"/>
      <c r="K922" s="640"/>
      <c r="L922" s="640"/>
    </row>
    <row r="923" spans="1:12">
      <c r="A923" s="640"/>
      <c r="B923" s="640"/>
      <c r="C923" s="640"/>
      <c r="D923" s="640"/>
      <c r="E923" s="640"/>
      <c r="F923" s="640"/>
      <c r="G923" s="640"/>
      <c r="H923" s="640"/>
      <c r="I923" s="640"/>
      <c r="J923" s="640"/>
      <c r="K923" s="640"/>
      <c r="L923" s="640"/>
    </row>
    <row r="924" spans="1:12">
      <c r="A924" s="640"/>
      <c r="B924" s="640"/>
      <c r="C924" s="640"/>
      <c r="D924" s="640"/>
      <c r="E924" s="640"/>
      <c r="F924" s="640"/>
      <c r="G924" s="640"/>
      <c r="H924" s="640"/>
      <c r="I924" s="640"/>
      <c r="J924" s="640"/>
      <c r="K924" s="640"/>
      <c r="L924" s="640"/>
    </row>
    <row r="925" spans="1:12">
      <c r="A925" s="640"/>
      <c r="B925" s="640"/>
      <c r="C925" s="640"/>
      <c r="D925" s="640"/>
      <c r="E925" s="640"/>
      <c r="F925" s="640"/>
      <c r="G925" s="640"/>
      <c r="H925" s="640"/>
      <c r="I925" s="640"/>
      <c r="J925" s="640"/>
      <c r="K925" s="640"/>
      <c r="L925" s="640"/>
    </row>
    <row r="926" spans="1:12">
      <c r="A926" s="640"/>
      <c r="B926" s="640"/>
      <c r="C926" s="640"/>
      <c r="D926" s="640"/>
      <c r="E926" s="640"/>
      <c r="F926" s="640"/>
      <c r="G926" s="640"/>
      <c r="H926" s="640"/>
      <c r="I926" s="640"/>
      <c r="J926" s="640"/>
      <c r="K926" s="640"/>
      <c r="L926" s="640"/>
    </row>
    <row r="927" spans="1:12">
      <c r="A927" s="640"/>
      <c r="B927" s="640"/>
      <c r="C927" s="640"/>
      <c r="D927" s="640"/>
      <c r="E927" s="640"/>
      <c r="F927" s="640"/>
      <c r="G927" s="640"/>
      <c r="H927" s="640"/>
      <c r="I927" s="640"/>
      <c r="J927" s="640"/>
      <c r="K927" s="640"/>
      <c r="L927" s="640"/>
    </row>
    <row r="928" spans="1:12">
      <c r="A928" s="640"/>
      <c r="B928" s="640"/>
      <c r="C928" s="640"/>
      <c r="D928" s="640"/>
      <c r="E928" s="640"/>
      <c r="F928" s="640"/>
      <c r="G928" s="640"/>
      <c r="H928" s="640"/>
      <c r="I928" s="640"/>
      <c r="J928" s="640"/>
      <c r="K928" s="640"/>
      <c r="L928" s="640"/>
    </row>
    <row r="929" spans="1:12">
      <c r="A929" s="640"/>
      <c r="B929" s="640"/>
      <c r="C929" s="640"/>
      <c r="D929" s="640"/>
      <c r="E929" s="640"/>
      <c r="F929" s="640"/>
      <c r="G929" s="640"/>
      <c r="H929" s="640"/>
      <c r="I929" s="640"/>
      <c r="J929" s="640"/>
      <c r="K929" s="640"/>
      <c r="L929" s="640"/>
    </row>
    <row r="930" spans="1:12">
      <c r="A930" s="640"/>
      <c r="B930" s="640"/>
      <c r="C930" s="640"/>
      <c r="D930" s="640"/>
      <c r="E930" s="640"/>
      <c r="F930" s="640"/>
      <c r="G930" s="640"/>
      <c r="H930" s="640"/>
      <c r="I930" s="640"/>
      <c r="J930" s="640"/>
      <c r="K930" s="640"/>
      <c r="L930" s="640"/>
    </row>
    <row r="931" spans="1:12">
      <c r="A931" s="640"/>
      <c r="B931" s="640"/>
      <c r="C931" s="640"/>
      <c r="D931" s="640"/>
      <c r="E931" s="640"/>
      <c r="F931" s="640"/>
      <c r="G931" s="640"/>
      <c r="H931" s="640"/>
      <c r="I931" s="640"/>
      <c r="J931" s="640"/>
      <c r="K931" s="640"/>
      <c r="L931" s="640"/>
    </row>
    <row r="932" spans="1:12">
      <c r="A932" s="640"/>
      <c r="B932" s="640"/>
      <c r="C932" s="640"/>
      <c r="D932" s="640"/>
      <c r="E932" s="640"/>
      <c r="F932" s="640"/>
      <c r="G932" s="640"/>
      <c r="H932" s="640"/>
      <c r="I932" s="640"/>
      <c r="J932" s="640"/>
      <c r="K932" s="640"/>
      <c r="L932" s="640"/>
    </row>
    <row r="933" spans="1:12">
      <c r="A933" s="640"/>
      <c r="B933" s="640"/>
      <c r="C933" s="640"/>
      <c r="D933" s="640"/>
      <c r="E933" s="640"/>
      <c r="F933" s="640"/>
      <c r="G933" s="640"/>
      <c r="H933" s="640"/>
      <c r="I933" s="640"/>
      <c r="J933" s="640"/>
      <c r="K933" s="640"/>
      <c r="L933" s="640"/>
    </row>
    <row r="934" spans="1:12">
      <c r="A934" s="640"/>
      <c r="B934" s="640"/>
      <c r="C934" s="640"/>
      <c r="D934" s="640"/>
      <c r="E934" s="640"/>
      <c r="F934" s="640"/>
      <c r="G934" s="640"/>
      <c r="H934" s="640"/>
      <c r="I934" s="640"/>
      <c r="J934" s="640"/>
      <c r="K934" s="640"/>
      <c r="L934" s="640"/>
    </row>
    <row r="935" spans="1:12">
      <c r="A935" s="640"/>
      <c r="B935" s="640"/>
      <c r="C935" s="640"/>
      <c r="D935" s="640"/>
      <c r="E935" s="640"/>
      <c r="F935" s="640"/>
      <c r="G935" s="640"/>
      <c r="H935" s="640"/>
      <c r="I935" s="640"/>
      <c r="J935" s="640"/>
      <c r="K935" s="640"/>
      <c r="L935" s="640"/>
    </row>
    <row r="936" spans="1:12">
      <c r="A936" s="640"/>
      <c r="B936" s="640"/>
      <c r="C936" s="640"/>
      <c r="D936" s="640"/>
      <c r="E936" s="640"/>
      <c r="F936" s="640"/>
      <c r="G936" s="640"/>
      <c r="H936" s="640"/>
      <c r="I936" s="640"/>
      <c r="J936" s="640"/>
      <c r="K936" s="640"/>
      <c r="L936" s="640"/>
    </row>
    <row r="937" spans="1:12">
      <c r="A937" s="640"/>
      <c r="B937" s="640"/>
      <c r="C937" s="640"/>
      <c r="D937" s="640"/>
      <c r="E937" s="640"/>
      <c r="F937" s="640"/>
      <c r="G937" s="640"/>
      <c r="H937" s="640"/>
      <c r="I937" s="640"/>
      <c r="J937" s="640"/>
      <c r="K937" s="640"/>
      <c r="L937" s="640"/>
    </row>
    <row r="938" spans="1:12">
      <c r="A938" s="640"/>
      <c r="B938" s="640"/>
      <c r="C938" s="640"/>
      <c r="D938" s="640"/>
      <c r="E938" s="640"/>
      <c r="F938" s="640"/>
      <c r="G938" s="640"/>
      <c r="H938" s="640"/>
      <c r="I938" s="640"/>
      <c r="J938" s="640"/>
      <c r="K938" s="640"/>
      <c r="L938" s="640"/>
    </row>
    <row r="939" spans="1:12">
      <c r="A939" s="640"/>
      <c r="B939" s="640"/>
      <c r="C939" s="640"/>
      <c r="D939" s="640"/>
      <c r="E939" s="640"/>
      <c r="F939" s="640"/>
      <c r="G939" s="640"/>
      <c r="H939" s="640"/>
      <c r="I939" s="640"/>
      <c r="J939" s="640"/>
      <c r="K939" s="640"/>
      <c r="L939" s="640"/>
    </row>
    <row r="940" spans="1:12">
      <c r="A940" s="640"/>
      <c r="B940" s="640"/>
      <c r="C940" s="640"/>
      <c r="D940" s="640"/>
      <c r="E940" s="640"/>
      <c r="F940" s="640"/>
      <c r="G940" s="640"/>
      <c r="H940" s="640"/>
      <c r="I940" s="640"/>
      <c r="J940" s="640"/>
      <c r="K940" s="640"/>
      <c r="L940" s="640"/>
    </row>
    <row r="941" spans="1:12">
      <c r="A941" s="640"/>
      <c r="B941" s="640"/>
      <c r="C941" s="640"/>
      <c r="D941" s="640"/>
      <c r="E941" s="640"/>
      <c r="F941" s="640"/>
      <c r="G941" s="640"/>
      <c r="H941" s="640"/>
      <c r="I941" s="640"/>
      <c r="J941" s="640"/>
      <c r="K941" s="640"/>
      <c r="L941" s="640"/>
    </row>
    <row r="942" spans="1:12">
      <c r="A942" s="640"/>
      <c r="B942" s="640"/>
      <c r="C942" s="640"/>
      <c r="D942" s="640"/>
      <c r="E942" s="640"/>
      <c r="F942" s="640"/>
      <c r="G942" s="640"/>
      <c r="H942" s="640"/>
      <c r="I942" s="640"/>
      <c r="J942" s="640"/>
      <c r="K942" s="640"/>
      <c r="L942" s="640"/>
    </row>
    <row r="943" spans="1:12">
      <c r="A943" s="640"/>
      <c r="B943" s="640"/>
      <c r="C943" s="640"/>
      <c r="D943" s="640"/>
      <c r="E943" s="640"/>
      <c r="F943" s="640"/>
      <c r="G943" s="640"/>
      <c r="H943" s="640"/>
      <c r="I943" s="640"/>
      <c r="J943" s="640"/>
      <c r="K943" s="640"/>
      <c r="L943" s="640"/>
    </row>
    <row r="944" spans="1:12">
      <c r="A944" s="640"/>
      <c r="B944" s="640"/>
      <c r="C944" s="640"/>
      <c r="D944" s="640"/>
      <c r="E944" s="640"/>
      <c r="F944" s="640"/>
      <c r="G944" s="640"/>
      <c r="H944" s="640"/>
      <c r="I944" s="640"/>
      <c r="J944" s="640"/>
      <c r="K944" s="640"/>
      <c r="L944" s="640"/>
    </row>
    <row r="945" spans="1:12">
      <c r="A945" s="640"/>
      <c r="B945" s="640"/>
      <c r="C945" s="640"/>
      <c r="D945" s="640"/>
      <c r="E945" s="640"/>
      <c r="F945" s="640"/>
      <c r="G945" s="640"/>
      <c r="H945" s="640"/>
      <c r="I945" s="640"/>
      <c r="J945" s="640"/>
      <c r="K945" s="640"/>
      <c r="L945" s="640"/>
    </row>
    <row r="946" spans="1:12">
      <c r="A946" s="640"/>
      <c r="B946" s="640"/>
      <c r="C946" s="640"/>
      <c r="D946" s="640"/>
      <c r="E946" s="640"/>
      <c r="F946" s="640"/>
      <c r="G946" s="640"/>
      <c r="H946" s="640"/>
      <c r="I946" s="640"/>
      <c r="J946" s="640"/>
      <c r="K946" s="640"/>
      <c r="L946" s="640"/>
    </row>
    <row r="947" spans="1:12">
      <c r="A947" s="640"/>
      <c r="B947" s="640"/>
      <c r="C947" s="640"/>
      <c r="D947" s="640"/>
      <c r="E947" s="640"/>
      <c r="F947" s="640"/>
      <c r="G947" s="640"/>
      <c r="H947" s="640"/>
      <c r="I947" s="640"/>
      <c r="J947" s="640"/>
      <c r="K947" s="640"/>
      <c r="L947" s="640"/>
    </row>
    <row r="948" spans="1:12">
      <c r="A948" s="640"/>
      <c r="B948" s="640"/>
      <c r="C948" s="640"/>
      <c r="D948" s="640"/>
      <c r="E948" s="640"/>
      <c r="F948" s="640"/>
      <c r="G948" s="640"/>
      <c r="H948" s="640"/>
      <c r="I948" s="640"/>
      <c r="J948" s="640"/>
      <c r="K948" s="640"/>
      <c r="L948" s="640"/>
    </row>
    <row r="949" spans="1:12">
      <c r="A949" s="640"/>
      <c r="B949" s="640"/>
      <c r="C949" s="640"/>
      <c r="D949" s="640"/>
      <c r="E949" s="640"/>
      <c r="F949" s="640"/>
      <c r="G949" s="640"/>
      <c r="H949" s="640"/>
      <c r="I949" s="640"/>
      <c r="J949" s="640"/>
      <c r="K949" s="640"/>
      <c r="L949" s="640"/>
    </row>
    <row r="950" spans="1:12">
      <c r="A950" s="640"/>
      <c r="B950" s="640"/>
      <c r="C950" s="640"/>
      <c r="D950" s="640"/>
      <c r="E950" s="640"/>
      <c r="F950" s="640"/>
      <c r="G950" s="640"/>
      <c r="H950" s="640"/>
      <c r="I950" s="640"/>
      <c r="J950" s="640"/>
      <c r="K950" s="640"/>
      <c r="L950" s="640"/>
    </row>
    <row r="951" spans="1:12">
      <c r="A951" s="640"/>
      <c r="B951" s="640"/>
      <c r="C951" s="640"/>
      <c r="D951" s="640"/>
      <c r="E951" s="640"/>
      <c r="F951" s="640"/>
      <c r="G951" s="640"/>
      <c r="H951" s="640"/>
      <c r="I951" s="640"/>
      <c r="J951" s="640"/>
      <c r="K951" s="640"/>
      <c r="L951" s="640"/>
    </row>
    <row r="952" spans="1:12">
      <c r="A952" s="640"/>
      <c r="B952" s="640"/>
      <c r="C952" s="640"/>
      <c r="D952" s="640"/>
      <c r="E952" s="640"/>
      <c r="F952" s="640"/>
      <c r="G952" s="640"/>
      <c r="H952" s="640"/>
      <c r="I952" s="640"/>
      <c r="J952" s="640"/>
      <c r="K952" s="640"/>
      <c r="L952" s="640"/>
    </row>
    <row r="953" spans="1:12">
      <c r="A953" s="640"/>
      <c r="B953" s="640"/>
      <c r="C953" s="640"/>
      <c r="D953" s="640"/>
      <c r="E953" s="640"/>
      <c r="F953" s="640"/>
      <c r="G953" s="640"/>
      <c r="H953" s="640"/>
      <c r="I953" s="640"/>
      <c r="J953" s="640"/>
      <c r="K953" s="640"/>
      <c r="L953" s="640"/>
    </row>
    <row r="954" spans="1:12">
      <c r="A954" s="640"/>
      <c r="B954" s="640"/>
      <c r="C954" s="640"/>
      <c r="D954" s="640"/>
      <c r="E954" s="640"/>
      <c r="F954" s="640"/>
      <c r="G954" s="640"/>
      <c r="H954" s="640"/>
      <c r="I954" s="640"/>
      <c r="J954" s="640"/>
      <c r="K954" s="640"/>
      <c r="L954" s="640"/>
    </row>
    <row r="955" spans="1:12">
      <c r="A955" s="640"/>
      <c r="B955" s="640"/>
      <c r="C955" s="640"/>
      <c r="D955" s="640"/>
      <c r="E955" s="640"/>
      <c r="F955" s="640"/>
      <c r="G955" s="640"/>
      <c r="H955" s="640"/>
      <c r="I955" s="640"/>
      <c r="J955" s="640"/>
      <c r="K955" s="640"/>
      <c r="L955" s="640"/>
    </row>
    <row r="956" spans="1:12">
      <c r="A956" s="640"/>
      <c r="B956" s="640"/>
      <c r="C956" s="640"/>
      <c r="D956" s="640"/>
      <c r="E956" s="640"/>
      <c r="F956" s="640"/>
      <c r="G956" s="640"/>
      <c r="H956" s="640"/>
      <c r="I956" s="640"/>
      <c r="J956" s="640"/>
      <c r="K956" s="640"/>
      <c r="L956" s="640"/>
    </row>
    <row r="957" spans="1:12">
      <c r="A957" s="640"/>
      <c r="B957" s="640"/>
      <c r="C957" s="640"/>
      <c r="D957" s="640"/>
      <c r="E957" s="640"/>
      <c r="F957" s="640"/>
      <c r="G957" s="640"/>
      <c r="H957" s="640"/>
      <c r="I957" s="640"/>
      <c r="J957" s="640"/>
      <c r="K957" s="640"/>
      <c r="L957" s="640"/>
    </row>
    <row r="958" spans="1:12">
      <c r="A958" s="640"/>
      <c r="B958" s="640"/>
      <c r="C958" s="640"/>
      <c r="D958" s="640"/>
      <c r="E958" s="640"/>
      <c r="F958" s="640"/>
      <c r="G958" s="640"/>
      <c r="H958" s="640"/>
      <c r="I958" s="640"/>
      <c r="J958" s="640"/>
      <c r="K958" s="640"/>
      <c r="L958" s="640"/>
    </row>
    <row r="959" spans="1:12">
      <c r="A959" s="640"/>
      <c r="B959" s="640"/>
      <c r="C959" s="640"/>
      <c r="D959" s="640"/>
      <c r="E959" s="640"/>
      <c r="F959" s="640"/>
      <c r="G959" s="640"/>
      <c r="H959" s="640"/>
      <c r="I959" s="640"/>
      <c r="J959" s="640"/>
      <c r="K959" s="640"/>
      <c r="L959" s="640"/>
    </row>
    <row r="960" spans="1:12">
      <c r="A960" s="640"/>
      <c r="B960" s="640"/>
      <c r="C960" s="640"/>
      <c r="D960" s="640"/>
      <c r="E960" s="640"/>
      <c r="F960" s="640"/>
      <c r="G960" s="640"/>
      <c r="H960" s="640"/>
      <c r="I960" s="640"/>
      <c r="J960" s="640"/>
      <c r="K960" s="640"/>
      <c r="L960" s="640"/>
    </row>
    <row r="961" spans="1:12">
      <c r="A961" s="640"/>
      <c r="B961" s="640"/>
      <c r="C961" s="640"/>
      <c r="D961" s="640"/>
      <c r="E961" s="640"/>
      <c r="F961" s="640"/>
      <c r="G961" s="640"/>
      <c r="H961" s="640"/>
      <c r="I961" s="640"/>
      <c r="J961" s="640"/>
      <c r="K961" s="640"/>
      <c r="L961" s="640"/>
    </row>
    <row r="962" spans="1:12">
      <c r="A962" s="640"/>
      <c r="B962" s="640"/>
      <c r="C962" s="640"/>
      <c r="D962" s="640"/>
      <c r="E962" s="640"/>
      <c r="F962" s="640"/>
      <c r="G962" s="640"/>
      <c r="H962" s="640"/>
      <c r="I962" s="640"/>
      <c r="J962" s="640"/>
      <c r="K962" s="640"/>
      <c r="L962" s="640"/>
    </row>
    <row r="963" spans="1:12">
      <c r="A963" s="640"/>
      <c r="B963" s="640"/>
      <c r="C963" s="640"/>
      <c r="D963" s="640"/>
      <c r="E963" s="640"/>
      <c r="F963" s="640"/>
      <c r="G963" s="640"/>
      <c r="H963" s="640"/>
      <c r="I963" s="640"/>
      <c r="J963" s="640"/>
      <c r="K963" s="640"/>
      <c r="L963" s="640"/>
    </row>
    <row r="964" spans="1:12">
      <c r="A964" s="640"/>
      <c r="B964" s="640"/>
      <c r="C964" s="640"/>
      <c r="D964" s="640"/>
      <c r="E964" s="640"/>
      <c r="F964" s="640"/>
      <c r="G964" s="640"/>
      <c r="H964" s="640"/>
      <c r="I964" s="640"/>
      <c r="J964" s="640"/>
      <c r="K964" s="640"/>
      <c r="L964" s="640"/>
    </row>
    <row r="965" spans="1:12">
      <c r="A965" s="640"/>
      <c r="B965" s="640"/>
      <c r="C965" s="640"/>
      <c r="D965" s="640"/>
      <c r="E965" s="640"/>
      <c r="F965" s="640"/>
      <c r="G965" s="640"/>
      <c r="H965" s="640"/>
      <c r="I965" s="640"/>
      <c r="J965" s="640"/>
      <c r="K965" s="640"/>
      <c r="L965" s="640"/>
    </row>
    <row r="966" spans="1:12">
      <c r="A966" s="640"/>
      <c r="B966" s="640"/>
      <c r="C966" s="640"/>
      <c r="D966" s="640"/>
      <c r="E966" s="640"/>
      <c r="F966" s="640"/>
      <c r="G966" s="640"/>
      <c r="H966" s="640"/>
      <c r="I966" s="640"/>
      <c r="J966" s="640"/>
      <c r="K966" s="640"/>
      <c r="L966" s="640"/>
    </row>
    <row r="967" spans="1:12">
      <c r="A967" s="640"/>
      <c r="B967" s="640"/>
      <c r="C967" s="640"/>
      <c r="D967" s="640"/>
      <c r="E967" s="640"/>
      <c r="F967" s="640"/>
      <c r="G967" s="640"/>
      <c r="H967" s="640"/>
      <c r="I967" s="640"/>
      <c r="J967" s="640"/>
      <c r="K967" s="640"/>
      <c r="L967" s="640"/>
    </row>
    <row r="968" spans="1:12">
      <c r="A968" s="640"/>
      <c r="B968" s="640"/>
      <c r="C968" s="640"/>
      <c r="D968" s="640"/>
      <c r="E968" s="640"/>
      <c r="F968" s="640"/>
      <c r="G968" s="640"/>
      <c r="H968" s="640"/>
      <c r="I968" s="640"/>
      <c r="J968" s="640"/>
      <c r="K968" s="640"/>
      <c r="L968" s="640"/>
    </row>
    <row r="969" spans="1:12">
      <c r="A969" s="640"/>
      <c r="B969" s="640"/>
      <c r="C969" s="640"/>
      <c r="D969" s="640"/>
      <c r="E969" s="640"/>
      <c r="F969" s="640"/>
      <c r="G969" s="640"/>
      <c r="H969" s="640"/>
      <c r="I969" s="640"/>
      <c r="J969" s="640"/>
      <c r="K969" s="640"/>
      <c r="L969" s="640"/>
    </row>
    <row r="970" spans="1:12">
      <c r="A970" s="640"/>
      <c r="B970" s="640"/>
      <c r="C970" s="640"/>
      <c r="D970" s="640"/>
      <c r="E970" s="640"/>
      <c r="F970" s="640"/>
      <c r="G970" s="640"/>
      <c r="H970" s="640"/>
      <c r="I970" s="640"/>
      <c r="J970" s="640"/>
      <c r="K970" s="640"/>
      <c r="L970" s="640"/>
    </row>
    <row r="971" spans="1:12">
      <c r="A971" s="640"/>
      <c r="B971" s="640"/>
      <c r="C971" s="640"/>
      <c r="D971" s="640"/>
      <c r="E971" s="640"/>
      <c r="F971" s="640"/>
      <c r="G971" s="640"/>
      <c r="H971" s="640"/>
      <c r="I971" s="640"/>
      <c r="J971" s="640"/>
      <c r="K971" s="640"/>
      <c r="L971" s="640"/>
    </row>
    <row r="972" spans="1:12">
      <c r="A972" s="640"/>
      <c r="B972" s="640"/>
      <c r="C972" s="640"/>
      <c r="D972" s="640"/>
      <c r="E972" s="640"/>
      <c r="F972" s="640"/>
      <c r="G972" s="640"/>
      <c r="H972" s="640"/>
      <c r="I972" s="640"/>
      <c r="J972" s="640"/>
      <c r="K972" s="640"/>
      <c r="L972" s="640"/>
    </row>
    <row r="973" spans="1:12">
      <c r="A973" s="640"/>
      <c r="B973" s="640"/>
      <c r="C973" s="640"/>
      <c r="D973" s="640"/>
      <c r="E973" s="640"/>
      <c r="F973" s="640"/>
      <c r="G973" s="640"/>
      <c r="H973" s="640"/>
      <c r="I973" s="640"/>
      <c r="J973" s="640"/>
      <c r="K973" s="640"/>
      <c r="L973" s="640"/>
    </row>
    <row r="974" spans="1:12">
      <c r="A974" s="640"/>
      <c r="B974" s="640"/>
      <c r="C974" s="640"/>
      <c r="D974" s="640"/>
      <c r="E974" s="640"/>
      <c r="F974" s="640"/>
      <c r="G974" s="640"/>
      <c r="H974" s="640"/>
      <c r="I974" s="640"/>
      <c r="J974" s="640"/>
      <c r="K974" s="640"/>
      <c r="L974" s="640"/>
    </row>
    <row r="975" spans="1:12">
      <c r="A975" s="640"/>
      <c r="B975" s="640"/>
      <c r="C975" s="640"/>
      <c r="D975" s="640"/>
      <c r="E975" s="640"/>
      <c r="F975" s="640"/>
      <c r="G975" s="640"/>
      <c r="H975" s="640"/>
      <c r="I975" s="640"/>
      <c r="J975" s="640"/>
      <c r="K975" s="640"/>
      <c r="L975" s="640"/>
    </row>
    <row r="976" spans="1:12">
      <c r="A976" s="640"/>
      <c r="B976" s="640"/>
      <c r="C976" s="640"/>
      <c r="D976" s="640"/>
      <c r="E976" s="640"/>
      <c r="F976" s="640"/>
      <c r="G976" s="640"/>
      <c r="H976" s="640"/>
      <c r="I976" s="640"/>
      <c r="J976" s="640"/>
      <c r="K976" s="640"/>
      <c r="L976" s="640"/>
    </row>
    <row r="977" spans="1:12">
      <c r="A977" s="640"/>
      <c r="B977" s="640"/>
      <c r="C977" s="640"/>
      <c r="D977" s="640"/>
      <c r="E977" s="640"/>
      <c r="F977" s="640"/>
      <c r="G977" s="640"/>
      <c r="H977" s="640"/>
      <c r="I977" s="640"/>
      <c r="J977" s="640"/>
      <c r="K977" s="640"/>
      <c r="L977" s="640"/>
    </row>
    <row r="978" spans="1:12">
      <c r="A978" s="640"/>
      <c r="B978" s="640"/>
      <c r="C978" s="640"/>
      <c r="D978" s="640"/>
      <c r="E978" s="640"/>
      <c r="F978" s="640"/>
      <c r="G978" s="640"/>
      <c r="H978" s="640"/>
      <c r="I978" s="640"/>
      <c r="J978" s="640"/>
      <c r="K978" s="640"/>
      <c r="L978" s="640"/>
    </row>
    <row r="979" spans="1:12">
      <c r="A979" s="640"/>
      <c r="B979" s="640"/>
      <c r="C979" s="640"/>
      <c r="D979" s="640"/>
      <c r="E979" s="640"/>
      <c r="F979" s="640"/>
      <c r="G979" s="640"/>
      <c r="H979" s="640"/>
      <c r="I979" s="640"/>
      <c r="J979" s="640"/>
      <c r="K979" s="640"/>
      <c r="L979" s="640"/>
    </row>
    <row r="980" spans="1:12">
      <c r="A980" s="640"/>
      <c r="B980" s="640"/>
      <c r="C980" s="640"/>
      <c r="D980" s="640"/>
      <c r="E980" s="640"/>
      <c r="F980" s="640"/>
      <c r="G980" s="640"/>
      <c r="H980" s="640"/>
      <c r="I980" s="640"/>
      <c r="J980" s="640"/>
      <c r="K980" s="640"/>
      <c r="L980" s="640"/>
    </row>
    <row r="981" spans="1:12">
      <c r="A981" s="640"/>
      <c r="B981" s="640"/>
      <c r="C981" s="640"/>
      <c r="D981" s="640"/>
      <c r="E981" s="640"/>
      <c r="F981" s="640"/>
      <c r="G981" s="640"/>
      <c r="H981" s="640"/>
      <c r="I981" s="640"/>
      <c r="J981" s="640"/>
      <c r="K981" s="640"/>
      <c r="L981" s="640"/>
    </row>
    <row r="982" spans="1:12">
      <c r="A982" s="640"/>
      <c r="B982" s="640"/>
      <c r="C982" s="640"/>
      <c r="D982" s="640"/>
      <c r="E982" s="640"/>
      <c r="F982" s="640"/>
      <c r="G982" s="640"/>
      <c r="H982" s="640"/>
      <c r="I982" s="640"/>
      <c r="J982" s="640"/>
      <c r="K982" s="640"/>
      <c r="L982" s="640"/>
    </row>
    <row r="983" spans="1:12">
      <c r="A983" s="640"/>
      <c r="B983" s="640"/>
      <c r="C983" s="640"/>
      <c r="D983" s="640"/>
      <c r="E983" s="640"/>
      <c r="F983" s="640"/>
      <c r="G983" s="640"/>
      <c r="H983" s="640"/>
      <c r="I983" s="640"/>
      <c r="J983" s="640"/>
      <c r="K983" s="640"/>
      <c r="L983" s="640"/>
    </row>
    <row r="984" spans="1:12">
      <c r="A984" s="640"/>
      <c r="B984" s="640"/>
      <c r="C984" s="640"/>
      <c r="D984" s="640"/>
      <c r="E984" s="640"/>
      <c r="F984" s="640"/>
      <c r="G984" s="640"/>
      <c r="H984" s="640"/>
      <c r="I984" s="640"/>
      <c r="J984" s="640"/>
      <c r="K984" s="640"/>
      <c r="L984" s="640"/>
    </row>
    <row r="985" spans="1:12">
      <c r="A985" s="640"/>
      <c r="B985" s="640"/>
      <c r="C985" s="640"/>
      <c r="D985" s="640"/>
      <c r="E985" s="640"/>
      <c r="F985" s="640"/>
      <c r="G985" s="640"/>
      <c r="H985" s="640"/>
      <c r="I985" s="640"/>
      <c r="J985" s="640"/>
      <c r="K985" s="640"/>
      <c r="L985" s="640"/>
    </row>
    <row r="986" spans="1:12">
      <c r="A986" s="640"/>
      <c r="B986" s="640"/>
      <c r="C986" s="640"/>
      <c r="D986" s="640"/>
      <c r="E986" s="640"/>
      <c r="F986" s="640"/>
      <c r="G986" s="640"/>
      <c r="H986" s="640"/>
      <c r="I986" s="640"/>
      <c r="J986" s="640"/>
      <c r="K986" s="640"/>
      <c r="L986" s="640"/>
    </row>
    <row r="987" spans="1:12">
      <c r="A987" s="640"/>
      <c r="B987" s="640"/>
      <c r="C987" s="640"/>
      <c r="D987" s="640"/>
      <c r="E987" s="640"/>
      <c r="F987" s="640"/>
      <c r="G987" s="640"/>
      <c r="H987" s="640"/>
      <c r="I987" s="640"/>
      <c r="J987" s="640"/>
      <c r="K987" s="640"/>
      <c r="L987" s="640"/>
    </row>
    <row r="988" spans="1:12">
      <c r="A988" s="640"/>
      <c r="B988" s="640"/>
      <c r="C988" s="640"/>
      <c r="D988" s="640"/>
      <c r="E988" s="640"/>
      <c r="F988" s="640"/>
      <c r="G988" s="640"/>
      <c r="H988" s="640"/>
      <c r="I988" s="640"/>
      <c r="J988" s="640"/>
      <c r="K988" s="640"/>
      <c r="L988" s="640"/>
    </row>
    <row r="989" spans="1:12">
      <c r="A989" s="640"/>
      <c r="B989" s="640"/>
      <c r="C989" s="640"/>
      <c r="D989" s="640"/>
      <c r="E989" s="640"/>
      <c r="F989" s="640"/>
      <c r="G989" s="640"/>
      <c r="H989" s="640"/>
      <c r="I989" s="640"/>
      <c r="J989" s="640"/>
      <c r="K989" s="640"/>
      <c r="L989" s="640"/>
    </row>
    <row r="990" spans="1:12">
      <c r="A990" s="640"/>
      <c r="B990" s="640"/>
      <c r="C990" s="640"/>
      <c r="D990" s="640"/>
      <c r="E990" s="640"/>
      <c r="F990" s="640"/>
      <c r="G990" s="640"/>
      <c r="H990" s="640"/>
      <c r="I990" s="640"/>
      <c r="J990" s="640"/>
      <c r="K990" s="640"/>
      <c r="L990" s="640"/>
    </row>
    <row r="991" spans="1:12">
      <c r="A991" s="640"/>
      <c r="B991" s="640"/>
      <c r="C991" s="640"/>
      <c r="D991" s="640"/>
      <c r="E991" s="640"/>
      <c r="F991" s="640"/>
      <c r="G991" s="640"/>
      <c r="H991" s="640"/>
      <c r="I991" s="640"/>
      <c r="J991" s="640"/>
      <c r="K991" s="640"/>
      <c r="L991" s="640"/>
    </row>
    <row r="992" spans="1:12">
      <c r="A992" s="640"/>
      <c r="B992" s="640"/>
      <c r="C992" s="640"/>
      <c r="D992" s="640"/>
      <c r="E992" s="640"/>
      <c r="F992" s="640"/>
      <c r="G992" s="640"/>
      <c r="H992" s="640"/>
      <c r="I992" s="640"/>
      <c r="J992" s="640"/>
      <c r="K992" s="640"/>
      <c r="L992" s="640"/>
    </row>
    <row r="993" spans="1:12">
      <c r="A993" s="640"/>
      <c r="B993" s="640"/>
      <c r="C993" s="640"/>
      <c r="D993" s="640"/>
      <c r="E993" s="640"/>
      <c r="F993" s="640"/>
      <c r="G993" s="640"/>
      <c r="H993" s="640"/>
      <c r="I993" s="640"/>
      <c r="J993" s="640"/>
      <c r="K993" s="640"/>
      <c r="L993" s="640"/>
    </row>
    <row r="994" spans="1:12">
      <c r="A994" s="640"/>
      <c r="B994" s="640"/>
      <c r="C994" s="640"/>
      <c r="D994" s="640"/>
      <c r="E994" s="640"/>
      <c r="F994" s="640"/>
      <c r="G994" s="640"/>
      <c r="H994" s="640"/>
      <c r="I994" s="640"/>
      <c r="J994" s="640"/>
      <c r="K994" s="640"/>
      <c r="L994" s="640"/>
    </row>
    <row r="995" spans="1:12">
      <c r="A995" s="640"/>
      <c r="B995" s="640"/>
      <c r="C995" s="640"/>
      <c r="D995" s="640"/>
      <c r="E995" s="640"/>
      <c r="F995" s="640"/>
      <c r="G995" s="640"/>
      <c r="H995" s="640"/>
      <c r="I995" s="640"/>
      <c r="J995" s="640"/>
      <c r="K995" s="640"/>
      <c r="L995" s="640"/>
    </row>
    <row r="996" spans="1:12">
      <c r="A996" s="640"/>
      <c r="B996" s="640"/>
      <c r="C996" s="640"/>
      <c r="D996" s="640"/>
      <c r="E996" s="640"/>
      <c r="F996" s="640"/>
      <c r="G996" s="640"/>
      <c r="H996" s="640"/>
      <c r="I996" s="640"/>
      <c r="J996" s="640"/>
      <c r="K996" s="640"/>
      <c r="L996" s="640"/>
    </row>
    <row r="997" spans="1:12">
      <c r="A997" s="640"/>
      <c r="B997" s="640"/>
      <c r="C997" s="640"/>
      <c r="D997" s="640"/>
      <c r="E997" s="640"/>
      <c r="F997" s="640"/>
      <c r="G997" s="640"/>
      <c r="H997" s="640"/>
      <c r="I997" s="640"/>
      <c r="J997" s="640"/>
      <c r="K997" s="640"/>
      <c r="L997" s="640"/>
    </row>
    <row r="998" spans="1:12">
      <c r="A998" s="640"/>
      <c r="B998" s="640"/>
      <c r="C998" s="640"/>
      <c r="D998" s="640"/>
      <c r="E998" s="640"/>
      <c r="F998" s="640"/>
      <c r="G998" s="640"/>
      <c r="H998" s="640"/>
      <c r="I998" s="640"/>
      <c r="J998" s="640"/>
      <c r="K998" s="640"/>
      <c r="L998" s="640"/>
    </row>
    <row r="999" spans="1:12">
      <c r="A999" s="640"/>
      <c r="B999" s="640"/>
      <c r="C999" s="640"/>
      <c r="D999" s="640"/>
      <c r="E999" s="640"/>
      <c r="F999" s="640"/>
      <c r="G999" s="640"/>
      <c r="H999" s="640"/>
      <c r="I999" s="640"/>
      <c r="J999" s="640"/>
      <c r="K999" s="640"/>
      <c r="L999" s="640"/>
    </row>
    <row r="1000" spans="1:12">
      <c r="A1000" s="640"/>
      <c r="B1000" s="640"/>
      <c r="C1000" s="640"/>
      <c r="D1000" s="640"/>
      <c r="E1000" s="640"/>
      <c r="F1000" s="640"/>
      <c r="G1000" s="640"/>
      <c r="H1000" s="640"/>
      <c r="I1000" s="640"/>
      <c r="J1000" s="640"/>
      <c r="K1000" s="640"/>
      <c r="L1000" s="640"/>
    </row>
    <row r="1001" spans="1:12">
      <c r="A1001" s="640"/>
      <c r="B1001" s="640"/>
      <c r="C1001" s="640"/>
      <c r="D1001" s="640"/>
      <c r="E1001" s="640"/>
      <c r="F1001" s="640"/>
      <c r="G1001" s="640"/>
      <c r="H1001" s="640"/>
      <c r="I1001" s="640"/>
      <c r="J1001" s="640"/>
      <c r="K1001" s="640"/>
      <c r="L1001" s="640"/>
    </row>
    <row r="1002" spans="1:12">
      <c r="A1002" s="640"/>
      <c r="B1002" s="640"/>
      <c r="C1002" s="640"/>
      <c r="D1002" s="640"/>
      <c r="E1002" s="640"/>
      <c r="F1002" s="640"/>
      <c r="G1002" s="640"/>
      <c r="H1002" s="640"/>
      <c r="I1002" s="640"/>
      <c r="J1002" s="640"/>
      <c r="K1002" s="640"/>
      <c r="L1002" s="640"/>
    </row>
    <row r="1003" spans="1:12">
      <c r="A1003" s="640"/>
      <c r="B1003" s="640"/>
      <c r="C1003" s="640"/>
      <c r="D1003" s="640"/>
      <c r="E1003" s="640"/>
      <c r="F1003" s="640"/>
      <c r="G1003" s="640"/>
      <c r="H1003" s="640"/>
      <c r="I1003" s="640"/>
      <c r="J1003" s="640"/>
      <c r="K1003" s="640"/>
      <c r="L1003" s="640"/>
    </row>
    <row r="1004" spans="1:12">
      <c r="A1004" s="640"/>
      <c r="B1004" s="640"/>
      <c r="C1004" s="640"/>
      <c r="D1004" s="640"/>
      <c r="E1004" s="640"/>
      <c r="F1004" s="640"/>
      <c r="G1004" s="640"/>
      <c r="H1004" s="640"/>
      <c r="I1004" s="640"/>
      <c r="J1004" s="640"/>
      <c r="K1004" s="640"/>
      <c r="L1004" s="640"/>
    </row>
    <row r="1005" spans="1:12">
      <c r="A1005" s="640"/>
      <c r="B1005" s="640"/>
      <c r="C1005" s="640"/>
      <c r="D1005" s="640"/>
      <c r="E1005" s="640"/>
      <c r="F1005" s="640"/>
      <c r="G1005" s="640"/>
      <c r="H1005" s="640"/>
      <c r="I1005" s="640"/>
      <c r="J1005" s="640"/>
      <c r="K1005" s="640"/>
      <c r="L1005" s="640"/>
    </row>
    <row r="1006" spans="1:12">
      <c r="A1006" s="640"/>
      <c r="B1006" s="640"/>
      <c r="C1006" s="640"/>
      <c r="D1006" s="640"/>
      <c r="E1006" s="640"/>
      <c r="F1006" s="640"/>
      <c r="G1006" s="640"/>
      <c r="H1006" s="640"/>
      <c r="I1006" s="640"/>
      <c r="J1006" s="640"/>
      <c r="K1006" s="640"/>
      <c r="L1006" s="640"/>
    </row>
    <row r="1007" spans="1:12">
      <c r="A1007" s="640"/>
      <c r="B1007" s="640"/>
      <c r="C1007" s="640"/>
      <c r="D1007" s="640"/>
      <c r="E1007" s="640"/>
      <c r="F1007" s="640"/>
      <c r="G1007" s="640"/>
      <c r="H1007" s="640"/>
      <c r="I1007" s="640"/>
      <c r="J1007" s="640"/>
      <c r="K1007" s="640"/>
      <c r="L1007" s="640"/>
    </row>
    <row r="1008" spans="1:12">
      <c r="A1008" s="640"/>
      <c r="B1008" s="640"/>
      <c r="C1008" s="640"/>
      <c r="D1008" s="640"/>
      <c r="E1008" s="640"/>
      <c r="F1008" s="640"/>
      <c r="G1008" s="640"/>
      <c r="H1008" s="640"/>
      <c r="I1008" s="640"/>
      <c r="J1008" s="640"/>
      <c r="K1008" s="640"/>
      <c r="L1008" s="640"/>
    </row>
    <row r="1009" spans="1:12">
      <c r="A1009" s="640"/>
      <c r="B1009" s="640"/>
      <c r="C1009" s="640"/>
      <c r="D1009" s="640"/>
      <c r="E1009" s="640"/>
      <c r="F1009" s="640"/>
      <c r="G1009" s="640"/>
      <c r="H1009" s="640"/>
      <c r="I1009" s="640"/>
      <c r="J1009" s="640"/>
      <c r="K1009" s="640"/>
      <c r="L1009" s="640"/>
    </row>
    <row r="1010" spans="1:12">
      <c r="A1010" s="640"/>
      <c r="B1010" s="640"/>
      <c r="C1010" s="640"/>
      <c r="D1010" s="640"/>
      <c r="E1010" s="640"/>
      <c r="F1010" s="640"/>
      <c r="G1010" s="640"/>
      <c r="H1010" s="640"/>
      <c r="I1010" s="640"/>
      <c r="J1010" s="640"/>
      <c r="K1010" s="640"/>
      <c r="L1010" s="640"/>
    </row>
    <row r="1011" spans="1:12">
      <c r="A1011" s="640"/>
      <c r="B1011" s="640"/>
      <c r="C1011" s="640"/>
      <c r="D1011" s="640"/>
      <c r="E1011" s="640"/>
      <c r="F1011" s="640"/>
      <c r="G1011" s="640"/>
      <c r="H1011" s="640"/>
      <c r="I1011" s="640"/>
      <c r="J1011" s="640"/>
      <c r="K1011" s="640"/>
      <c r="L1011" s="640"/>
    </row>
    <row r="1012" spans="1:12">
      <c r="A1012" s="640"/>
      <c r="B1012" s="640"/>
      <c r="C1012" s="640"/>
      <c r="D1012" s="640"/>
      <c r="E1012" s="640"/>
      <c r="F1012" s="640"/>
      <c r="G1012" s="640"/>
      <c r="H1012" s="640"/>
      <c r="I1012" s="640"/>
      <c r="J1012" s="640"/>
      <c r="K1012" s="640"/>
      <c r="L1012" s="640"/>
    </row>
    <row r="1013" spans="1:12">
      <c r="A1013" s="640"/>
      <c r="B1013" s="640"/>
      <c r="C1013" s="640"/>
      <c r="D1013" s="640"/>
      <c r="E1013" s="640"/>
      <c r="F1013" s="640"/>
      <c r="G1013" s="640"/>
      <c r="H1013" s="640"/>
      <c r="I1013" s="640"/>
      <c r="J1013" s="640"/>
      <c r="K1013" s="640"/>
      <c r="L1013" s="640"/>
    </row>
    <row r="1014" spans="1:12">
      <c r="A1014" s="640"/>
      <c r="B1014" s="640"/>
      <c r="C1014" s="640"/>
      <c r="D1014" s="640"/>
      <c r="E1014" s="640"/>
      <c r="F1014" s="640"/>
      <c r="G1014" s="640"/>
      <c r="H1014" s="640"/>
      <c r="I1014" s="640"/>
      <c r="J1014" s="640"/>
      <c r="K1014" s="640"/>
      <c r="L1014" s="640"/>
    </row>
    <row r="1015" spans="1:12">
      <c r="A1015" s="640"/>
      <c r="B1015" s="640"/>
      <c r="C1015" s="640"/>
      <c r="D1015" s="640"/>
      <c r="E1015" s="640"/>
      <c r="F1015" s="640"/>
      <c r="G1015" s="640"/>
      <c r="H1015" s="640"/>
      <c r="I1015" s="640"/>
      <c r="J1015" s="640"/>
      <c r="K1015" s="640"/>
      <c r="L1015" s="640"/>
    </row>
    <row r="1016" spans="1:12">
      <c r="A1016" s="640"/>
      <c r="B1016" s="640"/>
      <c r="C1016" s="640"/>
      <c r="D1016" s="640"/>
      <c r="E1016" s="640"/>
      <c r="F1016" s="640"/>
      <c r="G1016" s="640"/>
      <c r="H1016" s="640"/>
      <c r="I1016" s="640"/>
      <c r="J1016" s="640"/>
      <c r="K1016" s="640"/>
      <c r="L1016" s="640"/>
    </row>
    <row r="1017" spans="1:12">
      <c r="A1017" s="640"/>
      <c r="B1017" s="640"/>
      <c r="C1017" s="640"/>
      <c r="D1017" s="640"/>
      <c r="E1017" s="640"/>
      <c r="F1017" s="640"/>
      <c r="G1017" s="640"/>
      <c r="H1017" s="640"/>
      <c r="I1017" s="640"/>
      <c r="J1017" s="640"/>
      <c r="K1017" s="640"/>
      <c r="L1017" s="640"/>
    </row>
    <row r="1018" spans="1:12">
      <c r="A1018" s="640"/>
      <c r="B1018" s="640"/>
      <c r="C1018" s="640"/>
      <c r="D1018" s="640"/>
      <c r="E1018" s="640"/>
      <c r="F1018" s="640"/>
      <c r="G1018" s="640"/>
      <c r="H1018" s="640"/>
      <c r="I1018" s="640"/>
      <c r="J1018" s="640"/>
      <c r="K1018" s="640"/>
      <c r="L1018" s="640"/>
    </row>
    <row r="1019" spans="1:12">
      <c r="A1019" s="640"/>
      <c r="B1019" s="640"/>
      <c r="C1019" s="640"/>
      <c r="D1019" s="640"/>
      <c r="E1019" s="640"/>
      <c r="F1019" s="640"/>
      <c r="G1019" s="640"/>
      <c r="H1019" s="640"/>
      <c r="I1019" s="640"/>
      <c r="J1019" s="640"/>
      <c r="K1019" s="640"/>
      <c r="L1019" s="640"/>
    </row>
    <row r="1020" spans="1:12">
      <c r="A1020" s="640"/>
      <c r="B1020" s="640"/>
      <c r="C1020" s="640"/>
      <c r="D1020" s="640"/>
      <c r="E1020" s="640"/>
      <c r="F1020" s="640"/>
      <c r="G1020" s="640"/>
      <c r="H1020" s="640"/>
      <c r="I1020" s="640"/>
      <c r="J1020" s="640"/>
      <c r="K1020" s="640"/>
      <c r="L1020" s="640"/>
    </row>
    <row r="1021" spans="1:12">
      <c r="A1021" s="640"/>
      <c r="B1021" s="640"/>
      <c r="C1021" s="640"/>
      <c r="D1021" s="640"/>
      <c r="E1021" s="640"/>
      <c r="F1021" s="640"/>
      <c r="G1021" s="640"/>
      <c r="H1021" s="640"/>
      <c r="I1021" s="640"/>
      <c r="J1021" s="640"/>
      <c r="K1021" s="640"/>
      <c r="L1021" s="640"/>
    </row>
    <row r="1022" spans="1:12">
      <c r="A1022" s="640"/>
      <c r="B1022" s="640"/>
      <c r="C1022" s="640"/>
      <c r="D1022" s="640"/>
      <c r="E1022" s="640"/>
      <c r="F1022" s="640"/>
      <c r="G1022" s="640"/>
      <c r="H1022" s="640"/>
      <c r="I1022" s="640"/>
      <c r="J1022" s="640"/>
      <c r="K1022" s="640"/>
      <c r="L1022" s="640"/>
    </row>
    <row r="1023" spans="1:12">
      <c r="A1023" s="640"/>
      <c r="B1023" s="640"/>
      <c r="C1023" s="640"/>
      <c r="D1023" s="640"/>
      <c r="E1023" s="640"/>
      <c r="F1023" s="640"/>
      <c r="G1023" s="640"/>
      <c r="H1023" s="640"/>
      <c r="I1023" s="640"/>
      <c r="J1023" s="640"/>
      <c r="K1023" s="640"/>
      <c r="L1023" s="640"/>
    </row>
    <row r="1024" spans="1:12">
      <c r="A1024" s="640"/>
      <c r="B1024" s="640"/>
      <c r="C1024" s="640"/>
      <c r="D1024" s="640"/>
      <c r="E1024" s="640"/>
      <c r="F1024" s="640"/>
      <c r="G1024" s="640"/>
      <c r="H1024" s="640"/>
      <c r="I1024" s="640"/>
      <c r="J1024" s="640"/>
      <c r="K1024" s="640"/>
      <c r="L1024" s="640"/>
    </row>
    <row r="1025" spans="1:12">
      <c r="A1025" s="640"/>
      <c r="B1025" s="640"/>
      <c r="C1025" s="640"/>
      <c r="D1025" s="640"/>
      <c r="E1025" s="640"/>
      <c r="F1025" s="640"/>
      <c r="G1025" s="640"/>
      <c r="H1025" s="640"/>
      <c r="I1025" s="640"/>
      <c r="J1025" s="640"/>
      <c r="K1025" s="640"/>
      <c r="L1025" s="640"/>
    </row>
    <row r="1026" spans="1:12">
      <c r="A1026" s="640"/>
      <c r="B1026" s="640"/>
      <c r="C1026" s="640"/>
      <c r="D1026" s="640"/>
      <c r="E1026" s="640"/>
      <c r="F1026" s="640"/>
      <c r="G1026" s="640"/>
      <c r="H1026" s="640"/>
      <c r="I1026" s="640"/>
      <c r="J1026" s="640"/>
      <c r="K1026" s="640"/>
      <c r="L1026" s="640"/>
    </row>
    <row r="1027" spans="1:12">
      <c r="A1027" s="640"/>
      <c r="B1027" s="640"/>
      <c r="C1027" s="640"/>
      <c r="D1027" s="640"/>
      <c r="E1027" s="640"/>
      <c r="F1027" s="640"/>
      <c r="G1027" s="640"/>
      <c r="H1027" s="640"/>
      <c r="I1027" s="640"/>
      <c r="J1027" s="640"/>
      <c r="K1027" s="640"/>
      <c r="L1027" s="640"/>
    </row>
    <row r="1028" spans="1:12">
      <c r="A1028" s="640"/>
      <c r="B1028" s="640"/>
      <c r="C1028" s="640"/>
      <c r="D1028" s="640"/>
      <c r="E1028" s="640"/>
      <c r="F1028" s="640"/>
      <c r="G1028" s="640"/>
      <c r="H1028" s="640"/>
      <c r="I1028" s="640"/>
      <c r="J1028" s="640"/>
      <c r="K1028" s="640"/>
      <c r="L1028" s="640"/>
    </row>
    <row r="1029" spans="1:12">
      <c r="A1029" s="640"/>
      <c r="B1029" s="640"/>
      <c r="C1029" s="640"/>
      <c r="D1029" s="640"/>
      <c r="E1029" s="640"/>
      <c r="F1029" s="640"/>
      <c r="G1029" s="640"/>
      <c r="H1029" s="640"/>
      <c r="I1029" s="640"/>
      <c r="J1029" s="640"/>
      <c r="K1029" s="640"/>
      <c r="L1029" s="640"/>
    </row>
    <row r="1030" spans="1:12">
      <c r="A1030" s="640"/>
      <c r="B1030" s="640"/>
      <c r="C1030" s="640"/>
      <c r="D1030" s="640"/>
      <c r="E1030" s="640"/>
      <c r="F1030" s="640"/>
      <c r="G1030" s="640"/>
      <c r="H1030" s="640"/>
      <c r="I1030" s="640"/>
      <c r="J1030" s="640"/>
      <c r="K1030" s="640"/>
      <c r="L1030" s="640"/>
    </row>
    <row r="1031" spans="1:12">
      <c r="A1031" s="640"/>
      <c r="B1031" s="640"/>
      <c r="C1031" s="640"/>
      <c r="D1031" s="640"/>
      <c r="E1031" s="640"/>
      <c r="F1031" s="640"/>
      <c r="G1031" s="640"/>
      <c r="H1031" s="640"/>
      <c r="I1031" s="640"/>
      <c r="J1031" s="640"/>
      <c r="K1031" s="640"/>
      <c r="L1031" s="640"/>
    </row>
    <row r="1032" spans="1:12">
      <c r="A1032" s="640"/>
      <c r="B1032" s="640"/>
      <c r="C1032" s="640"/>
      <c r="D1032" s="640"/>
      <c r="E1032" s="640"/>
      <c r="F1032" s="640"/>
      <c r="G1032" s="640"/>
      <c r="H1032" s="640"/>
      <c r="I1032" s="640"/>
      <c r="J1032" s="640"/>
      <c r="K1032" s="640"/>
      <c r="L1032" s="640"/>
    </row>
    <row r="1033" spans="1:12">
      <c r="A1033" s="640"/>
      <c r="B1033" s="640"/>
      <c r="C1033" s="640"/>
      <c r="D1033" s="640"/>
      <c r="E1033" s="640"/>
      <c r="F1033" s="640"/>
      <c r="G1033" s="640"/>
      <c r="H1033" s="640"/>
      <c r="I1033" s="640"/>
      <c r="J1033" s="640"/>
      <c r="K1033" s="640"/>
      <c r="L1033" s="640"/>
    </row>
    <row r="1034" spans="1:12">
      <c r="A1034" s="640"/>
      <c r="B1034" s="640"/>
      <c r="C1034" s="640"/>
      <c r="D1034" s="640"/>
      <c r="E1034" s="640"/>
      <c r="F1034" s="640"/>
      <c r="G1034" s="640"/>
      <c r="H1034" s="640"/>
      <c r="I1034" s="640"/>
      <c r="J1034" s="640"/>
      <c r="K1034" s="640"/>
      <c r="L1034" s="640"/>
    </row>
    <row r="1035" spans="1:12">
      <c r="A1035" s="640"/>
      <c r="B1035" s="640"/>
      <c r="C1035" s="640"/>
      <c r="D1035" s="640"/>
      <c r="E1035" s="640"/>
      <c r="F1035" s="640"/>
      <c r="G1035" s="640"/>
      <c r="H1035" s="640"/>
      <c r="I1035" s="640"/>
      <c r="J1035" s="640"/>
      <c r="K1035" s="640"/>
      <c r="L1035" s="640"/>
    </row>
    <row r="1036" spans="1:12">
      <c r="A1036" s="640"/>
      <c r="B1036" s="640"/>
      <c r="C1036" s="640"/>
      <c r="D1036" s="640"/>
      <c r="E1036" s="640"/>
      <c r="F1036" s="640"/>
      <c r="G1036" s="640"/>
      <c r="H1036" s="640"/>
      <c r="I1036" s="640"/>
      <c r="J1036" s="640"/>
      <c r="K1036" s="640"/>
      <c r="L1036" s="640"/>
    </row>
    <row r="1037" spans="1:12">
      <c r="A1037" s="640"/>
      <c r="B1037" s="640"/>
      <c r="C1037" s="640"/>
      <c r="D1037" s="640"/>
      <c r="E1037" s="640"/>
      <c r="F1037" s="640"/>
      <c r="G1037" s="640"/>
      <c r="H1037" s="640"/>
      <c r="I1037" s="640"/>
      <c r="J1037" s="640"/>
      <c r="K1037" s="640"/>
      <c r="L1037" s="640"/>
    </row>
    <row r="1038" spans="1:12">
      <c r="A1038" s="640"/>
      <c r="B1038" s="640"/>
      <c r="C1038" s="640"/>
      <c r="D1038" s="640"/>
      <c r="E1038" s="640"/>
      <c r="F1038" s="640"/>
      <c r="G1038" s="640"/>
      <c r="H1038" s="640"/>
      <c r="I1038" s="640"/>
      <c r="J1038" s="640"/>
      <c r="K1038" s="640"/>
      <c r="L1038" s="640"/>
    </row>
    <row r="1039" spans="1:12">
      <c r="A1039" s="640"/>
      <c r="B1039" s="640"/>
      <c r="C1039" s="640"/>
      <c r="D1039" s="640"/>
      <c r="E1039" s="640"/>
      <c r="F1039" s="640"/>
      <c r="G1039" s="640"/>
      <c r="H1039" s="640"/>
      <c r="I1039" s="640"/>
      <c r="J1039" s="640"/>
      <c r="K1039" s="640"/>
      <c r="L1039" s="640"/>
    </row>
    <row r="1040" spans="1:12">
      <c r="A1040" s="640"/>
      <c r="B1040" s="640"/>
      <c r="C1040" s="640"/>
      <c r="D1040" s="640"/>
      <c r="E1040" s="640"/>
      <c r="F1040" s="640"/>
      <c r="G1040" s="640"/>
      <c r="H1040" s="640"/>
      <c r="I1040" s="640"/>
      <c r="J1040" s="640"/>
      <c r="K1040" s="640"/>
      <c r="L1040" s="640"/>
    </row>
    <row r="1041" spans="1:12">
      <c r="A1041" s="640"/>
      <c r="B1041" s="640"/>
      <c r="C1041" s="640"/>
      <c r="D1041" s="640"/>
      <c r="E1041" s="640"/>
      <c r="F1041" s="640"/>
      <c r="G1041" s="640"/>
      <c r="H1041" s="640"/>
      <c r="I1041" s="640"/>
      <c r="J1041" s="640"/>
      <c r="K1041" s="640"/>
      <c r="L1041" s="640"/>
    </row>
    <row r="1042" spans="1:12">
      <c r="A1042" s="640"/>
      <c r="B1042" s="640"/>
      <c r="C1042" s="640"/>
      <c r="D1042" s="640"/>
      <c r="E1042" s="640"/>
      <c r="F1042" s="640"/>
      <c r="G1042" s="640"/>
      <c r="H1042" s="640"/>
      <c r="I1042" s="640"/>
      <c r="J1042" s="640"/>
      <c r="K1042" s="640"/>
      <c r="L1042" s="640"/>
    </row>
    <row r="1043" spans="1:12">
      <c r="A1043" s="640"/>
      <c r="B1043" s="640"/>
      <c r="C1043" s="640"/>
      <c r="D1043" s="640"/>
      <c r="E1043" s="640"/>
      <c r="F1043" s="640"/>
      <c r="G1043" s="640"/>
      <c r="H1043" s="640"/>
      <c r="I1043" s="640"/>
      <c r="J1043" s="640"/>
      <c r="K1043" s="640"/>
      <c r="L1043" s="640"/>
    </row>
    <row r="1044" spans="1:12">
      <c r="A1044" s="640"/>
      <c r="B1044" s="640"/>
      <c r="C1044" s="640"/>
      <c r="D1044" s="640"/>
      <c r="E1044" s="640"/>
      <c r="F1044" s="640"/>
      <c r="G1044" s="640"/>
      <c r="H1044" s="640"/>
      <c r="I1044" s="640"/>
      <c r="J1044" s="640"/>
      <c r="K1044" s="640"/>
      <c r="L1044" s="640"/>
    </row>
    <row r="1045" spans="1:12">
      <c r="A1045" s="640"/>
      <c r="B1045" s="640"/>
      <c r="C1045" s="640"/>
      <c r="D1045" s="640"/>
      <c r="E1045" s="640"/>
      <c r="F1045" s="640"/>
      <c r="G1045" s="640"/>
      <c r="H1045" s="640"/>
      <c r="I1045" s="640"/>
      <c r="J1045" s="640"/>
      <c r="K1045" s="640"/>
      <c r="L1045" s="640"/>
    </row>
    <row r="1046" spans="1:12">
      <c r="A1046" s="640"/>
      <c r="B1046" s="640"/>
      <c r="C1046" s="640"/>
      <c r="D1046" s="640"/>
      <c r="E1046" s="640"/>
      <c r="F1046" s="640"/>
      <c r="G1046" s="640"/>
      <c r="H1046" s="640"/>
      <c r="I1046" s="640"/>
      <c r="J1046" s="640"/>
      <c r="K1046" s="640"/>
      <c r="L1046" s="640"/>
    </row>
    <row r="1047" spans="1:12">
      <c r="A1047" s="640"/>
      <c r="B1047" s="640"/>
      <c r="C1047" s="640"/>
      <c r="D1047" s="640"/>
      <c r="E1047" s="640"/>
      <c r="F1047" s="640"/>
      <c r="G1047" s="640"/>
      <c r="H1047" s="640"/>
      <c r="I1047" s="640"/>
      <c r="J1047" s="640"/>
      <c r="K1047" s="640"/>
      <c r="L1047" s="640"/>
    </row>
    <row r="1048" spans="1:12">
      <c r="A1048" s="640"/>
      <c r="B1048" s="640"/>
      <c r="C1048" s="640"/>
      <c r="D1048" s="640"/>
      <c r="E1048" s="640"/>
      <c r="F1048" s="640"/>
      <c r="G1048" s="640"/>
      <c r="H1048" s="640"/>
      <c r="I1048" s="640"/>
      <c r="J1048" s="640"/>
      <c r="K1048" s="640"/>
      <c r="L1048" s="640"/>
    </row>
    <row r="1049" spans="1:12">
      <c r="A1049" s="640"/>
      <c r="B1049" s="640"/>
      <c r="C1049" s="640"/>
      <c r="D1049" s="640"/>
      <c r="E1049" s="640"/>
      <c r="F1049" s="640"/>
      <c r="G1049" s="640"/>
      <c r="H1049" s="640"/>
      <c r="I1049" s="640"/>
      <c r="J1049" s="640"/>
      <c r="K1049" s="640"/>
      <c r="L1049" s="640"/>
    </row>
    <row r="1050" spans="1:12">
      <c r="A1050" s="640"/>
      <c r="B1050" s="640"/>
      <c r="C1050" s="640"/>
      <c r="D1050" s="640"/>
      <c r="E1050" s="640"/>
      <c r="F1050" s="640"/>
      <c r="G1050" s="640"/>
      <c r="H1050" s="640"/>
      <c r="I1050" s="640"/>
      <c r="J1050" s="640"/>
      <c r="K1050" s="640"/>
      <c r="L1050" s="640"/>
    </row>
    <row r="1051" spans="1:12">
      <c r="A1051" s="640"/>
      <c r="B1051" s="640"/>
      <c r="C1051" s="640"/>
      <c r="D1051" s="640"/>
      <c r="E1051" s="640"/>
      <c r="F1051" s="640"/>
      <c r="G1051" s="640"/>
      <c r="H1051" s="640"/>
      <c r="I1051" s="640"/>
      <c r="J1051" s="640"/>
      <c r="K1051" s="640"/>
      <c r="L1051" s="640"/>
    </row>
    <row r="1052" spans="1:12">
      <c r="A1052" s="640"/>
      <c r="B1052" s="640"/>
      <c r="C1052" s="640"/>
      <c r="D1052" s="640"/>
      <c r="E1052" s="640"/>
      <c r="F1052" s="640"/>
      <c r="G1052" s="640"/>
      <c r="H1052" s="640"/>
      <c r="I1052" s="640"/>
      <c r="J1052" s="640"/>
      <c r="K1052" s="640"/>
      <c r="L1052" s="640"/>
    </row>
    <row r="1053" spans="1:12">
      <c r="A1053" s="640"/>
      <c r="B1053" s="640"/>
      <c r="C1053" s="640"/>
      <c r="D1053" s="640"/>
      <c r="E1053" s="640"/>
      <c r="F1053" s="640"/>
      <c r="G1053" s="640"/>
      <c r="H1053" s="640"/>
      <c r="I1053" s="640"/>
      <c r="J1053" s="640"/>
      <c r="K1053" s="640"/>
      <c r="L1053" s="640"/>
    </row>
    <row r="1054" spans="1:12">
      <c r="A1054" s="640"/>
      <c r="B1054" s="640"/>
      <c r="C1054" s="640"/>
      <c r="D1054" s="640"/>
      <c r="E1054" s="640"/>
      <c r="F1054" s="640"/>
      <c r="G1054" s="640"/>
      <c r="H1054" s="640"/>
      <c r="I1054" s="640"/>
      <c r="J1054" s="640"/>
      <c r="K1054" s="640"/>
      <c r="L1054" s="640"/>
    </row>
    <row r="1055" spans="1:12">
      <c r="A1055" s="640"/>
      <c r="B1055" s="640"/>
      <c r="C1055" s="640"/>
      <c r="D1055" s="640"/>
      <c r="E1055" s="640"/>
      <c r="F1055" s="640"/>
      <c r="G1055" s="640"/>
      <c r="H1055" s="640"/>
      <c r="I1055" s="640"/>
      <c r="J1055" s="640"/>
      <c r="K1055" s="640"/>
      <c r="L1055" s="640"/>
    </row>
    <row r="1056" spans="1:12">
      <c r="A1056" s="640"/>
      <c r="B1056" s="640"/>
      <c r="C1056" s="640"/>
      <c r="D1056" s="640"/>
      <c r="E1056" s="640"/>
      <c r="F1056" s="640"/>
      <c r="G1056" s="640"/>
      <c r="H1056" s="640"/>
      <c r="I1056" s="640"/>
      <c r="J1056" s="640"/>
      <c r="K1056" s="640"/>
      <c r="L1056" s="640"/>
    </row>
    <row r="1057" spans="1:12">
      <c r="A1057" s="640"/>
      <c r="B1057" s="640"/>
      <c r="C1057" s="640"/>
      <c r="D1057" s="640"/>
      <c r="E1057" s="640"/>
      <c r="F1057" s="640"/>
      <c r="G1057" s="640"/>
      <c r="H1057" s="640"/>
      <c r="I1057" s="640"/>
      <c r="J1057" s="640"/>
      <c r="K1057" s="640"/>
      <c r="L1057" s="640"/>
    </row>
    <row r="1058" spans="1:12">
      <c r="A1058" s="640"/>
      <c r="B1058" s="640"/>
      <c r="C1058" s="640"/>
      <c r="D1058" s="640"/>
      <c r="E1058" s="640"/>
      <c r="F1058" s="640"/>
      <c r="G1058" s="640"/>
      <c r="H1058" s="640"/>
      <c r="I1058" s="640"/>
      <c r="J1058" s="640"/>
      <c r="K1058" s="640"/>
      <c r="L1058" s="640"/>
    </row>
    <row r="1059" spans="1:12">
      <c r="A1059" s="640"/>
      <c r="B1059" s="640"/>
      <c r="C1059" s="640"/>
      <c r="D1059" s="640"/>
      <c r="E1059" s="640"/>
      <c r="F1059" s="640"/>
      <c r="G1059" s="640"/>
      <c r="H1059" s="640"/>
      <c r="I1059" s="640"/>
      <c r="J1059" s="640"/>
      <c r="K1059" s="640"/>
      <c r="L1059" s="640"/>
    </row>
    <row r="1060" spans="1:12">
      <c r="A1060" s="640"/>
      <c r="B1060" s="640"/>
      <c r="C1060" s="640"/>
      <c r="D1060" s="640"/>
      <c r="E1060" s="640"/>
      <c r="F1060" s="640"/>
      <c r="G1060" s="640"/>
      <c r="H1060" s="640"/>
      <c r="I1060" s="640"/>
      <c r="J1060" s="640"/>
      <c r="K1060" s="640"/>
      <c r="L1060" s="640"/>
    </row>
    <row r="1061" spans="1:12">
      <c r="A1061" s="640"/>
      <c r="B1061" s="640"/>
      <c r="C1061" s="640"/>
      <c r="D1061" s="640"/>
      <c r="E1061" s="640"/>
      <c r="F1061" s="640"/>
      <c r="G1061" s="640"/>
      <c r="H1061" s="640"/>
      <c r="I1061" s="640"/>
      <c r="J1061" s="640"/>
      <c r="K1061" s="640"/>
      <c r="L1061" s="640"/>
    </row>
    <row r="1062" spans="1:12">
      <c r="A1062" s="640"/>
      <c r="B1062" s="640"/>
      <c r="C1062" s="640"/>
      <c r="D1062" s="640"/>
      <c r="E1062" s="640"/>
      <c r="F1062" s="640"/>
      <c r="G1062" s="640"/>
      <c r="H1062" s="640"/>
      <c r="I1062" s="640"/>
      <c r="J1062" s="640"/>
      <c r="K1062" s="640"/>
      <c r="L1062" s="640"/>
    </row>
    <row r="1063" spans="1:12">
      <c r="A1063" s="640"/>
      <c r="B1063" s="640"/>
      <c r="C1063" s="640"/>
      <c r="D1063" s="640"/>
      <c r="E1063" s="640"/>
      <c r="F1063" s="640"/>
      <c r="G1063" s="640"/>
      <c r="H1063" s="640"/>
      <c r="I1063" s="640"/>
      <c r="J1063" s="640"/>
      <c r="K1063" s="640"/>
      <c r="L1063" s="640"/>
    </row>
    <row r="1064" spans="1:12">
      <c r="A1064" s="640"/>
      <c r="B1064" s="640"/>
      <c r="C1064" s="640"/>
      <c r="D1064" s="640"/>
      <c r="E1064" s="640"/>
      <c r="F1064" s="640"/>
      <c r="G1064" s="640"/>
      <c r="H1064" s="640"/>
      <c r="I1064" s="640"/>
      <c r="J1064" s="640"/>
      <c r="K1064" s="640"/>
      <c r="L1064" s="640"/>
    </row>
    <row r="1065" spans="1:12">
      <c r="A1065" s="640"/>
      <c r="B1065" s="640"/>
      <c r="C1065" s="640"/>
      <c r="D1065" s="640"/>
      <c r="E1065" s="640"/>
      <c r="F1065" s="640"/>
      <c r="G1065" s="640"/>
      <c r="H1065" s="640"/>
      <c r="I1065" s="640"/>
      <c r="J1065" s="640"/>
      <c r="K1065" s="640"/>
      <c r="L1065" s="640"/>
    </row>
    <row r="1066" spans="1:12">
      <c r="A1066" s="640"/>
      <c r="B1066" s="640"/>
      <c r="C1066" s="640"/>
      <c r="D1066" s="640"/>
      <c r="E1066" s="640"/>
      <c r="F1066" s="640"/>
      <c r="G1066" s="640"/>
      <c r="H1066" s="640"/>
      <c r="I1066" s="640"/>
      <c r="J1066" s="640"/>
      <c r="K1066" s="640"/>
      <c r="L1066" s="640"/>
    </row>
    <row r="1067" spans="1:12">
      <c r="A1067" s="640"/>
      <c r="B1067" s="640"/>
      <c r="C1067" s="640"/>
      <c r="D1067" s="640"/>
      <c r="E1067" s="640"/>
      <c r="F1067" s="640"/>
      <c r="G1067" s="640"/>
      <c r="H1067" s="640"/>
      <c r="I1067" s="640"/>
      <c r="J1067" s="640"/>
      <c r="K1067" s="640"/>
      <c r="L1067" s="640"/>
    </row>
    <row r="1068" spans="1:12">
      <c r="A1068" s="640"/>
      <c r="B1068" s="640"/>
      <c r="C1068" s="640"/>
      <c r="D1068" s="640"/>
      <c r="E1068" s="640"/>
      <c r="F1068" s="640"/>
      <c r="G1068" s="640"/>
      <c r="H1068" s="640"/>
      <c r="I1068" s="640"/>
      <c r="J1068" s="640"/>
      <c r="K1068" s="640"/>
      <c r="L1068" s="640"/>
    </row>
    <row r="1069" spans="1:12">
      <c r="A1069" s="640"/>
      <c r="B1069" s="640"/>
      <c r="C1069" s="640"/>
      <c r="D1069" s="640"/>
      <c r="E1069" s="640"/>
      <c r="F1069" s="640"/>
      <c r="G1069" s="640"/>
      <c r="H1069" s="640"/>
      <c r="I1069" s="640"/>
      <c r="J1069" s="640"/>
      <c r="K1069" s="640"/>
      <c r="L1069" s="640"/>
    </row>
    <row r="1070" spans="1:12">
      <c r="A1070" s="640"/>
      <c r="B1070" s="640"/>
      <c r="C1070" s="640"/>
      <c r="D1070" s="640"/>
      <c r="E1070" s="640"/>
      <c r="F1070" s="640"/>
      <c r="G1070" s="640"/>
      <c r="H1070" s="640"/>
      <c r="I1070" s="640"/>
      <c r="J1070" s="640"/>
      <c r="K1070" s="640"/>
      <c r="L1070" s="640"/>
    </row>
    <row r="1071" spans="1:12">
      <c r="A1071" s="640"/>
      <c r="B1071" s="640"/>
      <c r="C1071" s="640"/>
      <c r="D1071" s="640"/>
      <c r="E1071" s="640"/>
      <c r="F1071" s="640"/>
      <c r="G1071" s="640"/>
      <c r="H1071" s="640"/>
      <c r="I1071" s="640"/>
      <c r="J1071" s="640"/>
      <c r="K1071" s="640"/>
      <c r="L1071" s="640"/>
    </row>
    <row r="1072" spans="1:12">
      <c r="A1072" s="640"/>
      <c r="B1072" s="640"/>
      <c r="C1072" s="640"/>
      <c r="D1072" s="640"/>
      <c r="E1072" s="640"/>
      <c r="F1072" s="640"/>
      <c r="G1072" s="640"/>
      <c r="H1072" s="640"/>
      <c r="I1072" s="640"/>
      <c r="J1072" s="640"/>
      <c r="K1072" s="640"/>
      <c r="L1072" s="640"/>
    </row>
    <row r="1073" spans="1:12">
      <c r="A1073" s="640"/>
      <c r="B1073" s="640"/>
      <c r="C1073" s="640"/>
      <c r="D1073" s="640"/>
      <c r="E1073" s="640"/>
      <c r="F1073" s="640"/>
      <c r="G1073" s="640"/>
      <c r="H1073" s="640"/>
      <c r="I1073" s="640"/>
      <c r="J1073" s="640"/>
      <c r="K1073" s="640"/>
      <c r="L1073" s="640"/>
    </row>
    <row r="1074" spans="1:12">
      <c r="A1074" s="640"/>
      <c r="B1074" s="640"/>
      <c r="C1074" s="640"/>
      <c r="D1074" s="640"/>
      <c r="E1074" s="640"/>
      <c r="F1074" s="640"/>
      <c r="G1074" s="640"/>
      <c r="H1074" s="640"/>
      <c r="I1074" s="640"/>
      <c r="J1074" s="640"/>
      <c r="K1074" s="640"/>
      <c r="L1074" s="640"/>
    </row>
    <row r="1075" spans="1:12">
      <c r="A1075" s="640"/>
      <c r="B1075" s="640"/>
      <c r="C1075" s="640"/>
      <c r="D1075" s="640"/>
      <c r="E1075" s="640"/>
      <c r="F1075" s="640"/>
      <c r="G1075" s="640"/>
      <c r="H1075" s="640"/>
      <c r="I1075" s="640"/>
      <c r="J1075" s="640"/>
      <c r="K1075" s="640"/>
      <c r="L1075" s="640"/>
    </row>
    <row r="1076" spans="1:12">
      <c r="A1076" s="640"/>
      <c r="B1076" s="640"/>
      <c r="C1076" s="640"/>
      <c r="D1076" s="640"/>
      <c r="E1076" s="640"/>
      <c r="F1076" s="640"/>
      <c r="G1076" s="640"/>
      <c r="H1076" s="640"/>
      <c r="I1076" s="640"/>
      <c r="J1076" s="640"/>
      <c r="K1076" s="640"/>
      <c r="L1076" s="640"/>
    </row>
    <row r="1077" spans="1:12">
      <c r="A1077" s="640"/>
      <c r="B1077" s="640"/>
      <c r="C1077" s="640"/>
      <c r="D1077" s="640"/>
      <c r="E1077" s="640"/>
      <c r="F1077" s="640"/>
      <c r="G1077" s="640"/>
      <c r="H1077" s="640"/>
      <c r="I1077" s="640"/>
      <c r="J1077" s="640"/>
      <c r="K1077" s="640"/>
      <c r="L1077" s="640"/>
    </row>
    <row r="1078" spans="1:12">
      <c r="A1078" s="640"/>
      <c r="B1078" s="640"/>
      <c r="C1078" s="640"/>
      <c r="D1078" s="640"/>
      <c r="E1078" s="640"/>
      <c r="F1078" s="640"/>
      <c r="G1078" s="640"/>
      <c r="H1078" s="640"/>
      <c r="I1078" s="640"/>
      <c r="J1078" s="640"/>
      <c r="K1078" s="640"/>
      <c r="L1078" s="640"/>
    </row>
    <row r="1079" spans="1:12">
      <c r="A1079" s="640"/>
      <c r="B1079" s="640"/>
      <c r="C1079" s="640"/>
      <c r="D1079" s="640"/>
      <c r="E1079" s="640"/>
      <c r="F1079" s="640"/>
      <c r="G1079" s="640"/>
      <c r="H1079" s="640"/>
      <c r="I1079" s="640"/>
      <c r="J1079" s="640"/>
      <c r="K1079" s="640"/>
      <c r="L1079" s="640"/>
    </row>
    <row r="1080" spans="1:12">
      <c r="A1080" s="640"/>
      <c r="B1080" s="640"/>
      <c r="C1080" s="640"/>
      <c r="D1080" s="640"/>
      <c r="E1080" s="640"/>
      <c r="F1080" s="640"/>
      <c r="G1080" s="640"/>
      <c r="H1080" s="640"/>
      <c r="I1080" s="640"/>
      <c r="J1080" s="640"/>
      <c r="K1080" s="640"/>
      <c r="L1080" s="640"/>
    </row>
    <row r="1081" spans="1:12">
      <c r="A1081" s="640"/>
      <c r="B1081" s="640"/>
      <c r="C1081" s="640"/>
      <c r="D1081" s="640"/>
      <c r="E1081" s="640"/>
      <c r="F1081" s="640"/>
      <c r="G1081" s="640"/>
      <c r="H1081" s="640"/>
      <c r="I1081" s="640"/>
      <c r="J1081" s="640"/>
      <c r="K1081" s="640"/>
      <c r="L1081" s="640"/>
    </row>
    <row r="1082" spans="1:12">
      <c r="A1082" s="640"/>
      <c r="B1082" s="640"/>
      <c r="C1082" s="640"/>
      <c r="D1082" s="640"/>
      <c r="E1082" s="640"/>
      <c r="F1082" s="640"/>
      <c r="G1082" s="640"/>
      <c r="H1082" s="640"/>
      <c r="I1082" s="640"/>
      <c r="J1082" s="640"/>
      <c r="K1082" s="640"/>
      <c r="L1082" s="640"/>
    </row>
    <row r="1083" spans="1:12">
      <c r="A1083" s="640"/>
      <c r="B1083" s="640"/>
      <c r="C1083" s="640"/>
      <c r="D1083" s="640"/>
      <c r="E1083" s="640"/>
      <c r="F1083" s="640"/>
      <c r="G1083" s="640"/>
      <c r="H1083" s="640"/>
      <c r="I1083" s="640"/>
      <c r="J1083" s="640"/>
      <c r="K1083" s="640"/>
      <c r="L1083" s="640"/>
    </row>
    <row r="1084" spans="1:12">
      <c r="A1084" s="640"/>
      <c r="B1084" s="640"/>
      <c r="C1084" s="640"/>
      <c r="D1084" s="640"/>
      <c r="E1084" s="640"/>
      <c r="F1084" s="640"/>
      <c r="G1084" s="640"/>
      <c r="H1084" s="640"/>
      <c r="I1084" s="640"/>
      <c r="J1084" s="640"/>
      <c r="K1084" s="640"/>
      <c r="L1084" s="640"/>
    </row>
    <row r="1085" spans="1:12">
      <c r="A1085" s="640"/>
      <c r="B1085" s="640"/>
      <c r="C1085" s="640"/>
      <c r="D1085" s="640"/>
      <c r="E1085" s="640"/>
      <c r="F1085" s="640"/>
      <c r="G1085" s="640"/>
      <c r="H1085" s="640"/>
      <c r="I1085" s="640"/>
      <c r="J1085" s="640"/>
      <c r="K1085" s="640"/>
      <c r="L1085" s="640"/>
    </row>
    <row r="1086" spans="1:12">
      <c r="A1086" s="640"/>
      <c r="B1086" s="640"/>
      <c r="C1086" s="640"/>
      <c r="D1086" s="640"/>
      <c r="E1086" s="640"/>
      <c r="F1086" s="640"/>
      <c r="G1086" s="640"/>
      <c r="H1086" s="640"/>
      <c r="I1086" s="640"/>
      <c r="J1086" s="640"/>
      <c r="K1086" s="640"/>
      <c r="L1086" s="640"/>
    </row>
    <row r="1087" spans="1:12">
      <c r="A1087" s="640"/>
      <c r="B1087" s="640"/>
      <c r="C1087" s="640"/>
      <c r="D1087" s="640"/>
      <c r="E1087" s="640"/>
      <c r="F1087" s="640"/>
      <c r="G1087" s="640"/>
      <c r="H1087" s="640"/>
      <c r="I1087" s="640"/>
      <c r="J1087" s="640"/>
      <c r="K1087" s="640"/>
      <c r="L1087" s="640"/>
    </row>
    <row r="1088" spans="1:12">
      <c r="A1088" s="640"/>
      <c r="B1088" s="640"/>
      <c r="C1088" s="640"/>
      <c r="D1088" s="640"/>
      <c r="E1088" s="640"/>
      <c r="F1088" s="640"/>
      <c r="G1088" s="640"/>
      <c r="H1088" s="640"/>
      <c r="I1088" s="640"/>
      <c r="J1088" s="640"/>
      <c r="K1088" s="640"/>
      <c r="L1088" s="640"/>
    </row>
    <row r="1089" spans="1:12">
      <c r="A1089" s="640"/>
      <c r="B1089" s="640"/>
      <c r="C1089" s="640"/>
      <c r="D1089" s="640"/>
      <c r="E1089" s="640"/>
      <c r="F1089" s="640"/>
      <c r="G1089" s="640"/>
      <c r="H1089" s="640"/>
      <c r="I1089" s="640"/>
      <c r="J1089" s="640"/>
      <c r="K1089" s="640"/>
      <c r="L1089" s="640"/>
    </row>
    <row r="1090" spans="1:12">
      <c r="A1090" s="640"/>
      <c r="B1090" s="640"/>
      <c r="C1090" s="640"/>
      <c r="D1090" s="640"/>
      <c r="E1090" s="640"/>
      <c r="F1090" s="640"/>
      <c r="G1090" s="640"/>
      <c r="H1090" s="640"/>
      <c r="I1090" s="640"/>
      <c r="J1090" s="640"/>
      <c r="K1090" s="640"/>
      <c r="L1090" s="640"/>
    </row>
    <row r="1091" spans="1:12">
      <c r="A1091" s="640"/>
      <c r="B1091" s="640"/>
      <c r="C1091" s="640"/>
      <c r="D1091" s="640"/>
      <c r="E1091" s="640"/>
      <c r="F1091" s="640"/>
      <c r="G1091" s="640"/>
      <c r="H1091" s="640"/>
      <c r="I1091" s="640"/>
      <c r="J1091" s="640"/>
      <c r="K1091" s="640"/>
      <c r="L1091" s="640"/>
    </row>
    <row r="1092" spans="1:12">
      <c r="A1092" s="640"/>
      <c r="B1092" s="640"/>
      <c r="C1092" s="640"/>
      <c r="D1092" s="640"/>
      <c r="E1092" s="640"/>
      <c r="F1092" s="640"/>
      <c r="G1092" s="640"/>
      <c r="H1092" s="640"/>
      <c r="I1092" s="640"/>
      <c r="J1092" s="640"/>
      <c r="K1092" s="640"/>
      <c r="L1092" s="640"/>
    </row>
    <row r="1093" spans="1:12">
      <c r="A1093" s="640"/>
      <c r="B1093" s="640"/>
      <c r="C1093" s="640"/>
      <c r="D1093" s="640"/>
      <c r="E1093" s="640"/>
      <c r="F1093" s="640"/>
      <c r="G1093" s="640"/>
      <c r="H1093" s="640"/>
      <c r="I1093" s="640"/>
      <c r="J1093" s="640"/>
      <c r="K1093" s="640"/>
      <c r="L1093" s="640"/>
    </row>
    <row r="1094" spans="1:12">
      <c r="A1094" s="640"/>
      <c r="B1094" s="640"/>
      <c r="C1094" s="640"/>
      <c r="D1094" s="640"/>
      <c r="E1094" s="640"/>
      <c r="F1094" s="640"/>
      <c r="G1094" s="640"/>
      <c r="H1094" s="640"/>
      <c r="I1094" s="640"/>
      <c r="J1094" s="640"/>
      <c r="K1094" s="640"/>
      <c r="L1094" s="640"/>
    </row>
    <row r="1095" spans="1:12">
      <c r="A1095" s="640"/>
      <c r="B1095" s="640"/>
      <c r="C1095" s="640"/>
      <c r="D1095" s="640"/>
      <c r="E1095" s="640"/>
      <c r="F1095" s="640"/>
      <c r="G1095" s="640"/>
      <c r="H1095" s="640"/>
      <c r="I1095" s="640"/>
      <c r="J1095" s="640"/>
      <c r="K1095" s="640"/>
      <c r="L1095" s="640"/>
    </row>
    <row r="1096" spans="1:12">
      <c r="A1096" s="640"/>
      <c r="B1096" s="640"/>
      <c r="C1096" s="640"/>
      <c r="D1096" s="640"/>
      <c r="E1096" s="640"/>
      <c r="F1096" s="640"/>
      <c r="G1096" s="640"/>
      <c r="H1096" s="640"/>
      <c r="I1096" s="640"/>
      <c r="J1096" s="640"/>
      <c r="K1096" s="640"/>
      <c r="L1096" s="640"/>
    </row>
    <row r="1097" spans="1:12">
      <c r="A1097" s="640"/>
      <c r="B1097" s="640"/>
      <c r="C1097" s="640"/>
      <c r="D1097" s="640"/>
      <c r="E1097" s="640"/>
      <c r="F1097" s="640"/>
      <c r="G1097" s="640"/>
      <c r="H1097" s="640"/>
      <c r="I1097" s="640"/>
      <c r="J1097" s="640"/>
      <c r="K1097" s="640"/>
      <c r="L1097" s="640"/>
    </row>
    <row r="1098" spans="1:12">
      <c r="A1098" s="640"/>
      <c r="B1098" s="640"/>
      <c r="C1098" s="640"/>
      <c r="D1098" s="640"/>
      <c r="E1098" s="640"/>
      <c r="F1098" s="640"/>
      <c r="G1098" s="640"/>
      <c r="H1098" s="640"/>
      <c r="I1098" s="640"/>
      <c r="J1098" s="640"/>
      <c r="K1098" s="640"/>
      <c r="L1098" s="640"/>
    </row>
    <row r="1099" spans="1:12">
      <c r="A1099" s="640"/>
      <c r="B1099" s="640"/>
      <c r="C1099" s="640"/>
      <c r="D1099" s="640"/>
      <c r="E1099" s="640"/>
      <c r="F1099" s="640"/>
      <c r="G1099" s="640"/>
      <c r="H1099" s="640"/>
      <c r="I1099" s="640"/>
      <c r="J1099" s="640"/>
      <c r="K1099" s="640"/>
      <c r="L1099" s="640"/>
    </row>
    <row r="1100" spans="1:12">
      <c r="A1100" s="640"/>
      <c r="B1100" s="640"/>
      <c r="C1100" s="640"/>
      <c r="D1100" s="640"/>
      <c r="E1100" s="640"/>
      <c r="F1100" s="640"/>
      <c r="G1100" s="640"/>
      <c r="H1100" s="640"/>
      <c r="I1100" s="640"/>
      <c r="J1100" s="640"/>
      <c r="K1100" s="640"/>
      <c r="L1100" s="640"/>
    </row>
    <row r="1101" spans="1:12">
      <c r="A1101" s="640"/>
      <c r="B1101" s="640"/>
      <c r="C1101" s="640"/>
      <c r="D1101" s="640"/>
      <c r="E1101" s="640"/>
      <c r="F1101" s="640"/>
      <c r="G1101" s="640"/>
      <c r="H1101" s="640"/>
      <c r="I1101" s="640"/>
      <c r="J1101" s="640"/>
      <c r="K1101" s="640"/>
      <c r="L1101" s="640"/>
    </row>
    <row r="1102" spans="1:12">
      <c r="A1102" s="640"/>
      <c r="B1102" s="640"/>
      <c r="C1102" s="640"/>
      <c r="D1102" s="640"/>
      <c r="E1102" s="640"/>
      <c r="F1102" s="640"/>
      <c r="G1102" s="640"/>
      <c r="H1102" s="640"/>
      <c r="I1102" s="640"/>
      <c r="J1102" s="640"/>
      <c r="K1102" s="640"/>
      <c r="L1102" s="640"/>
    </row>
    <row r="1103" spans="1:12">
      <c r="A1103" s="640"/>
      <c r="B1103" s="640"/>
      <c r="C1103" s="640"/>
      <c r="D1103" s="640"/>
      <c r="E1103" s="640"/>
      <c r="F1103" s="640"/>
      <c r="G1103" s="640"/>
      <c r="H1103" s="640"/>
      <c r="I1103" s="640"/>
      <c r="J1103" s="640"/>
      <c r="K1103" s="640"/>
      <c r="L1103" s="640"/>
    </row>
    <row r="1104" spans="1:12">
      <c r="A1104" s="640"/>
      <c r="B1104" s="640"/>
      <c r="C1104" s="640"/>
      <c r="D1104" s="640"/>
      <c r="E1104" s="640"/>
      <c r="F1104" s="640"/>
      <c r="G1104" s="640"/>
      <c r="H1104" s="640"/>
      <c r="I1104" s="640"/>
      <c r="J1104" s="640"/>
      <c r="K1104" s="640"/>
      <c r="L1104" s="640"/>
    </row>
    <row r="1105" spans="1:12">
      <c r="A1105" s="640"/>
      <c r="B1105" s="640"/>
      <c r="C1105" s="640"/>
      <c r="D1105" s="640"/>
      <c r="E1105" s="640"/>
      <c r="F1105" s="640"/>
      <c r="G1105" s="640"/>
      <c r="H1105" s="640"/>
      <c r="I1105" s="640"/>
      <c r="J1105" s="640"/>
      <c r="K1105" s="640"/>
      <c r="L1105" s="640"/>
    </row>
    <row r="1106" spans="1:12">
      <c r="A1106" s="640"/>
      <c r="B1106" s="640"/>
      <c r="C1106" s="640"/>
      <c r="D1106" s="640"/>
      <c r="E1106" s="640"/>
      <c r="F1106" s="640"/>
      <c r="G1106" s="640"/>
      <c r="H1106" s="640"/>
      <c r="I1106" s="640"/>
      <c r="J1106" s="640"/>
      <c r="K1106" s="640"/>
      <c r="L1106" s="640"/>
    </row>
    <row r="1107" spans="1:12">
      <c r="A1107" s="640"/>
      <c r="B1107" s="640"/>
      <c r="C1107" s="640"/>
      <c r="D1107" s="640"/>
      <c r="E1107" s="640"/>
      <c r="F1107" s="640"/>
      <c r="G1107" s="640"/>
      <c r="H1107" s="640"/>
      <c r="I1107" s="640"/>
      <c r="J1107" s="640"/>
      <c r="K1107" s="640"/>
      <c r="L1107" s="640"/>
    </row>
    <row r="1108" spans="1:12">
      <c r="A1108" s="640"/>
      <c r="B1108" s="640"/>
      <c r="C1108" s="640"/>
      <c r="D1108" s="640"/>
      <c r="E1108" s="640"/>
      <c r="F1108" s="640"/>
      <c r="G1108" s="640"/>
      <c r="H1108" s="640"/>
      <c r="I1108" s="640"/>
      <c r="J1108" s="640"/>
      <c r="K1108" s="640"/>
      <c r="L1108" s="640"/>
    </row>
    <row r="1109" spans="1:12">
      <c r="A1109" s="640"/>
      <c r="B1109" s="640"/>
      <c r="C1109" s="640"/>
      <c r="D1109" s="640"/>
      <c r="E1109" s="640"/>
      <c r="F1109" s="640"/>
      <c r="G1109" s="640"/>
      <c r="H1109" s="640"/>
      <c r="I1109" s="640"/>
      <c r="J1109" s="640"/>
      <c r="K1109" s="640"/>
      <c r="L1109" s="640"/>
    </row>
    <row r="1110" spans="1:12">
      <c r="A1110" s="640"/>
      <c r="B1110" s="640"/>
      <c r="C1110" s="640"/>
      <c r="D1110" s="640"/>
      <c r="E1110" s="640"/>
      <c r="F1110" s="640"/>
      <c r="G1110" s="640"/>
      <c r="H1110" s="640"/>
      <c r="I1110" s="640"/>
      <c r="J1110" s="640"/>
      <c r="K1110" s="640"/>
      <c r="L1110" s="640"/>
    </row>
    <row r="1111" spans="1:12">
      <c r="A1111" s="640"/>
      <c r="B1111" s="640"/>
      <c r="C1111" s="640"/>
      <c r="D1111" s="640"/>
      <c r="E1111" s="640"/>
      <c r="F1111" s="640"/>
      <c r="G1111" s="640"/>
      <c r="H1111" s="640"/>
      <c r="I1111" s="640"/>
      <c r="J1111" s="640"/>
      <c r="K1111" s="640"/>
      <c r="L1111" s="640"/>
    </row>
    <row r="1112" spans="1:12">
      <c r="A1112" s="640"/>
      <c r="B1112" s="640"/>
      <c r="C1112" s="640"/>
      <c r="D1112" s="640"/>
      <c r="E1112" s="640"/>
      <c r="F1112" s="640"/>
      <c r="G1112" s="640"/>
      <c r="H1112" s="640"/>
      <c r="I1112" s="640"/>
      <c r="J1112" s="640"/>
      <c r="K1112" s="640"/>
      <c r="L1112" s="640"/>
    </row>
    <row r="1113" spans="1:12">
      <c r="A1113" s="640"/>
      <c r="B1113" s="640"/>
      <c r="C1113" s="640"/>
      <c r="D1113" s="640"/>
      <c r="E1113" s="640"/>
      <c r="F1113" s="640"/>
      <c r="G1113" s="640"/>
      <c r="H1113" s="640"/>
      <c r="I1113" s="640"/>
      <c r="J1113" s="640"/>
      <c r="K1113" s="640"/>
      <c r="L1113" s="640"/>
    </row>
    <row r="1114" spans="1:12">
      <c r="A1114" s="640"/>
      <c r="B1114" s="640"/>
      <c r="C1114" s="640"/>
      <c r="D1114" s="640"/>
      <c r="E1114" s="640"/>
      <c r="F1114" s="640"/>
      <c r="G1114" s="640"/>
      <c r="H1114" s="640"/>
      <c r="I1114" s="640"/>
      <c r="J1114" s="640"/>
      <c r="K1114" s="640"/>
      <c r="L1114" s="640"/>
    </row>
    <row r="1115" spans="1:12">
      <c r="A1115" s="640"/>
      <c r="B1115" s="640"/>
      <c r="C1115" s="640"/>
      <c r="D1115" s="640"/>
      <c r="E1115" s="640"/>
      <c r="F1115" s="640"/>
      <c r="G1115" s="640"/>
      <c r="H1115" s="640"/>
      <c r="I1115" s="640"/>
      <c r="J1115" s="640"/>
      <c r="K1115" s="640"/>
      <c r="L1115" s="640"/>
    </row>
    <row r="1116" spans="1:12">
      <c r="A1116" s="640"/>
      <c r="B1116" s="640"/>
      <c r="C1116" s="640"/>
      <c r="D1116" s="640"/>
      <c r="E1116" s="640"/>
      <c r="F1116" s="640"/>
      <c r="G1116" s="640"/>
      <c r="H1116" s="640"/>
      <c r="I1116" s="640"/>
      <c r="J1116" s="640"/>
      <c r="K1116" s="640"/>
      <c r="L1116" s="640"/>
    </row>
    <row r="1117" spans="1:12">
      <c r="A1117" s="640"/>
      <c r="B1117" s="640"/>
      <c r="C1117" s="640"/>
      <c r="D1117" s="640"/>
      <c r="E1117" s="640"/>
      <c r="F1117" s="640"/>
      <c r="G1117" s="640"/>
      <c r="H1117" s="640"/>
      <c r="I1117" s="640"/>
      <c r="J1117" s="640"/>
      <c r="K1117" s="640"/>
      <c r="L1117" s="640"/>
    </row>
    <row r="1118" spans="1:12">
      <c r="A1118" s="640"/>
      <c r="B1118" s="640"/>
      <c r="C1118" s="640"/>
      <c r="D1118" s="640"/>
      <c r="E1118" s="640"/>
      <c r="F1118" s="640"/>
      <c r="G1118" s="640"/>
      <c r="H1118" s="640"/>
      <c r="I1118" s="640"/>
      <c r="J1118" s="640"/>
      <c r="K1118" s="640"/>
      <c r="L1118" s="640"/>
    </row>
    <row r="1119" spans="1:12">
      <c r="A1119" s="640"/>
      <c r="B1119" s="640"/>
      <c r="C1119" s="640"/>
      <c r="D1119" s="640"/>
      <c r="E1119" s="640"/>
      <c r="F1119" s="640"/>
      <c r="G1119" s="640"/>
      <c r="H1119" s="640"/>
      <c r="I1119" s="640"/>
      <c r="J1119" s="640"/>
      <c r="K1119" s="640"/>
      <c r="L1119" s="640"/>
    </row>
    <row r="1120" spans="1:12">
      <c r="A1120" s="640"/>
      <c r="B1120" s="640"/>
      <c r="C1120" s="640"/>
      <c r="D1120" s="640"/>
      <c r="E1120" s="640"/>
      <c r="F1120" s="640"/>
      <c r="G1120" s="640"/>
      <c r="H1120" s="640"/>
      <c r="I1120" s="640"/>
      <c r="J1120" s="640"/>
      <c r="K1120" s="640"/>
      <c r="L1120" s="640"/>
    </row>
    <row r="1121" spans="1:12">
      <c r="A1121" s="640"/>
      <c r="B1121" s="640"/>
      <c r="C1121" s="640"/>
      <c r="D1121" s="640"/>
      <c r="E1121" s="640"/>
      <c r="F1121" s="640"/>
      <c r="G1121" s="640"/>
      <c r="H1121" s="640"/>
      <c r="I1121" s="640"/>
      <c r="J1121" s="640"/>
      <c r="K1121" s="640"/>
      <c r="L1121" s="640"/>
    </row>
    <row r="1122" spans="1:12">
      <c r="A1122" s="640"/>
      <c r="B1122" s="640"/>
      <c r="C1122" s="640"/>
      <c r="D1122" s="640"/>
      <c r="E1122" s="640"/>
      <c r="F1122" s="640"/>
      <c r="G1122" s="640"/>
      <c r="H1122" s="640"/>
      <c r="I1122" s="640"/>
      <c r="J1122" s="640"/>
      <c r="K1122" s="640"/>
      <c r="L1122" s="640"/>
    </row>
    <row r="1123" spans="1:12">
      <c r="A1123" s="640"/>
      <c r="B1123" s="640"/>
      <c r="C1123" s="640"/>
      <c r="D1123" s="640"/>
      <c r="E1123" s="640"/>
      <c r="F1123" s="640"/>
      <c r="G1123" s="640"/>
      <c r="H1123" s="640"/>
      <c r="I1123" s="640"/>
      <c r="J1123" s="640"/>
      <c r="K1123" s="640"/>
      <c r="L1123" s="640"/>
    </row>
    <row r="1124" spans="1:12">
      <c r="A1124" s="640"/>
      <c r="B1124" s="640"/>
      <c r="C1124" s="640"/>
      <c r="D1124" s="640"/>
      <c r="E1124" s="640"/>
      <c r="F1124" s="640"/>
      <c r="G1124" s="640"/>
      <c r="H1124" s="640"/>
      <c r="I1124" s="640"/>
      <c r="J1124" s="640"/>
      <c r="K1124" s="640"/>
      <c r="L1124" s="640"/>
    </row>
    <row r="1125" spans="1:12">
      <c r="A1125" s="640"/>
      <c r="B1125" s="640"/>
      <c r="C1125" s="640"/>
      <c r="D1125" s="640"/>
      <c r="E1125" s="640"/>
      <c r="F1125" s="640"/>
      <c r="G1125" s="640"/>
      <c r="H1125" s="640"/>
      <c r="I1125" s="640"/>
      <c r="J1125" s="640"/>
      <c r="K1125" s="640"/>
      <c r="L1125" s="640"/>
    </row>
    <row r="1126" spans="1:12">
      <c r="A1126" s="640"/>
      <c r="B1126" s="640"/>
      <c r="C1126" s="640"/>
      <c r="D1126" s="640"/>
      <c r="E1126" s="640"/>
      <c r="F1126" s="640"/>
      <c r="G1126" s="640"/>
      <c r="H1126" s="640"/>
      <c r="I1126" s="640"/>
      <c r="J1126" s="640"/>
      <c r="K1126" s="640"/>
      <c r="L1126" s="640"/>
    </row>
    <row r="1127" spans="1:12">
      <c r="A1127" s="640"/>
      <c r="B1127" s="640"/>
      <c r="C1127" s="640"/>
      <c r="D1127" s="640"/>
      <c r="E1127" s="640"/>
      <c r="F1127" s="640"/>
      <c r="G1127" s="640"/>
      <c r="H1127" s="640"/>
      <c r="I1127" s="640"/>
      <c r="J1127" s="640"/>
      <c r="K1127" s="640"/>
      <c r="L1127" s="640"/>
    </row>
    <row r="1128" spans="1:12">
      <c r="A1128" s="640"/>
      <c r="B1128" s="640"/>
      <c r="C1128" s="640"/>
      <c r="D1128" s="640"/>
      <c r="E1128" s="640"/>
      <c r="F1128" s="640"/>
      <c r="G1128" s="640"/>
      <c r="H1128" s="640"/>
      <c r="I1128" s="640"/>
      <c r="J1128" s="640"/>
      <c r="K1128" s="640"/>
      <c r="L1128" s="640"/>
    </row>
    <row r="1129" spans="1:12">
      <c r="A1129" s="640"/>
      <c r="B1129" s="640"/>
      <c r="C1129" s="640"/>
      <c r="D1129" s="640"/>
      <c r="E1129" s="640"/>
      <c r="F1129" s="640"/>
      <c r="G1129" s="640"/>
      <c r="H1129" s="640"/>
      <c r="I1129" s="640"/>
      <c r="J1129" s="640"/>
      <c r="K1129" s="640"/>
      <c r="L1129" s="640"/>
    </row>
    <row r="1130" spans="1:12">
      <c r="A1130" s="640"/>
      <c r="B1130" s="640"/>
      <c r="C1130" s="640"/>
      <c r="D1130" s="640"/>
      <c r="E1130" s="640"/>
      <c r="F1130" s="640"/>
      <c r="G1130" s="640"/>
      <c r="H1130" s="640"/>
      <c r="I1130" s="640"/>
      <c r="J1130" s="640"/>
      <c r="K1130" s="640"/>
      <c r="L1130" s="640"/>
    </row>
    <row r="1131" spans="1:12">
      <c r="A1131" s="640"/>
      <c r="B1131" s="640"/>
      <c r="C1131" s="640"/>
      <c r="D1131" s="640"/>
      <c r="E1131" s="640"/>
      <c r="F1131" s="640"/>
      <c r="G1131" s="640"/>
      <c r="H1131" s="640"/>
      <c r="I1131" s="640"/>
      <c r="J1131" s="640"/>
      <c r="K1131" s="640"/>
      <c r="L1131" s="640"/>
    </row>
    <row r="1132" spans="1:12">
      <c r="A1132" s="640"/>
      <c r="B1132" s="640"/>
      <c r="C1132" s="640"/>
      <c r="D1132" s="640"/>
      <c r="E1132" s="640"/>
      <c r="F1132" s="640"/>
      <c r="G1132" s="640"/>
      <c r="H1132" s="640"/>
      <c r="I1132" s="640"/>
      <c r="J1132" s="640"/>
      <c r="K1132" s="640"/>
      <c r="L1132" s="640"/>
    </row>
    <row r="1133" spans="1:12">
      <c r="A1133" s="640"/>
      <c r="B1133" s="640"/>
      <c r="C1133" s="640"/>
      <c r="D1133" s="640"/>
      <c r="E1133" s="640"/>
      <c r="F1133" s="640"/>
      <c r="G1133" s="640"/>
      <c r="H1133" s="640"/>
      <c r="I1133" s="640"/>
      <c r="J1133" s="640"/>
      <c r="K1133" s="640"/>
      <c r="L1133" s="640"/>
    </row>
    <row r="1134" spans="1:12">
      <c r="A1134" s="640"/>
      <c r="B1134" s="640"/>
      <c r="C1134" s="640"/>
      <c r="D1134" s="640"/>
      <c r="E1134" s="640"/>
      <c r="F1134" s="640"/>
      <c r="G1134" s="640"/>
      <c r="H1134" s="640"/>
      <c r="I1134" s="640"/>
      <c r="J1134" s="640"/>
      <c r="K1134" s="640"/>
      <c r="L1134" s="640"/>
    </row>
    <row r="1135" spans="1:12">
      <c r="A1135" s="640"/>
      <c r="B1135" s="640"/>
      <c r="C1135" s="640"/>
      <c r="D1135" s="640"/>
      <c r="E1135" s="640"/>
      <c r="F1135" s="640"/>
      <c r="G1135" s="640"/>
      <c r="H1135" s="640"/>
      <c r="I1135" s="640"/>
      <c r="J1135" s="640"/>
      <c r="K1135" s="640"/>
      <c r="L1135" s="640"/>
    </row>
    <row r="1136" spans="1:12">
      <c r="A1136" s="640"/>
      <c r="B1136" s="640"/>
      <c r="C1136" s="640"/>
      <c r="D1136" s="640"/>
      <c r="E1136" s="640"/>
      <c r="F1136" s="640"/>
      <c r="G1136" s="640"/>
      <c r="H1136" s="640"/>
      <c r="I1136" s="640"/>
      <c r="J1136" s="640"/>
      <c r="K1136" s="640"/>
      <c r="L1136" s="640"/>
    </row>
    <row r="1137" spans="1:12">
      <c r="A1137" s="640"/>
      <c r="B1137" s="640"/>
      <c r="C1137" s="640"/>
      <c r="D1137" s="640"/>
      <c r="E1137" s="640"/>
      <c r="F1137" s="640"/>
      <c r="G1137" s="640"/>
      <c r="H1137" s="640"/>
      <c r="I1137" s="640"/>
      <c r="J1137" s="640"/>
      <c r="K1137" s="640"/>
      <c r="L1137" s="640"/>
    </row>
    <row r="1138" spans="1:12">
      <c r="A1138" s="640"/>
      <c r="B1138" s="640"/>
      <c r="C1138" s="640"/>
      <c r="D1138" s="640"/>
      <c r="E1138" s="640"/>
      <c r="F1138" s="640"/>
      <c r="G1138" s="640"/>
      <c r="H1138" s="640"/>
      <c r="I1138" s="640"/>
      <c r="J1138" s="640"/>
      <c r="K1138" s="640"/>
      <c r="L1138" s="640"/>
    </row>
    <row r="1139" spans="1:12">
      <c r="A1139" s="640"/>
      <c r="B1139" s="640"/>
      <c r="C1139" s="640"/>
      <c r="D1139" s="640"/>
      <c r="E1139" s="640"/>
      <c r="F1139" s="640"/>
      <c r="G1139" s="640"/>
      <c r="H1139" s="640"/>
      <c r="I1139" s="640"/>
      <c r="J1139" s="640"/>
      <c r="K1139" s="640"/>
      <c r="L1139" s="640"/>
    </row>
    <row r="1140" spans="1:12">
      <c r="A1140" s="640"/>
      <c r="B1140" s="640"/>
      <c r="C1140" s="640"/>
      <c r="D1140" s="640"/>
      <c r="E1140" s="640"/>
      <c r="F1140" s="640"/>
      <c r="G1140" s="640"/>
      <c r="H1140" s="640"/>
      <c r="I1140" s="640"/>
      <c r="J1140" s="640"/>
      <c r="K1140" s="640"/>
      <c r="L1140" s="640"/>
    </row>
    <row r="1141" spans="1:12">
      <c r="A1141" s="640"/>
      <c r="B1141" s="640"/>
      <c r="C1141" s="640"/>
      <c r="D1141" s="640"/>
      <c r="E1141" s="640"/>
      <c r="F1141" s="640"/>
      <c r="G1141" s="640"/>
      <c r="H1141" s="640"/>
      <c r="I1141" s="640"/>
      <c r="J1141" s="640"/>
      <c r="K1141" s="640"/>
      <c r="L1141" s="640"/>
    </row>
    <row r="1142" spans="1:12">
      <c r="A1142" s="640"/>
      <c r="B1142" s="640"/>
      <c r="C1142" s="640"/>
      <c r="D1142" s="640"/>
      <c r="E1142" s="640"/>
      <c r="F1142" s="640"/>
      <c r="G1142" s="640"/>
      <c r="H1142" s="640"/>
      <c r="I1142" s="640"/>
      <c r="J1142" s="640"/>
      <c r="K1142" s="640"/>
      <c r="L1142" s="640"/>
    </row>
    <row r="1143" spans="1:12">
      <c r="A1143" s="640"/>
      <c r="B1143" s="640"/>
      <c r="C1143" s="640"/>
      <c r="D1143" s="640"/>
      <c r="E1143" s="640"/>
      <c r="F1143" s="640"/>
      <c r="G1143" s="640"/>
      <c r="H1143" s="640"/>
      <c r="I1143" s="640"/>
      <c r="J1143" s="640"/>
      <c r="K1143" s="640"/>
      <c r="L1143" s="640"/>
    </row>
    <row r="1144" spans="1:12">
      <c r="A1144" s="640"/>
      <c r="B1144" s="640"/>
      <c r="C1144" s="640"/>
      <c r="D1144" s="640"/>
      <c r="E1144" s="640"/>
      <c r="F1144" s="640"/>
      <c r="G1144" s="640"/>
      <c r="H1144" s="640"/>
      <c r="I1144" s="640"/>
      <c r="J1144" s="640"/>
      <c r="K1144" s="640"/>
      <c r="L1144" s="640"/>
    </row>
    <row r="1145" spans="1:12">
      <c r="A1145" s="640"/>
      <c r="B1145" s="640"/>
      <c r="C1145" s="640"/>
      <c r="D1145" s="640"/>
      <c r="E1145" s="640"/>
      <c r="F1145" s="640"/>
      <c r="G1145" s="640"/>
      <c r="H1145" s="640"/>
      <c r="I1145" s="640"/>
      <c r="J1145" s="640"/>
      <c r="K1145" s="640"/>
      <c r="L1145" s="640"/>
    </row>
    <row r="1146" spans="1:12">
      <c r="A1146" s="640"/>
      <c r="B1146" s="640"/>
      <c r="C1146" s="640"/>
      <c r="D1146" s="640"/>
      <c r="E1146" s="640"/>
      <c r="F1146" s="640"/>
      <c r="G1146" s="640"/>
      <c r="H1146" s="640"/>
      <c r="I1146" s="640"/>
      <c r="J1146" s="640"/>
      <c r="K1146" s="640"/>
      <c r="L1146" s="640"/>
    </row>
    <row r="1147" spans="1:12">
      <c r="A1147" s="640"/>
      <c r="B1147" s="640"/>
      <c r="C1147" s="640"/>
      <c r="D1147" s="640"/>
      <c r="E1147" s="640"/>
      <c r="F1147" s="640"/>
      <c r="G1147" s="640"/>
      <c r="H1147" s="640"/>
      <c r="I1147" s="640"/>
      <c r="J1147" s="640"/>
      <c r="K1147" s="640"/>
      <c r="L1147" s="640"/>
    </row>
    <row r="1148" spans="1:12">
      <c r="A1148" s="640"/>
      <c r="B1148" s="640"/>
      <c r="C1148" s="640"/>
      <c r="D1148" s="640"/>
      <c r="E1148" s="640"/>
      <c r="F1148" s="640"/>
      <c r="G1148" s="640"/>
      <c r="H1148" s="640"/>
      <c r="I1148" s="640"/>
      <c r="J1148" s="640"/>
      <c r="K1148" s="640"/>
      <c r="L1148" s="640"/>
    </row>
    <row r="1149" spans="1:12">
      <c r="A1149" s="640"/>
      <c r="B1149" s="640"/>
      <c r="C1149" s="640"/>
      <c r="D1149" s="640"/>
      <c r="E1149" s="640"/>
      <c r="F1149" s="640"/>
      <c r="G1149" s="640"/>
      <c r="H1149" s="640"/>
      <c r="I1149" s="640"/>
      <c r="J1149" s="640"/>
      <c r="K1149" s="640"/>
      <c r="L1149" s="640"/>
    </row>
    <row r="1150" spans="1:12">
      <c r="A1150" s="640"/>
      <c r="B1150" s="640"/>
      <c r="C1150" s="640"/>
      <c r="D1150" s="640"/>
      <c r="E1150" s="640"/>
      <c r="F1150" s="640"/>
      <c r="G1150" s="640"/>
      <c r="H1150" s="640"/>
      <c r="I1150" s="640"/>
      <c r="J1150" s="640"/>
      <c r="K1150" s="640"/>
      <c r="L1150" s="640"/>
    </row>
    <row r="1151" spans="1:12">
      <c r="A1151" s="640"/>
      <c r="B1151" s="640"/>
      <c r="C1151" s="640"/>
      <c r="D1151" s="640"/>
      <c r="E1151" s="640"/>
      <c r="F1151" s="640"/>
      <c r="G1151" s="640"/>
      <c r="H1151" s="640"/>
      <c r="I1151" s="640"/>
      <c r="J1151" s="640"/>
      <c r="K1151" s="640"/>
      <c r="L1151" s="640"/>
    </row>
    <row r="1152" spans="1:12">
      <c r="A1152" s="640"/>
      <c r="B1152" s="640"/>
      <c r="C1152" s="640"/>
      <c r="D1152" s="640"/>
      <c r="E1152" s="640"/>
      <c r="F1152" s="640"/>
      <c r="G1152" s="640"/>
      <c r="H1152" s="640"/>
      <c r="I1152" s="640"/>
      <c r="J1152" s="640"/>
      <c r="K1152" s="640"/>
      <c r="L1152" s="640"/>
    </row>
    <row r="1153" spans="1:12">
      <c r="A1153" s="640"/>
      <c r="B1153" s="640"/>
      <c r="C1153" s="640"/>
      <c r="D1153" s="640"/>
      <c r="E1153" s="640"/>
      <c r="F1153" s="640"/>
      <c r="G1153" s="640"/>
      <c r="H1153" s="640"/>
      <c r="I1153" s="640"/>
      <c r="J1153" s="640"/>
      <c r="K1153" s="640"/>
      <c r="L1153" s="640"/>
    </row>
    <row r="1154" spans="1:12">
      <c r="A1154" s="640"/>
      <c r="B1154" s="640"/>
      <c r="C1154" s="640"/>
      <c r="D1154" s="640"/>
      <c r="E1154" s="640"/>
      <c r="F1154" s="640"/>
      <c r="G1154" s="640"/>
      <c r="H1154" s="640"/>
      <c r="I1154" s="640"/>
      <c r="J1154" s="640"/>
      <c r="K1154" s="640"/>
      <c r="L1154" s="640"/>
    </row>
    <row r="1155" spans="1:12">
      <c r="A1155" s="640"/>
      <c r="B1155" s="640"/>
      <c r="C1155" s="640"/>
      <c r="D1155" s="640"/>
      <c r="E1155" s="640"/>
      <c r="F1155" s="640"/>
      <c r="G1155" s="640"/>
      <c r="H1155" s="640"/>
      <c r="I1155" s="640"/>
      <c r="J1155" s="640"/>
      <c r="K1155" s="640"/>
      <c r="L1155" s="640"/>
    </row>
    <row r="1156" spans="1:12">
      <c r="A1156" s="640"/>
      <c r="B1156" s="640"/>
      <c r="C1156" s="640"/>
      <c r="D1156" s="640"/>
      <c r="E1156" s="640"/>
      <c r="F1156" s="640"/>
      <c r="G1156" s="640"/>
      <c r="H1156" s="640"/>
      <c r="I1156" s="640"/>
      <c r="J1156" s="640"/>
      <c r="K1156" s="640"/>
      <c r="L1156" s="640"/>
    </row>
    <row r="1157" spans="1:12">
      <c r="A1157" s="640"/>
      <c r="B1157" s="640"/>
      <c r="C1157" s="640"/>
      <c r="D1157" s="640"/>
      <c r="E1157" s="640"/>
      <c r="F1157" s="640"/>
      <c r="G1157" s="640"/>
      <c r="H1157" s="640"/>
      <c r="I1157" s="640"/>
      <c r="J1157" s="640"/>
      <c r="K1157" s="640"/>
      <c r="L1157" s="640"/>
    </row>
    <row r="1158" spans="1:12">
      <c r="A1158" s="640"/>
      <c r="B1158" s="640"/>
      <c r="C1158" s="640"/>
      <c r="D1158" s="640"/>
      <c r="E1158" s="640"/>
      <c r="F1158" s="640"/>
      <c r="G1158" s="640"/>
      <c r="H1158" s="640"/>
      <c r="I1158" s="640"/>
      <c r="J1158" s="640"/>
      <c r="K1158" s="640"/>
      <c r="L1158" s="640"/>
    </row>
    <row r="1159" spans="1:12">
      <c r="A1159" s="640"/>
      <c r="B1159" s="640"/>
      <c r="C1159" s="640"/>
      <c r="D1159" s="640"/>
      <c r="E1159" s="640"/>
      <c r="F1159" s="640"/>
      <c r="G1159" s="640"/>
      <c r="H1159" s="640"/>
      <c r="I1159" s="640"/>
      <c r="J1159" s="640"/>
      <c r="K1159" s="640"/>
      <c r="L1159" s="640"/>
    </row>
    <row r="1160" spans="1:12">
      <c r="A1160" s="640"/>
      <c r="B1160" s="640"/>
      <c r="C1160" s="640"/>
      <c r="D1160" s="640"/>
      <c r="E1160" s="640"/>
      <c r="F1160" s="640"/>
      <c r="G1160" s="640"/>
      <c r="H1160" s="640"/>
      <c r="I1160" s="640"/>
      <c r="J1160" s="640"/>
      <c r="K1160" s="640"/>
      <c r="L1160" s="640"/>
    </row>
    <row r="1161" spans="1:12">
      <c r="A1161" s="640"/>
      <c r="B1161" s="640"/>
      <c r="C1161" s="640"/>
      <c r="D1161" s="640"/>
      <c r="E1161" s="640"/>
      <c r="F1161" s="640"/>
      <c r="G1161" s="640"/>
      <c r="H1161" s="640"/>
      <c r="I1161" s="640"/>
      <c r="J1161" s="640"/>
      <c r="K1161" s="640"/>
      <c r="L1161" s="640"/>
    </row>
    <row r="1162" spans="1:12">
      <c r="A1162" s="640"/>
      <c r="B1162" s="640"/>
      <c r="C1162" s="640"/>
      <c r="D1162" s="640"/>
      <c r="E1162" s="640"/>
      <c r="F1162" s="640"/>
      <c r="G1162" s="640"/>
      <c r="H1162" s="640"/>
      <c r="I1162" s="640"/>
      <c r="J1162" s="640"/>
      <c r="K1162" s="640"/>
      <c r="L1162" s="640"/>
    </row>
    <row r="1163" spans="1:12">
      <c r="A1163" s="640"/>
      <c r="B1163" s="640"/>
      <c r="C1163" s="640"/>
      <c r="D1163" s="640"/>
      <c r="E1163" s="640"/>
      <c r="F1163" s="640"/>
      <c r="G1163" s="640"/>
      <c r="H1163" s="640"/>
      <c r="I1163" s="640"/>
      <c r="J1163" s="640"/>
      <c r="K1163" s="640"/>
      <c r="L1163" s="640"/>
    </row>
    <row r="1164" spans="1:12">
      <c r="A1164" s="640"/>
      <c r="B1164" s="640"/>
      <c r="C1164" s="640"/>
      <c r="D1164" s="640"/>
      <c r="E1164" s="640"/>
      <c r="F1164" s="640"/>
      <c r="G1164" s="640"/>
      <c r="H1164" s="640"/>
      <c r="I1164" s="640"/>
      <c r="J1164" s="640"/>
      <c r="K1164" s="640"/>
      <c r="L1164" s="640"/>
    </row>
    <row r="1165" spans="1:12">
      <c r="A1165" s="640"/>
      <c r="B1165" s="640"/>
      <c r="C1165" s="640"/>
      <c r="D1165" s="640"/>
      <c r="E1165" s="640"/>
      <c r="F1165" s="640"/>
      <c r="G1165" s="640"/>
      <c r="H1165" s="640"/>
      <c r="I1165" s="640"/>
      <c r="J1165" s="640"/>
      <c r="K1165" s="640"/>
      <c r="L1165" s="640"/>
    </row>
    <row r="1166" spans="1:12">
      <c r="A1166" s="640"/>
      <c r="B1166" s="640"/>
      <c r="C1166" s="640"/>
      <c r="D1166" s="640"/>
      <c r="E1166" s="640"/>
      <c r="F1166" s="640"/>
      <c r="G1166" s="640"/>
      <c r="H1166" s="640"/>
      <c r="I1166" s="640"/>
      <c r="J1166" s="640"/>
      <c r="K1166" s="640"/>
      <c r="L1166" s="640"/>
    </row>
    <row r="1167" spans="1:12">
      <c r="A1167" s="640"/>
      <c r="B1167" s="640"/>
      <c r="C1167" s="640"/>
      <c r="D1167" s="640"/>
      <c r="E1167" s="640"/>
      <c r="F1167" s="640"/>
      <c r="G1167" s="640"/>
      <c r="H1167" s="640"/>
      <c r="I1167" s="640"/>
      <c r="J1167" s="640"/>
      <c r="K1167" s="640"/>
      <c r="L1167" s="640"/>
    </row>
    <row r="1168" spans="1:12">
      <c r="A1168" s="640"/>
      <c r="B1168" s="640"/>
      <c r="C1168" s="640"/>
      <c r="D1168" s="640"/>
      <c r="E1168" s="640"/>
      <c r="F1168" s="640"/>
      <c r="G1168" s="640"/>
      <c r="H1168" s="640"/>
      <c r="I1168" s="640"/>
      <c r="J1168" s="640"/>
      <c r="K1168" s="640"/>
      <c r="L1168" s="640"/>
    </row>
    <row r="1169" spans="1:12">
      <c r="A1169" s="640"/>
      <c r="B1169" s="640"/>
      <c r="C1169" s="640"/>
      <c r="D1169" s="640"/>
      <c r="E1169" s="640"/>
      <c r="F1169" s="640"/>
      <c r="G1169" s="640"/>
      <c r="H1169" s="640"/>
      <c r="I1169" s="640"/>
      <c r="J1169" s="640"/>
      <c r="K1169" s="640"/>
      <c r="L1169" s="640"/>
    </row>
    <row r="1170" spans="1:12">
      <c r="A1170" s="640"/>
      <c r="B1170" s="640"/>
      <c r="C1170" s="640"/>
      <c r="D1170" s="640"/>
      <c r="E1170" s="640"/>
      <c r="F1170" s="640"/>
      <c r="G1170" s="640"/>
      <c r="H1170" s="640"/>
      <c r="I1170" s="640"/>
      <c r="J1170" s="640"/>
      <c r="K1170" s="640"/>
      <c r="L1170" s="640"/>
    </row>
    <row r="1171" spans="1:12">
      <c r="A1171" s="640"/>
      <c r="B1171" s="640"/>
      <c r="C1171" s="640"/>
      <c r="D1171" s="640"/>
      <c r="E1171" s="640"/>
      <c r="F1171" s="640"/>
      <c r="G1171" s="640"/>
      <c r="H1171" s="640"/>
      <c r="I1171" s="640"/>
      <c r="J1171" s="640"/>
      <c r="K1171" s="640"/>
      <c r="L1171" s="640"/>
    </row>
    <row r="1172" spans="1:12">
      <c r="A1172" s="640"/>
      <c r="B1172" s="640"/>
      <c r="C1172" s="640"/>
      <c r="D1172" s="640"/>
      <c r="E1172" s="640"/>
      <c r="F1172" s="640"/>
      <c r="G1172" s="640"/>
      <c r="H1172" s="640"/>
      <c r="I1172" s="640"/>
      <c r="J1172" s="640"/>
      <c r="K1172" s="640"/>
      <c r="L1172" s="640"/>
    </row>
    <row r="1173" spans="1:12">
      <c r="A1173" s="640"/>
      <c r="B1173" s="640"/>
      <c r="C1173" s="640"/>
      <c r="D1173" s="640"/>
      <c r="E1173" s="640"/>
      <c r="F1173" s="640"/>
      <c r="G1173" s="640"/>
      <c r="H1173" s="640"/>
      <c r="I1173" s="640"/>
      <c r="J1173" s="640"/>
      <c r="K1173" s="640"/>
      <c r="L1173" s="640"/>
    </row>
    <row r="1174" spans="1:12">
      <c r="A1174" s="640"/>
      <c r="B1174" s="640"/>
      <c r="C1174" s="640"/>
      <c r="D1174" s="640"/>
      <c r="E1174" s="640"/>
      <c r="F1174" s="640"/>
      <c r="G1174" s="640"/>
      <c r="H1174" s="640"/>
      <c r="I1174" s="640"/>
      <c r="J1174" s="640"/>
      <c r="K1174" s="640"/>
      <c r="L1174" s="640"/>
    </row>
    <row r="1175" spans="1:12">
      <c r="A1175" s="640"/>
      <c r="B1175" s="640"/>
      <c r="C1175" s="640"/>
      <c r="D1175" s="640"/>
      <c r="E1175" s="640"/>
      <c r="F1175" s="640"/>
      <c r="G1175" s="640"/>
      <c r="H1175" s="640"/>
      <c r="I1175" s="640"/>
      <c r="J1175" s="640"/>
      <c r="K1175" s="640"/>
      <c r="L1175" s="640"/>
    </row>
    <row r="1176" spans="1:12">
      <c r="A1176" s="640"/>
      <c r="B1176" s="640"/>
      <c r="C1176" s="640"/>
      <c r="D1176" s="640"/>
      <c r="E1176" s="640"/>
      <c r="F1176" s="640"/>
      <c r="G1176" s="640"/>
      <c r="H1176" s="640"/>
      <c r="I1176" s="640"/>
      <c r="J1176" s="640"/>
      <c r="K1176" s="640"/>
      <c r="L1176" s="640"/>
    </row>
    <row r="1177" spans="1:12">
      <c r="A1177" s="640"/>
      <c r="B1177" s="640"/>
      <c r="C1177" s="640"/>
      <c r="D1177" s="640"/>
      <c r="E1177" s="640"/>
      <c r="F1177" s="640"/>
      <c r="G1177" s="640"/>
      <c r="H1177" s="640"/>
      <c r="I1177" s="640"/>
      <c r="J1177" s="640"/>
      <c r="K1177" s="640"/>
      <c r="L1177" s="640"/>
    </row>
    <row r="1178" spans="1:12">
      <c r="A1178" s="640"/>
      <c r="B1178" s="640"/>
      <c r="C1178" s="640"/>
      <c r="D1178" s="640"/>
      <c r="E1178" s="640"/>
      <c r="F1178" s="640"/>
      <c r="G1178" s="640"/>
      <c r="H1178" s="640"/>
      <c r="I1178" s="640"/>
      <c r="J1178" s="640"/>
      <c r="K1178" s="640"/>
      <c r="L1178" s="640"/>
    </row>
    <row r="1179" spans="1:12">
      <c r="A1179" s="640"/>
      <c r="B1179" s="640"/>
      <c r="C1179" s="640"/>
      <c r="D1179" s="640"/>
      <c r="E1179" s="640"/>
      <c r="F1179" s="640"/>
      <c r="G1179" s="640"/>
      <c r="H1179" s="640"/>
      <c r="I1179" s="640"/>
      <c r="J1179" s="640"/>
      <c r="K1179" s="640"/>
      <c r="L1179" s="640"/>
    </row>
    <row r="1180" spans="1:12">
      <c r="A1180" s="640"/>
      <c r="B1180" s="640"/>
      <c r="C1180" s="640"/>
      <c r="D1180" s="640"/>
      <c r="E1180" s="640"/>
      <c r="F1180" s="640"/>
      <c r="G1180" s="640"/>
      <c r="H1180" s="640"/>
      <c r="I1180" s="640"/>
      <c r="J1180" s="640"/>
      <c r="K1180" s="640"/>
      <c r="L1180" s="640"/>
    </row>
    <row r="1181" spans="1:12">
      <c r="A1181" s="640"/>
      <c r="B1181" s="640"/>
      <c r="C1181" s="640"/>
      <c r="D1181" s="640"/>
      <c r="E1181" s="640"/>
      <c r="F1181" s="640"/>
      <c r="G1181" s="640"/>
      <c r="H1181" s="640"/>
      <c r="I1181" s="640"/>
      <c r="J1181" s="640"/>
      <c r="K1181" s="640"/>
      <c r="L1181" s="640"/>
    </row>
    <row r="1182" spans="1:12">
      <c r="A1182" s="640"/>
      <c r="B1182" s="640"/>
      <c r="C1182" s="640"/>
      <c r="D1182" s="640"/>
      <c r="E1182" s="640"/>
      <c r="F1182" s="640"/>
      <c r="G1182" s="640"/>
      <c r="H1182" s="640"/>
      <c r="I1182" s="640"/>
      <c r="J1182" s="640"/>
      <c r="K1182" s="640"/>
      <c r="L1182" s="640"/>
    </row>
    <row r="1183" spans="1:12">
      <c r="A1183" s="640"/>
      <c r="B1183" s="640"/>
      <c r="C1183" s="640"/>
      <c r="D1183" s="640"/>
      <c r="E1183" s="640"/>
      <c r="F1183" s="640"/>
      <c r="G1183" s="640"/>
      <c r="H1183" s="640"/>
      <c r="I1183" s="640"/>
      <c r="J1183" s="640"/>
      <c r="K1183" s="640"/>
      <c r="L1183" s="640"/>
    </row>
    <row r="1184" spans="1:12">
      <c r="A1184" s="640"/>
      <c r="B1184" s="640"/>
      <c r="C1184" s="640"/>
      <c r="D1184" s="640"/>
      <c r="E1184" s="640"/>
      <c r="F1184" s="640"/>
      <c r="G1184" s="640"/>
      <c r="H1184" s="640"/>
      <c r="I1184" s="640"/>
      <c r="J1184" s="640"/>
      <c r="K1184" s="640"/>
      <c r="L1184" s="640"/>
    </row>
    <row r="1185" spans="1:12">
      <c r="A1185" s="640"/>
      <c r="B1185" s="640"/>
      <c r="C1185" s="640"/>
      <c r="D1185" s="640"/>
      <c r="E1185" s="640"/>
      <c r="F1185" s="640"/>
      <c r="G1185" s="640"/>
      <c r="H1185" s="640"/>
      <c r="I1185" s="640"/>
      <c r="J1185" s="640"/>
      <c r="K1185" s="640"/>
      <c r="L1185" s="640"/>
    </row>
    <row r="1186" spans="1:12">
      <c r="A1186" s="640"/>
      <c r="B1186" s="640"/>
      <c r="C1186" s="640"/>
      <c r="D1186" s="640"/>
      <c r="E1186" s="640"/>
      <c r="F1186" s="640"/>
      <c r="G1186" s="640"/>
      <c r="H1186" s="640"/>
      <c r="I1186" s="640"/>
      <c r="J1186" s="640"/>
      <c r="K1186" s="640"/>
      <c r="L1186" s="640"/>
    </row>
    <row r="1187" spans="1:12">
      <c r="A1187" s="640"/>
      <c r="B1187" s="640"/>
      <c r="C1187" s="640"/>
      <c r="D1187" s="640"/>
      <c r="E1187" s="640"/>
      <c r="F1187" s="640"/>
      <c r="G1187" s="640"/>
      <c r="H1187" s="640"/>
      <c r="I1187" s="640"/>
      <c r="J1187" s="640"/>
      <c r="K1187" s="640"/>
      <c r="L1187" s="640"/>
    </row>
    <row r="1188" spans="1:12">
      <c r="A1188" s="640"/>
      <c r="B1188" s="640"/>
      <c r="C1188" s="640"/>
      <c r="D1188" s="640"/>
      <c r="E1188" s="640"/>
      <c r="F1188" s="640"/>
      <c r="G1188" s="640"/>
      <c r="H1188" s="640"/>
      <c r="I1188" s="640"/>
      <c r="J1188" s="640"/>
      <c r="K1188" s="640"/>
      <c r="L1188" s="640"/>
    </row>
    <row r="1189" spans="1:12">
      <c r="A1189" s="640"/>
      <c r="B1189" s="640"/>
      <c r="C1189" s="640"/>
      <c r="D1189" s="640"/>
      <c r="E1189" s="640"/>
      <c r="F1189" s="640"/>
      <c r="G1189" s="640"/>
      <c r="H1189" s="640"/>
      <c r="I1189" s="640"/>
      <c r="J1189" s="640"/>
      <c r="K1189" s="640"/>
      <c r="L1189" s="640"/>
    </row>
    <row r="1190" spans="1:12">
      <c r="A1190" s="640"/>
      <c r="B1190" s="640"/>
      <c r="C1190" s="640"/>
      <c r="D1190" s="640"/>
      <c r="E1190" s="640"/>
      <c r="F1190" s="640"/>
      <c r="G1190" s="640"/>
      <c r="H1190" s="640"/>
      <c r="I1190" s="640"/>
      <c r="J1190" s="640"/>
      <c r="K1190" s="640"/>
      <c r="L1190" s="640"/>
    </row>
    <row r="1191" spans="1:12">
      <c r="A1191" s="640"/>
      <c r="B1191" s="640"/>
      <c r="C1191" s="640"/>
      <c r="D1191" s="640"/>
      <c r="E1191" s="640"/>
      <c r="F1191" s="640"/>
      <c r="G1191" s="640"/>
      <c r="H1191" s="640"/>
      <c r="I1191" s="640"/>
      <c r="J1191" s="640"/>
      <c r="K1191" s="640"/>
      <c r="L1191" s="640"/>
    </row>
    <row r="1192" spans="1:12">
      <c r="A1192" s="640"/>
      <c r="B1192" s="640"/>
      <c r="C1192" s="640"/>
      <c r="D1192" s="640"/>
      <c r="E1192" s="640"/>
      <c r="F1192" s="640"/>
      <c r="G1192" s="640"/>
      <c r="H1192" s="640"/>
      <c r="I1192" s="640"/>
      <c r="J1192" s="640"/>
      <c r="K1192" s="640"/>
      <c r="L1192" s="640"/>
    </row>
    <row r="1193" spans="1:12">
      <c r="A1193" s="640"/>
      <c r="B1193" s="640"/>
      <c r="C1193" s="640"/>
      <c r="D1193" s="640"/>
      <c r="E1193" s="640"/>
      <c r="F1193" s="640"/>
      <c r="G1193" s="640"/>
      <c r="H1193" s="640"/>
      <c r="I1193" s="640"/>
      <c r="J1193" s="640"/>
      <c r="K1193" s="640"/>
      <c r="L1193" s="640"/>
    </row>
    <row r="1194" spans="1:12">
      <c r="A1194" s="640"/>
      <c r="B1194" s="640"/>
      <c r="C1194" s="640"/>
      <c r="D1194" s="640"/>
      <c r="E1194" s="640"/>
      <c r="F1194" s="640"/>
      <c r="G1194" s="640"/>
      <c r="H1194" s="640"/>
      <c r="I1194" s="640"/>
      <c r="J1194" s="640"/>
      <c r="K1194" s="640"/>
      <c r="L1194" s="640"/>
    </row>
    <row r="1195" spans="1:12">
      <c r="A1195" s="640"/>
      <c r="B1195" s="640"/>
      <c r="C1195" s="640"/>
      <c r="D1195" s="640"/>
      <c r="E1195" s="640"/>
      <c r="F1195" s="640"/>
      <c r="G1195" s="640"/>
      <c r="H1195" s="640"/>
      <c r="I1195" s="640"/>
      <c r="J1195" s="640"/>
      <c r="K1195" s="640"/>
      <c r="L1195" s="640"/>
    </row>
    <row r="1196" spans="1:12">
      <c r="A1196" s="640"/>
      <c r="B1196" s="640"/>
      <c r="C1196" s="640"/>
      <c r="D1196" s="640"/>
      <c r="E1196" s="640"/>
      <c r="F1196" s="640"/>
      <c r="G1196" s="640"/>
      <c r="H1196" s="640"/>
      <c r="I1196" s="640"/>
      <c r="J1196" s="640"/>
      <c r="K1196" s="640"/>
      <c r="L1196" s="640"/>
    </row>
    <row r="1197" spans="1:12">
      <c r="A1197" s="640"/>
      <c r="B1197" s="640"/>
      <c r="C1197" s="640"/>
      <c r="D1197" s="640"/>
      <c r="E1197" s="640"/>
      <c r="F1197" s="640"/>
      <c r="G1197" s="640"/>
      <c r="H1197" s="640"/>
      <c r="I1197" s="640"/>
      <c r="J1197" s="640"/>
      <c r="K1197" s="640"/>
      <c r="L1197" s="640"/>
    </row>
    <row r="1198" spans="1:12">
      <c r="A1198" s="640"/>
      <c r="B1198" s="640"/>
      <c r="C1198" s="640"/>
      <c r="D1198" s="640"/>
      <c r="E1198" s="640"/>
      <c r="F1198" s="640"/>
      <c r="G1198" s="640"/>
      <c r="H1198" s="640"/>
      <c r="I1198" s="640"/>
      <c r="J1198" s="640"/>
      <c r="K1198" s="640"/>
      <c r="L1198" s="640"/>
    </row>
    <row r="1199" spans="1:12">
      <c r="A1199" s="640"/>
      <c r="B1199" s="640"/>
      <c r="C1199" s="640"/>
      <c r="D1199" s="640"/>
      <c r="E1199" s="640"/>
      <c r="F1199" s="640"/>
      <c r="G1199" s="640"/>
      <c r="H1199" s="640"/>
      <c r="I1199" s="640"/>
      <c r="J1199" s="640"/>
      <c r="K1199" s="640"/>
      <c r="L1199" s="640"/>
    </row>
    <row r="1200" spans="1:12">
      <c r="A1200" s="640"/>
      <c r="B1200" s="640"/>
      <c r="C1200" s="640"/>
      <c r="D1200" s="640"/>
      <c r="E1200" s="640"/>
      <c r="F1200" s="640"/>
      <c r="G1200" s="640"/>
      <c r="H1200" s="640"/>
      <c r="I1200" s="640"/>
      <c r="J1200" s="640"/>
      <c r="K1200" s="640"/>
      <c r="L1200" s="640"/>
    </row>
    <row r="1201" spans="1:12">
      <c r="A1201" s="640"/>
      <c r="B1201" s="640"/>
      <c r="C1201" s="640"/>
      <c r="D1201" s="640"/>
      <c r="E1201" s="640"/>
      <c r="F1201" s="640"/>
      <c r="G1201" s="640"/>
      <c r="H1201" s="640"/>
      <c r="I1201" s="640"/>
      <c r="J1201" s="640"/>
      <c r="K1201" s="640"/>
      <c r="L1201" s="640"/>
    </row>
    <row r="1202" spans="1:12">
      <c r="A1202" s="640"/>
      <c r="B1202" s="640"/>
      <c r="C1202" s="640"/>
      <c r="D1202" s="640"/>
      <c r="E1202" s="640"/>
      <c r="F1202" s="640"/>
      <c r="G1202" s="640"/>
      <c r="H1202" s="640"/>
      <c r="I1202" s="640"/>
      <c r="J1202" s="640"/>
      <c r="K1202" s="640"/>
      <c r="L1202" s="640"/>
    </row>
    <row r="1203" spans="1:12">
      <c r="A1203" s="640"/>
      <c r="B1203" s="640"/>
      <c r="C1203" s="640"/>
      <c r="D1203" s="640"/>
      <c r="E1203" s="640"/>
      <c r="F1203" s="640"/>
      <c r="G1203" s="640"/>
      <c r="H1203" s="640"/>
      <c r="I1203" s="640"/>
      <c r="J1203" s="640"/>
      <c r="K1203" s="640"/>
      <c r="L1203" s="640"/>
    </row>
    <row r="1204" spans="1:12">
      <c r="A1204" s="640"/>
      <c r="B1204" s="640"/>
      <c r="C1204" s="640"/>
      <c r="D1204" s="640"/>
      <c r="E1204" s="640"/>
      <c r="F1204" s="640"/>
      <c r="G1204" s="640"/>
      <c r="H1204" s="640"/>
      <c r="I1204" s="640"/>
      <c r="J1204" s="640"/>
      <c r="K1204" s="640"/>
      <c r="L1204" s="640"/>
    </row>
    <row r="1205" spans="1:12">
      <c r="A1205" s="640"/>
      <c r="B1205" s="640"/>
      <c r="C1205" s="640"/>
      <c r="D1205" s="640"/>
      <c r="E1205" s="640"/>
      <c r="F1205" s="640"/>
      <c r="G1205" s="640"/>
      <c r="H1205" s="640"/>
      <c r="I1205" s="640"/>
      <c r="J1205" s="640"/>
      <c r="K1205" s="640"/>
      <c r="L1205" s="640"/>
    </row>
    <row r="1206" spans="1:12">
      <c r="A1206" s="640"/>
      <c r="B1206" s="640"/>
      <c r="C1206" s="640"/>
      <c r="D1206" s="640"/>
      <c r="E1206" s="640"/>
      <c r="F1206" s="640"/>
      <c r="G1206" s="640"/>
      <c r="H1206" s="640"/>
      <c r="I1206" s="640"/>
      <c r="J1206" s="640"/>
      <c r="K1206" s="640"/>
      <c r="L1206" s="640"/>
    </row>
    <row r="1207" spans="1:12">
      <c r="A1207" s="640"/>
      <c r="B1207" s="640"/>
      <c r="C1207" s="640"/>
      <c r="D1207" s="640"/>
      <c r="E1207" s="640"/>
      <c r="F1207" s="640"/>
      <c r="G1207" s="640"/>
      <c r="H1207" s="640"/>
      <c r="I1207" s="640"/>
      <c r="J1207" s="640"/>
      <c r="K1207" s="640"/>
      <c r="L1207" s="640"/>
    </row>
    <row r="1208" spans="1:12">
      <c r="A1208" s="640"/>
      <c r="B1208" s="640"/>
      <c r="C1208" s="640"/>
      <c r="D1208" s="640"/>
      <c r="E1208" s="640"/>
      <c r="F1208" s="640"/>
      <c r="G1208" s="640"/>
      <c r="H1208" s="640"/>
      <c r="I1208" s="640"/>
      <c r="J1208" s="640"/>
      <c r="K1208" s="640"/>
      <c r="L1208" s="640"/>
    </row>
    <row r="1209" spans="1:12">
      <c r="A1209" s="640"/>
      <c r="B1209" s="640"/>
      <c r="C1209" s="640"/>
      <c r="D1209" s="640"/>
      <c r="E1209" s="640"/>
      <c r="F1209" s="640"/>
      <c r="G1209" s="640"/>
      <c r="H1209" s="640"/>
      <c r="I1209" s="640"/>
      <c r="J1209" s="640"/>
      <c r="K1209" s="640"/>
      <c r="L1209" s="640"/>
    </row>
    <row r="1210" spans="1:12">
      <c r="A1210" s="640"/>
      <c r="B1210" s="640"/>
      <c r="C1210" s="640"/>
      <c r="D1210" s="640"/>
      <c r="E1210" s="640"/>
      <c r="F1210" s="640"/>
      <c r="G1210" s="640"/>
      <c r="H1210" s="640"/>
      <c r="I1210" s="640"/>
      <c r="J1210" s="640"/>
      <c r="K1210" s="640"/>
      <c r="L1210" s="640"/>
    </row>
    <row r="1211" spans="1:12">
      <c r="A1211" s="640"/>
      <c r="B1211" s="640"/>
      <c r="C1211" s="640"/>
      <c r="D1211" s="640"/>
      <c r="E1211" s="640"/>
      <c r="F1211" s="640"/>
      <c r="G1211" s="640"/>
      <c r="H1211" s="640"/>
      <c r="I1211" s="640"/>
      <c r="J1211" s="640"/>
      <c r="K1211" s="640"/>
      <c r="L1211" s="640"/>
    </row>
    <row r="1212" spans="1:12">
      <c r="A1212" s="640"/>
      <c r="B1212" s="640"/>
      <c r="C1212" s="640"/>
      <c r="D1212" s="640"/>
      <c r="E1212" s="640"/>
      <c r="F1212" s="640"/>
      <c r="G1212" s="640"/>
      <c r="H1212" s="640"/>
      <c r="I1212" s="640"/>
      <c r="J1212" s="640"/>
      <c r="K1212" s="640"/>
      <c r="L1212" s="640"/>
    </row>
    <row r="1213" spans="1:12">
      <c r="A1213" s="640"/>
      <c r="B1213" s="640"/>
      <c r="C1213" s="640"/>
      <c r="D1213" s="640"/>
      <c r="E1213" s="640"/>
      <c r="F1213" s="640"/>
      <c r="G1213" s="640"/>
      <c r="H1213" s="640"/>
      <c r="I1213" s="640"/>
      <c r="J1213" s="640"/>
      <c r="K1213" s="640"/>
      <c r="L1213" s="640"/>
    </row>
    <row r="1214" spans="1:12">
      <c r="A1214" s="640"/>
      <c r="B1214" s="640"/>
      <c r="C1214" s="640"/>
      <c r="D1214" s="640"/>
      <c r="E1214" s="640"/>
      <c r="F1214" s="640"/>
      <c r="G1214" s="640"/>
      <c r="H1214" s="640"/>
      <c r="I1214" s="640"/>
      <c r="J1214" s="640"/>
      <c r="K1214" s="640"/>
      <c r="L1214" s="640"/>
    </row>
    <row r="1215" spans="1:12">
      <c r="A1215" s="640"/>
      <c r="B1215" s="640"/>
      <c r="C1215" s="640"/>
      <c r="D1215" s="640"/>
      <c r="E1215" s="640"/>
      <c r="F1215" s="640"/>
      <c r="G1215" s="640"/>
      <c r="H1215" s="640"/>
      <c r="I1215" s="640"/>
      <c r="J1215" s="640"/>
      <c r="K1215" s="640"/>
      <c r="L1215" s="640"/>
    </row>
    <row r="1216" spans="1:12">
      <c r="A1216" s="640"/>
      <c r="B1216" s="640"/>
      <c r="C1216" s="640"/>
      <c r="D1216" s="640"/>
      <c r="E1216" s="640"/>
      <c r="F1216" s="640"/>
      <c r="G1216" s="640"/>
      <c r="H1216" s="640"/>
      <c r="I1216" s="640"/>
      <c r="J1216" s="640"/>
      <c r="K1216" s="640"/>
      <c r="L1216" s="640"/>
    </row>
    <row r="1217" spans="1:12">
      <c r="A1217" s="640"/>
      <c r="B1217" s="640"/>
      <c r="C1217" s="640"/>
      <c r="D1217" s="640"/>
      <c r="E1217" s="640"/>
      <c r="F1217" s="640"/>
      <c r="G1217" s="640"/>
      <c r="H1217" s="640"/>
      <c r="I1217" s="640"/>
      <c r="J1217" s="640"/>
      <c r="K1217" s="640"/>
      <c r="L1217" s="640"/>
    </row>
    <row r="1218" spans="1:12">
      <c r="A1218" s="640"/>
      <c r="B1218" s="640"/>
      <c r="C1218" s="640"/>
      <c r="D1218" s="640"/>
      <c r="E1218" s="640"/>
      <c r="F1218" s="640"/>
      <c r="G1218" s="640"/>
      <c r="H1218" s="640"/>
      <c r="I1218" s="640"/>
      <c r="J1218" s="640"/>
      <c r="K1218" s="640"/>
      <c r="L1218" s="640"/>
    </row>
    <row r="1219" spans="1:12">
      <c r="A1219" s="640"/>
      <c r="B1219" s="640"/>
      <c r="C1219" s="640"/>
      <c r="D1219" s="640"/>
      <c r="E1219" s="640"/>
      <c r="F1219" s="640"/>
      <c r="G1219" s="640"/>
      <c r="H1219" s="640"/>
      <c r="I1219" s="640"/>
      <c r="J1219" s="640"/>
      <c r="K1219" s="640"/>
      <c r="L1219" s="640"/>
    </row>
    <row r="1220" spans="1:12">
      <c r="A1220" s="640"/>
      <c r="B1220" s="640"/>
      <c r="C1220" s="640"/>
      <c r="D1220" s="640"/>
      <c r="E1220" s="640"/>
      <c r="F1220" s="640"/>
      <c r="G1220" s="640"/>
      <c r="H1220" s="640"/>
      <c r="I1220" s="640"/>
      <c r="J1220" s="640"/>
      <c r="K1220" s="640"/>
      <c r="L1220" s="640"/>
    </row>
    <row r="1221" spans="1:12">
      <c r="A1221" s="640"/>
      <c r="B1221" s="640"/>
      <c r="C1221" s="640"/>
      <c r="D1221" s="640"/>
      <c r="E1221" s="640"/>
      <c r="F1221" s="640"/>
      <c r="G1221" s="640"/>
      <c r="H1221" s="640"/>
      <c r="I1221" s="640"/>
      <c r="J1221" s="640"/>
      <c r="K1221" s="640"/>
      <c r="L1221" s="640"/>
    </row>
    <row r="1222" spans="1:12">
      <c r="A1222" s="640"/>
      <c r="B1222" s="640"/>
      <c r="C1222" s="640"/>
      <c r="D1222" s="640"/>
      <c r="E1222" s="640"/>
      <c r="F1222" s="640"/>
      <c r="G1222" s="640"/>
      <c r="H1222" s="640"/>
      <c r="I1222" s="640"/>
      <c r="J1222" s="640"/>
      <c r="K1222" s="640"/>
      <c r="L1222" s="640"/>
    </row>
    <row r="1223" spans="1:12">
      <c r="A1223" s="640"/>
      <c r="B1223" s="640"/>
      <c r="C1223" s="640"/>
      <c r="D1223" s="640"/>
      <c r="E1223" s="640"/>
      <c r="F1223" s="640"/>
      <c r="G1223" s="640"/>
      <c r="H1223" s="640"/>
      <c r="I1223" s="640"/>
      <c r="J1223" s="640"/>
      <c r="K1223" s="640"/>
      <c r="L1223" s="640"/>
    </row>
    <row r="1224" spans="1:12">
      <c r="A1224" s="640"/>
      <c r="B1224" s="640"/>
      <c r="C1224" s="640"/>
      <c r="D1224" s="640"/>
      <c r="E1224" s="640"/>
      <c r="F1224" s="640"/>
      <c r="G1224" s="640"/>
      <c r="H1224" s="640"/>
      <c r="I1224" s="640"/>
      <c r="J1224" s="640"/>
      <c r="K1224" s="640"/>
      <c r="L1224" s="640"/>
    </row>
    <row r="1225" spans="1:12">
      <c r="A1225" s="640"/>
      <c r="B1225" s="640"/>
      <c r="C1225" s="640"/>
      <c r="D1225" s="640"/>
      <c r="E1225" s="640"/>
      <c r="F1225" s="640"/>
      <c r="G1225" s="640"/>
      <c r="H1225" s="640"/>
      <c r="I1225" s="640"/>
      <c r="J1225" s="640"/>
      <c r="K1225" s="640"/>
      <c r="L1225" s="640"/>
    </row>
    <row r="1226" spans="1:12">
      <c r="A1226" s="640"/>
      <c r="B1226" s="640"/>
      <c r="C1226" s="640"/>
      <c r="D1226" s="640"/>
      <c r="E1226" s="640"/>
      <c r="F1226" s="640"/>
      <c r="G1226" s="640"/>
      <c r="H1226" s="640"/>
      <c r="I1226" s="640"/>
      <c r="J1226" s="640"/>
      <c r="K1226" s="640"/>
      <c r="L1226" s="640"/>
    </row>
    <row r="1227" spans="1:12">
      <c r="A1227" s="640"/>
      <c r="B1227" s="640"/>
      <c r="C1227" s="640"/>
      <c r="D1227" s="640"/>
      <c r="E1227" s="640"/>
      <c r="F1227" s="640"/>
      <c r="G1227" s="640"/>
      <c r="H1227" s="640"/>
      <c r="I1227" s="640"/>
      <c r="J1227" s="640"/>
      <c r="K1227" s="640"/>
      <c r="L1227" s="640"/>
    </row>
    <row r="1228" spans="1:12">
      <c r="A1228" s="640"/>
      <c r="B1228" s="640"/>
      <c r="C1228" s="640"/>
      <c r="D1228" s="640"/>
      <c r="E1228" s="640"/>
      <c r="F1228" s="640"/>
      <c r="G1228" s="640"/>
      <c r="H1228" s="640"/>
      <c r="I1228" s="640"/>
      <c r="J1228" s="640"/>
      <c r="K1228" s="640"/>
      <c r="L1228" s="640"/>
    </row>
    <row r="1229" spans="1:12">
      <c r="A1229" s="640"/>
      <c r="B1229" s="640"/>
      <c r="C1229" s="640"/>
      <c r="D1229" s="640"/>
      <c r="E1229" s="640"/>
      <c r="F1229" s="640"/>
      <c r="G1229" s="640"/>
      <c r="H1229" s="640"/>
      <c r="I1229" s="640"/>
      <c r="J1229" s="640"/>
      <c r="K1229" s="640"/>
      <c r="L1229" s="640"/>
    </row>
    <row r="1230" spans="1:12">
      <c r="A1230" s="640"/>
      <c r="B1230" s="640"/>
      <c r="C1230" s="640"/>
      <c r="D1230" s="640"/>
      <c r="E1230" s="640"/>
      <c r="F1230" s="640"/>
      <c r="G1230" s="640"/>
      <c r="H1230" s="640"/>
      <c r="I1230" s="640"/>
      <c r="J1230" s="640"/>
      <c r="K1230" s="640"/>
      <c r="L1230" s="640"/>
    </row>
    <row r="1231" spans="1:12">
      <c r="A1231" s="640"/>
      <c r="B1231" s="640"/>
      <c r="C1231" s="640"/>
      <c r="D1231" s="640"/>
      <c r="E1231" s="640"/>
      <c r="F1231" s="640"/>
      <c r="G1231" s="640"/>
      <c r="H1231" s="640"/>
      <c r="I1231" s="640"/>
      <c r="J1231" s="640"/>
      <c r="K1231" s="640"/>
      <c r="L1231" s="640"/>
    </row>
    <row r="1232" spans="1:12">
      <c r="A1232" s="640"/>
      <c r="B1232" s="640"/>
      <c r="C1232" s="640"/>
      <c r="D1232" s="640"/>
      <c r="E1232" s="640"/>
      <c r="F1232" s="640"/>
      <c r="G1232" s="640"/>
      <c r="H1232" s="640"/>
      <c r="I1232" s="640"/>
      <c r="J1232" s="640"/>
      <c r="K1232" s="640"/>
      <c r="L1232" s="640"/>
    </row>
    <row r="1233" spans="1:12">
      <c r="A1233" s="640"/>
      <c r="B1233" s="640"/>
      <c r="C1233" s="640"/>
      <c r="D1233" s="640"/>
      <c r="E1233" s="640"/>
      <c r="F1233" s="640"/>
      <c r="G1233" s="640"/>
      <c r="H1233" s="640"/>
      <c r="I1233" s="640"/>
      <c r="J1233" s="640"/>
      <c r="K1233" s="640"/>
      <c r="L1233" s="640"/>
    </row>
    <row r="1234" spans="1:12">
      <c r="A1234" s="640"/>
      <c r="B1234" s="640"/>
      <c r="C1234" s="640"/>
      <c r="D1234" s="640"/>
      <c r="E1234" s="640"/>
      <c r="F1234" s="640"/>
      <c r="G1234" s="640"/>
      <c r="H1234" s="640"/>
      <c r="I1234" s="640"/>
      <c r="J1234" s="640"/>
      <c r="K1234" s="640"/>
      <c r="L1234" s="640"/>
    </row>
    <row r="1235" spans="1:12">
      <c r="A1235" s="640"/>
      <c r="B1235" s="640"/>
      <c r="C1235" s="640"/>
      <c r="D1235" s="640"/>
      <c r="E1235" s="640"/>
      <c r="F1235" s="640"/>
      <c r="G1235" s="640"/>
      <c r="H1235" s="640"/>
      <c r="I1235" s="640"/>
      <c r="J1235" s="640"/>
      <c r="K1235" s="640"/>
      <c r="L1235" s="640"/>
    </row>
    <row r="1236" spans="1:12">
      <c r="A1236" s="640"/>
      <c r="B1236" s="640"/>
      <c r="C1236" s="640"/>
      <c r="D1236" s="640"/>
      <c r="E1236" s="640"/>
      <c r="F1236" s="640"/>
      <c r="G1236" s="640"/>
      <c r="H1236" s="640"/>
      <c r="I1236" s="640"/>
      <c r="J1236" s="640"/>
      <c r="K1236" s="640"/>
      <c r="L1236" s="640"/>
    </row>
    <row r="1237" spans="1:12">
      <c r="A1237" s="640"/>
      <c r="B1237" s="640"/>
      <c r="C1237" s="640"/>
      <c r="D1237" s="640"/>
      <c r="E1237" s="640"/>
      <c r="F1237" s="640"/>
      <c r="G1237" s="640"/>
      <c r="H1237" s="640"/>
      <c r="I1237" s="640"/>
      <c r="J1237" s="640"/>
      <c r="K1237" s="640"/>
      <c r="L1237" s="640"/>
    </row>
    <row r="1238" spans="1:12">
      <c r="A1238" s="640"/>
      <c r="B1238" s="640"/>
      <c r="C1238" s="640"/>
      <c r="D1238" s="640"/>
      <c r="E1238" s="640"/>
      <c r="F1238" s="640"/>
      <c r="G1238" s="640"/>
      <c r="H1238" s="640"/>
      <c r="I1238" s="640"/>
      <c r="J1238" s="640"/>
      <c r="K1238" s="640"/>
      <c r="L1238" s="640"/>
    </row>
    <row r="1239" spans="1:12">
      <c r="A1239" s="640"/>
      <c r="B1239" s="640"/>
      <c r="C1239" s="640"/>
      <c r="D1239" s="640"/>
      <c r="E1239" s="640"/>
      <c r="F1239" s="640"/>
      <c r="G1239" s="640"/>
      <c r="H1239" s="640"/>
      <c r="I1239" s="640"/>
      <c r="J1239" s="640"/>
      <c r="K1239" s="640"/>
      <c r="L1239" s="640"/>
    </row>
    <row r="1240" spans="1:12">
      <c r="A1240" s="640"/>
      <c r="B1240" s="640"/>
      <c r="C1240" s="640"/>
      <c r="D1240" s="640"/>
      <c r="E1240" s="640"/>
      <c r="F1240" s="640"/>
      <c r="G1240" s="640"/>
      <c r="H1240" s="640"/>
      <c r="I1240" s="640"/>
      <c r="J1240" s="640"/>
      <c r="K1240" s="640"/>
      <c r="L1240" s="640"/>
    </row>
    <row r="1241" spans="1:12">
      <c r="A1241" s="640"/>
      <c r="B1241" s="640"/>
      <c r="C1241" s="640"/>
      <c r="D1241" s="640"/>
      <c r="E1241" s="640"/>
      <c r="F1241" s="640"/>
      <c r="G1241" s="640"/>
      <c r="H1241" s="640"/>
      <c r="I1241" s="640"/>
      <c r="J1241" s="640"/>
      <c r="K1241" s="640"/>
      <c r="L1241" s="640"/>
    </row>
    <row r="1242" spans="1:12">
      <c r="A1242" s="640"/>
      <c r="B1242" s="640"/>
      <c r="C1242" s="640"/>
      <c r="D1242" s="640"/>
      <c r="E1242" s="640"/>
      <c r="F1242" s="640"/>
      <c r="G1242" s="640"/>
      <c r="H1242" s="640"/>
      <c r="I1242" s="640"/>
      <c r="J1242" s="640"/>
      <c r="K1242" s="640"/>
      <c r="L1242" s="640"/>
    </row>
    <row r="1243" spans="1:12">
      <c r="A1243" s="640"/>
      <c r="B1243" s="640"/>
      <c r="C1243" s="640"/>
      <c r="D1243" s="640"/>
      <c r="E1243" s="640"/>
      <c r="F1243" s="640"/>
      <c r="G1243" s="640"/>
      <c r="H1243" s="640"/>
      <c r="I1243" s="640"/>
      <c r="J1243" s="640"/>
      <c r="K1243" s="640"/>
      <c r="L1243" s="640"/>
    </row>
    <row r="1244" spans="1:12">
      <c r="A1244" s="640"/>
      <c r="B1244" s="640"/>
      <c r="C1244" s="640"/>
      <c r="D1244" s="640"/>
      <c r="E1244" s="640"/>
      <c r="F1244" s="640"/>
      <c r="G1244" s="640"/>
      <c r="H1244" s="640"/>
      <c r="I1244" s="640"/>
      <c r="J1244" s="640"/>
      <c r="K1244" s="640"/>
      <c r="L1244" s="640"/>
    </row>
    <row r="1245" spans="1:12">
      <c r="A1245" s="640"/>
      <c r="B1245" s="640"/>
      <c r="C1245" s="640"/>
      <c r="D1245" s="640"/>
      <c r="E1245" s="640"/>
      <c r="F1245" s="640"/>
      <c r="G1245" s="640"/>
      <c r="H1245" s="640"/>
      <c r="I1245" s="640"/>
      <c r="J1245" s="640"/>
      <c r="K1245" s="640"/>
      <c r="L1245" s="640"/>
    </row>
    <row r="1246" spans="1:12">
      <c r="A1246" s="640"/>
      <c r="B1246" s="640"/>
      <c r="C1246" s="640"/>
      <c r="D1246" s="640"/>
      <c r="E1246" s="640"/>
      <c r="F1246" s="640"/>
      <c r="G1246" s="640"/>
      <c r="H1246" s="640"/>
      <c r="I1246" s="640"/>
      <c r="J1246" s="640"/>
      <c r="K1246" s="640"/>
      <c r="L1246" s="640"/>
    </row>
    <row r="1247" spans="1:12">
      <c r="A1247" s="640"/>
      <c r="B1247" s="640"/>
      <c r="C1247" s="640"/>
      <c r="D1247" s="640"/>
      <c r="E1247" s="640"/>
      <c r="F1247" s="640"/>
      <c r="G1247" s="640"/>
      <c r="H1247" s="640"/>
      <c r="I1247" s="640"/>
      <c r="J1247" s="640"/>
      <c r="K1247" s="640"/>
      <c r="L1247" s="640"/>
    </row>
    <row r="1248" spans="1:12">
      <c r="A1248" s="640"/>
      <c r="B1248" s="640"/>
      <c r="C1248" s="640"/>
      <c r="D1248" s="640"/>
      <c r="E1248" s="640"/>
      <c r="F1248" s="640"/>
      <c r="G1248" s="640"/>
      <c r="H1248" s="640"/>
      <c r="I1248" s="640"/>
      <c r="J1248" s="640"/>
      <c r="K1248" s="640"/>
      <c r="L1248" s="640"/>
    </row>
    <row r="1249" spans="1:12">
      <c r="A1249" s="640"/>
      <c r="B1249" s="640"/>
      <c r="C1249" s="640"/>
      <c r="D1249" s="640"/>
      <c r="E1249" s="640"/>
      <c r="F1249" s="640"/>
      <c r="G1249" s="640"/>
      <c r="H1249" s="640"/>
      <c r="I1249" s="640"/>
      <c r="J1249" s="640"/>
      <c r="K1249" s="640"/>
      <c r="L1249" s="640"/>
    </row>
    <row r="1250" spans="1:12">
      <c r="A1250" s="640"/>
      <c r="B1250" s="640"/>
      <c r="C1250" s="640"/>
      <c r="D1250" s="640"/>
      <c r="E1250" s="640"/>
      <c r="F1250" s="640"/>
      <c r="G1250" s="640"/>
      <c r="H1250" s="640"/>
      <c r="I1250" s="640"/>
      <c r="J1250" s="640"/>
      <c r="K1250" s="640"/>
      <c r="L1250" s="640"/>
    </row>
    <row r="1251" spans="1:12">
      <c r="A1251" s="640"/>
      <c r="B1251" s="640"/>
      <c r="C1251" s="640"/>
      <c r="D1251" s="640"/>
      <c r="E1251" s="640"/>
      <c r="F1251" s="640"/>
      <c r="G1251" s="640"/>
      <c r="H1251" s="640"/>
      <c r="I1251" s="640"/>
      <c r="J1251" s="640"/>
      <c r="K1251" s="640"/>
      <c r="L1251" s="640"/>
    </row>
    <row r="1252" spans="1:12">
      <c r="A1252" s="640"/>
      <c r="B1252" s="640"/>
      <c r="C1252" s="640"/>
      <c r="D1252" s="640"/>
      <c r="E1252" s="640"/>
      <c r="F1252" s="640"/>
      <c r="G1252" s="640"/>
      <c r="H1252" s="640"/>
      <c r="I1252" s="640"/>
      <c r="J1252" s="640"/>
      <c r="K1252" s="640"/>
      <c r="L1252" s="640"/>
    </row>
    <row r="1253" spans="1:12">
      <c r="A1253" s="640"/>
      <c r="B1253" s="640"/>
      <c r="C1253" s="640"/>
      <c r="D1253" s="640"/>
      <c r="E1253" s="640"/>
      <c r="F1253" s="640"/>
      <c r="G1253" s="640"/>
      <c r="H1253" s="640"/>
      <c r="I1253" s="640"/>
      <c r="J1253" s="640"/>
      <c r="K1253" s="640"/>
      <c r="L1253" s="640"/>
    </row>
    <row r="1254" spans="1:12">
      <c r="A1254" s="640"/>
      <c r="B1254" s="640"/>
      <c r="C1254" s="640"/>
      <c r="D1254" s="640"/>
      <c r="E1254" s="640"/>
      <c r="F1254" s="640"/>
      <c r="G1254" s="640"/>
      <c r="H1254" s="640"/>
      <c r="I1254" s="640"/>
      <c r="J1254" s="640"/>
      <c r="K1254" s="640"/>
      <c r="L1254" s="640"/>
    </row>
    <row r="1255" spans="1:12">
      <c r="A1255" s="640"/>
      <c r="B1255" s="640"/>
      <c r="C1255" s="640"/>
      <c r="D1255" s="640"/>
      <c r="E1255" s="640"/>
      <c r="F1255" s="640"/>
      <c r="G1255" s="640"/>
      <c r="H1255" s="640"/>
      <c r="I1255" s="640"/>
      <c r="J1255" s="640"/>
      <c r="K1255" s="640"/>
      <c r="L1255" s="640"/>
    </row>
    <row r="1256" spans="1:12">
      <c r="A1256" s="640"/>
      <c r="B1256" s="640"/>
      <c r="C1256" s="640"/>
      <c r="D1256" s="640"/>
      <c r="E1256" s="640"/>
      <c r="F1256" s="640"/>
      <c r="G1256" s="640"/>
      <c r="H1256" s="640"/>
      <c r="I1256" s="640"/>
      <c r="J1256" s="640"/>
      <c r="K1256" s="640"/>
      <c r="L1256" s="640"/>
    </row>
    <row r="1257" spans="1:12">
      <c r="A1257" s="640"/>
      <c r="B1257" s="640"/>
      <c r="C1257" s="640"/>
      <c r="D1257" s="640"/>
      <c r="E1257" s="640"/>
      <c r="F1257" s="640"/>
      <c r="G1257" s="640"/>
      <c r="H1257" s="640"/>
      <c r="I1257" s="640"/>
      <c r="J1257" s="640"/>
      <c r="K1257" s="640"/>
      <c r="L1257" s="640"/>
    </row>
    <row r="1258" spans="1:12">
      <c r="A1258" s="640"/>
      <c r="B1258" s="640"/>
      <c r="C1258" s="640"/>
      <c r="D1258" s="640"/>
      <c r="E1258" s="640"/>
      <c r="F1258" s="640"/>
      <c r="G1258" s="640"/>
      <c r="H1258" s="640"/>
      <c r="I1258" s="640"/>
      <c r="J1258" s="640"/>
      <c r="K1258" s="640"/>
      <c r="L1258" s="640"/>
    </row>
    <row r="1259" spans="1:12">
      <c r="A1259" s="640"/>
      <c r="B1259" s="640"/>
      <c r="C1259" s="640"/>
      <c r="D1259" s="640"/>
      <c r="E1259" s="640"/>
      <c r="F1259" s="640"/>
      <c r="G1259" s="640"/>
      <c r="H1259" s="640"/>
      <c r="I1259" s="640"/>
      <c r="J1259" s="640"/>
      <c r="K1259" s="640"/>
      <c r="L1259" s="640"/>
    </row>
    <row r="1260" spans="1:12">
      <c r="A1260" s="640"/>
      <c r="B1260" s="640"/>
      <c r="C1260" s="640"/>
      <c r="D1260" s="640"/>
      <c r="E1260" s="640"/>
      <c r="F1260" s="640"/>
      <c r="G1260" s="640"/>
      <c r="H1260" s="640"/>
      <c r="I1260" s="640"/>
      <c r="J1260" s="640"/>
      <c r="K1260" s="640"/>
      <c r="L1260" s="640"/>
    </row>
    <row r="1261" spans="1:12">
      <c r="A1261" s="640"/>
      <c r="B1261" s="640"/>
      <c r="C1261" s="640"/>
      <c r="D1261" s="640"/>
      <c r="E1261" s="640"/>
      <c r="F1261" s="640"/>
      <c r="G1261" s="640"/>
      <c r="H1261" s="640"/>
      <c r="I1261" s="640"/>
      <c r="J1261" s="640"/>
      <c r="K1261" s="640"/>
      <c r="L1261" s="640"/>
    </row>
    <row r="1262" spans="1:12">
      <c r="A1262" s="640"/>
      <c r="B1262" s="640"/>
      <c r="C1262" s="640"/>
      <c r="D1262" s="640"/>
      <c r="E1262" s="640"/>
      <c r="F1262" s="640"/>
      <c r="G1262" s="640"/>
      <c r="H1262" s="640"/>
      <c r="I1262" s="640"/>
      <c r="J1262" s="640"/>
      <c r="K1262" s="640"/>
      <c r="L1262" s="640"/>
    </row>
    <row r="1263" spans="1:12">
      <c r="A1263" s="640"/>
      <c r="B1263" s="640"/>
      <c r="C1263" s="640"/>
      <c r="D1263" s="640"/>
      <c r="E1263" s="640"/>
      <c r="F1263" s="640"/>
      <c r="G1263" s="640"/>
      <c r="H1263" s="640"/>
      <c r="I1263" s="640"/>
      <c r="J1263" s="640"/>
      <c r="K1263" s="640"/>
      <c r="L1263" s="640"/>
    </row>
    <row r="1264" spans="1:12">
      <c r="A1264" s="640"/>
      <c r="B1264" s="640"/>
      <c r="C1264" s="640"/>
      <c r="D1264" s="640"/>
      <c r="E1264" s="640"/>
      <c r="F1264" s="640"/>
      <c r="G1264" s="640"/>
      <c r="H1264" s="640"/>
      <c r="I1264" s="640"/>
      <c r="J1264" s="640"/>
      <c r="K1264" s="640"/>
      <c r="L1264" s="640"/>
    </row>
    <row r="1265" spans="1:12">
      <c r="A1265" s="640"/>
      <c r="B1265" s="640"/>
      <c r="C1265" s="640"/>
      <c r="D1265" s="640"/>
      <c r="E1265" s="640"/>
      <c r="F1265" s="640"/>
      <c r="G1265" s="640"/>
      <c r="H1265" s="640"/>
      <c r="I1265" s="640"/>
      <c r="J1265" s="640"/>
      <c r="K1265" s="640"/>
      <c r="L1265" s="640"/>
    </row>
    <row r="1266" spans="1:12">
      <c r="A1266" s="640"/>
      <c r="B1266" s="640"/>
      <c r="C1266" s="640"/>
      <c r="D1266" s="640"/>
      <c r="E1266" s="640"/>
      <c r="F1266" s="640"/>
      <c r="G1266" s="640"/>
      <c r="H1266" s="640"/>
      <c r="I1266" s="640"/>
      <c r="J1266" s="640"/>
      <c r="K1266" s="640"/>
      <c r="L1266" s="640"/>
    </row>
    <row r="1267" spans="1:12">
      <c r="A1267" s="640"/>
      <c r="B1267" s="640"/>
      <c r="C1267" s="640"/>
      <c r="D1267" s="640"/>
      <c r="E1267" s="640"/>
      <c r="F1267" s="640"/>
      <c r="G1267" s="640"/>
      <c r="H1267" s="640"/>
      <c r="I1267" s="640"/>
      <c r="J1267" s="640"/>
      <c r="K1267" s="640"/>
      <c r="L1267" s="640"/>
    </row>
    <row r="1268" spans="1:12">
      <c r="A1268" s="640"/>
      <c r="B1268" s="640"/>
      <c r="C1268" s="640"/>
      <c r="D1268" s="640"/>
      <c r="E1268" s="640"/>
      <c r="F1268" s="640"/>
      <c r="G1268" s="640"/>
      <c r="H1268" s="640"/>
      <c r="I1268" s="640"/>
      <c r="J1268" s="640"/>
      <c r="K1268" s="640"/>
      <c r="L1268" s="640"/>
    </row>
    <row r="1269" spans="1:12">
      <c r="A1269" s="640"/>
      <c r="B1269" s="640"/>
      <c r="C1269" s="640"/>
      <c r="D1269" s="640"/>
      <c r="E1269" s="640"/>
      <c r="F1269" s="640"/>
      <c r="G1269" s="640"/>
      <c r="H1269" s="640"/>
      <c r="I1269" s="640"/>
      <c r="J1269" s="640"/>
      <c r="K1269" s="640"/>
      <c r="L1269" s="640"/>
    </row>
    <row r="1270" spans="1:12">
      <c r="A1270" s="640"/>
      <c r="B1270" s="640"/>
      <c r="C1270" s="640"/>
      <c r="D1270" s="640"/>
      <c r="E1270" s="640"/>
      <c r="F1270" s="640"/>
      <c r="G1270" s="640"/>
      <c r="H1270" s="640"/>
      <c r="I1270" s="640"/>
      <c r="J1270" s="640"/>
      <c r="K1270" s="640"/>
      <c r="L1270" s="640"/>
    </row>
    <row r="1271" spans="1:12">
      <c r="A1271" s="640"/>
      <c r="B1271" s="640"/>
      <c r="C1271" s="640"/>
      <c r="D1271" s="640"/>
      <c r="E1271" s="640"/>
      <c r="F1271" s="640"/>
      <c r="G1271" s="640"/>
      <c r="H1271" s="640"/>
      <c r="I1271" s="640"/>
      <c r="J1271" s="640"/>
      <c r="K1271" s="640"/>
      <c r="L1271" s="640"/>
    </row>
    <row r="1272" spans="1:12">
      <c r="A1272" s="640"/>
      <c r="B1272" s="640"/>
      <c r="C1272" s="640"/>
      <c r="D1272" s="640"/>
      <c r="E1272" s="640"/>
      <c r="F1272" s="640"/>
      <c r="G1272" s="640"/>
      <c r="H1272" s="640"/>
      <c r="I1272" s="640"/>
      <c r="J1272" s="640"/>
      <c r="K1272" s="640"/>
      <c r="L1272" s="640"/>
    </row>
    <row r="1273" spans="1:12">
      <c r="A1273" s="640"/>
      <c r="B1273" s="640"/>
      <c r="C1273" s="640"/>
      <c r="D1273" s="640"/>
      <c r="E1273" s="640"/>
      <c r="F1273" s="640"/>
      <c r="G1273" s="640"/>
      <c r="H1273" s="640"/>
      <c r="I1273" s="640"/>
      <c r="J1273" s="640"/>
      <c r="K1273" s="640"/>
      <c r="L1273" s="640"/>
    </row>
    <row r="1274" spans="1:12">
      <c r="A1274" s="640"/>
      <c r="B1274" s="640"/>
      <c r="C1274" s="640"/>
      <c r="D1274" s="640"/>
      <c r="E1274" s="640"/>
      <c r="F1274" s="640"/>
      <c r="G1274" s="640"/>
      <c r="H1274" s="640"/>
      <c r="I1274" s="640"/>
      <c r="J1274" s="640"/>
      <c r="K1274" s="640"/>
      <c r="L1274" s="640"/>
    </row>
    <row r="1275" spans="1:12">
      <c r="A1275" s="640"/>
      <c r="B1275" s="640"/>
      <c r="C1275" s="640"/>
      <c r="D1275" s="640"/>
      <c r="E1275" s="640"/>
      <c r="F1275" s="640"/>
      <c r="G1275" s="640"/>
      <c r="H1275" s="640"/>
      <c r="I1275" s="640"/>
      <c r="J1275" s="640"/>
      <c r="K1275" s="640"/>
      <c r="L1275" s="640"/>
    </row>
    <row r="1276" spans="1:12">
      <c r="A1276" s="640"/>
      <c r="B1276" s="640"/>
      <c r="C1276" s="640"/>
      <c r="D1276" s="640"/>
      <c r="E1276" s="640"/>
      <c r="F1276" s="640"/>
      <c r="G1276" s="640"/>
      <c r="H1276" s="640"/>
      <c r="I1276" s="640"/>
      <c r="J1276" s="640"/>
      <c r="K1276" s="640"/>
      <c r="L1276" s="640"/>
    </row>
    <row r="1277" spans="1:12">
      <c r="A1277" s="640"/>
      <c r="B1277" s="640"/>
      <c r="C1277" s="640"/>
      <c r="D1277" s="640"/>
      <c r="E1277" s="640"/>
      <c r="F1277" s="640"/>
      <c r="G1277" s="640"/>
      <c r="H1277" s="640"/>
      <c r="I1277" s="640"/>
      <c r="J1277" s="640"/>
      <c r="K1277" s="640"/>
      <c r="L1277" s="640"/>
    </row>
    <row r="1278" spans="1:12">
      <c r="A1278" s="640"/>
      <c r="B1278" s="640"/>
      <c r="C1278" s="640"/>
      <c r="D1278" s="640"/>
      <c r="E1278" s="640"/>
      <c r="F1278" s="640"/>
      <c r="G1278" s="640"/>
      <c r="H1278" s="640"/>
      <c r="I1278" s="640"/>
      <c r="J1278" s="640"/>
      <c r="K1278" s="640"/>
      <c r="L1278" s="640"/>
    </row>
    <row r="1279" spans="1:12">
      <c r="A1279" s="640"/>
      <c r="B1279" s="640"/>
      <c r="C1279" s="640"/>
      <c r="D1279" s="640"/>
      <c r="E1279" s="640"/>
      <c r="F1279" s="640"/>
      <c r="G1279" s="640"/>
      <c r="H1279" s="640"/>
      <c r="I1279" s="640"/>
      <c r="J1279" s="640"/>
      <c r="K1279" s="640"/>
      <c r="L1279" s="640"/>
    </row>
    <row r="1280" spans="1:12">
      <c r="A1280" s="640"/>
      <c r="B1280" s="640"/>
      <c r="C1280" s="640"/>
      <c r="D1280" s="640"/>
      <c r="E1280" s="640"/>
      <c r="F1280" s="640"/>
      <c r="G1280" s="640"/>
      <c r="H1280" s="640"/>
      <c r="I1280" s="640"/>
      <c r="J1280" s="640"/>
      <c r="K1280" s="640"/>
      <c r="L1280" s="640"/>
    </row>
    <row r="1281" spans="1:12">
      <c r="A1281" s="640"/>
      <c r="B1281" s="640"/>
      <c r="C1281" s="640"/>
      <c r="D1281" s="640"/>
      <c r="E1281" s="640"/>
      <c r="F1281" s="640"/>
      <c r="G1281" s="640"/>
      <c r="H1281" s="640"/>
      <c r="I1281" s="640"/>
      <c r="J1281" s="640"/>
      <c r="K1281" s="640"/>
      <c r="L1281" s="640"/>
    </row>
    <row r="1282" spans="1:12">
      <c r="A1282" s="640"/>
      <c r="B1282" s="640"/>
      <c r="C1282" s="640"/>
      <c r="D1282" s="640"/>
      <c r="E1282" s="640"/>
      <c r="F1282" s="640"/>
      <c r="G1282" s="640"/>
      <c r="H1282" s="640"/>
      <c r="I1282" s="640"/>
      <c r="J1282" s="640"/>
      <c r="K1282" s="640"/>
      <c r="L1282" s="640"/>
    </row>
    <row r="1283" spans="1:12">
      <c r="A1283" s="640"/>
      <c r="B1283" s="640"/>
      <c r="C1283" s="640"/>
      <c r="D1283" s="640"/>
      <c r="E1283" s="640"/>
      <c r="F1283" s="640"/>
      <c r="G1283" s="640"/>
      <c r="H1283" s="640"/>
      <c r="I1283" s="640"/>
      <c r="J1283" s="640"/>
      <c r="K1283" s="640"/>
      <c r="L1283" s="640"/>
    </row>
    <row r="1284" spans="1:12">
      <c r="A1284" s="640"/>
      <c r="B1284" s="640"/>
      <c r="C1284" s="640"/>
      <c r="D1284" s="640"/>
      <c r="E1284" s="640"/>
      <c r="F1284" s="640"/>
      <c r="G1284" s="640"/>
      <c r="H1284" s="640"/>
      <c r="I1284" s="640"/>
      <c r="J1284" s="640"/>
      <c r="K1284" s="640"/>
      <c r="L1284" s="640"/>
    </row>
    <row r="1285" spans="1:12">
      <c r="A1285" s="640"/>
      <c r="B1285" s="640"/>
      <c r="C1285" s="640"/>
      <c r="D1285" s="640"/>
      <c r="E1285" s="640"/>
      <c r="F1285" s="640"/>
      <c r="G1285" s="640"/>
      <c r="H1285" s="640"/>
      <c r="I1285" s="640"/>
      <c r="J1285" s="640"/>
      <c r="K1285" s="640"/>
      <c r="L1285" s="640"/>
    </row>
    <row r="1286" spans="1:12">
      <c r="A1286" s="640"/>
      <c r="B1286" s="640"/>
      <c r="C1286" s="640"/>
      <c r="D1286" s="640"/>
      <c r="E1286" s="640"/>
      <c r="F1286" s="640"/>
      <c r="G1286" s="640"/>
      <c r="H1286" s="640"/>
      <c r="I1286" s="640"/>
      <c r="J1286" s="640"/>
      <c r="K1286" s="640"/>
      <c r="L1286" s="640"/>
    </row>
    <row r="1287" spans="1:12">
      <c r="A1287" s="640"/>
      <c r="B1287" s="640"/>
      <c r="C1287" s="640"/>
      <c r="D1287" s="640"/>
      <c r="E1287" s="640"/>
      <c r="F1287" s="640"/>
      <c r="G1287" s="640"/>
      <c r="H1287" s="640"/>
      <c r="I1287" s="640"/>
      <c r="J1287" s="640"/>
      <c r="K1287" s="640"/>
      <c r="L1287" s="640"/>
    </row>
    <row r="1288" spans="1:12">
      <c r="A1288" s="640"/>
      <c r="B1288" s="640"/>
      <c r="C1288" s="640"/>
      <c r="D1288" s="640"/>
      <c r="E1288" s="640"/>
      <c r="F1288" s="640"/>
      <c r="G1288" s="640"/>
      <c r="H1288" s="640"/>
      <c r="I1288" s="640"/>
      <c r="J1288" s="640"/>
      <c r="K1288" s="640"/>
      <c r="L1288" s="640"/>
    </row>
    <row r="1289" spans="1:12">
      <c r="A1289" s="640"/>
      <c r="B1289" s="640"/>
      <c r="C1289" s="640"/>
      <c r="D1289" s="640"/>
      <c r="E1289" s="640"/>
      <c r="F1289" s="640"/>
      <c r="G1289" s="640"/>
      <c r="H1289" s="640"/>
      <c r="I1289" s="640"/>
      <c r="J1289" s="640"/>
      <c r="K1289" s="640"/>
      <c r="L1289" s="640"/>
    </row>
    <row r="1290" spans="1:12">
      <c r="A1290" s="640"/>
      <c r="B1290" s="640"/>
      <c r="C1290" s="640"/>
      <c r="D1290" s="640"/>
      <c r="E1290" s="640"/>
      <c r="F1290" s="640"/>
      <c r="G1290" s="640"/>
      <c r="H1290" s="640"/>
      <c r="I1290" s="640"/>
      <c r="J1290" s="640"/>
      <c r="K1290" s="640"/>
      <c r="L1290" s="640"/>
    </row>
    <row r="1291" spans="1:12">
      <c r="A1291" s="640"/>
      <c r="B1291" s="640"/>
      <c r="C1291" s="640"/>
      <c r="D1291" s="640"/>
      <c r="E1291" s="640"/>
      <c r="F1291" s="640"/>
      <c r="G1291" s="640"/>
      <c r="H1291" s="640"/>
      <c r="I1291" s="640"/>
      <c r="J1291" s="640"/>
      <c r="K1291" s="640"/>
      <c r="L1291" s="640"/>
    </row>
    <row r="1292" spans="1:12">
      <c r="A1292" s="640"/>
      <c r="B1292" s="640"/>
      <c r="C1292" s="640"/>
      <c r="D1292" s="640"/>
      <c r="E1292" s="640"/>
      <c r="F1292" s="640"/>
      <c r="G1292" s="640"/>
      <c r="H1292" s="640"/>
      <c r="I1292" s="640"/>
      <c r="J1292" s="640"/>
      <c r="K1292" s="640"/>
      <c r="L1292" s="640"/>
    </row>
    <row r="1293" spans="1:12">
      <c r="A1293" s="640"/>
      <c r="B1293" s="640"/>
      <c r="C1293" s="640"/>
      <c r="D1293" s="640"/>
      <c r="E1293" s="640"/>
      <c r="F1293" s="640"/>
      <c r="G1293" s="640"/>
      <c r="H1293" s="640"/>
      <c r="I1293" s="640"/>
      <c r="J1293" s="640"/>
      <c r="K1293" s="640"/>
      <c r="L1293" s="640"/>
    </row>
    <row r="1294" spans="1:12">
      <c r="A1294" s="640"/>
      <c r="B1294" s="640"/>
      <c r="C1294" s="640"/>
      <c r="D1294" s="640"/>
      <c r="E1294" s="640"/>
      <c r="F1294" s="640"/>
      <c r="G1294" s="640"/>
      <c r="H1294" s="640"/>
      <c r="I1294" s="640"/>
      <c r="J1294" s="640"/>
      <c r="K1294" s="640"/>
      <c r="L1294" s="640"/>
    </row>
    <row r="1295" spans="1:12">
      <c r="A1295" s="640"/>
      <c r="B1295" s="640"/>
      <c r="C1295" s="640"/>
      <c r="D1295" s="640"/>
      <c r="E1295" s="640"/>
      <c r="F1295" s="640"/>
      <c r="G1295" s="640"/>
      <c r="H1295" s="640"/>
      <c r="I1295" s="640"/>
      <c r="J1295" s="640"/>
      <c r="K1295" s="640"/>
      <c r="L1295" s="640"/>
    </row>
    <row r="1296" spans="1:12">
      <c r="A1296" s="640"/>
      <c r="B1296" s="640"/>
      <c r="C1296" s="640"/>
      <c r="D1296" s="640"/>
      <c r="E1296" s="640"/>
      <c r="F1296" s="640"/>
      <c r="G1296" s="640"/>
      <c r="H1296" s="640"/>
      <c r="I1296" s="640"/>
      <c r="J1296" s="640"/>
      <c r="K1296" s="640"/>
      <c r="L1296" s="640"/>
    </row>
    <row r="1297" spans="1:12">
      <c r="A1297" s="640"/>
      <c r="B1297" s="640"/>
      <c r="C1297" s="640"/>
      <c r="D1297" s="640"/>
      <c r="E1297" s="640"/>
      <c r="F1297" s="640"/>
      <c r="G1297" s="640"/>
      <c r="H1297" s="640"/>
      <c r="I1297" s="640"/>
      <c r="J1297" s="640"/>
      <c r="K1297" s="640"/>
      <c r="L1297" s="640"/>
    </row>
    <row r="1298" spans="1:12">
      <c r="A1298" s="640"/>
      <c r="B1298" s="640"/>
      <c r="C1298" s="640"/>
      <c r="D1298" s="640"/>
      <c r="E1298" s="640"/>
      <c r="F1298" s="640"/>
      <c r="G1298" s="640"/>
      <c r="H1298" s="640"/>
      <c r="I1298" s="640"/>
      <c r="J1298" s="640"/>
      <c r="K1298" s="640"/>
      <c r="L1298" s="640"/>
    </row>
    <row r="1299" spans="1:12">
      <c r="A1299" s="640"/>
      <c r="B1299" s="640"/>
      <c r="C1299" s="640"/>
      <c r="D1299" s="640"/>
      <c r="E1299" s="640"/>
      <c r="F1299" s="640"/>
      <c r="G1299" s="640"/>
      <c r="H1299" s="640"/>
      <c r="I1299" s="640"/>
      <c r="J1299" s="640"/>
      <c r="K1299" s="640"/>
      <c r="L1299" s="640"/>
    </row>
    <row r="1300" spans="1:12">
      <c r="A1300" s="640"/>
      <c r="B1300" s="640"/>
      <c r="C1300" s="640"/>
      <c r="D1300" s="640"/>
      <c r="E1300" s="640"/>
      <c r="F1300" s="640"/>
      <c r="G1300" s="640"/>
      <c r="H1300" s="640"/>
      <c r="I1300" s="640"/>
      <c r="J1300" s="640"/>
      <c r="K1300" s="640"/>
      <c r="L1300" s="640"/>
    </row>
    <row r="1301" spans="1:12">
      <c r="A1301" s="640"/>
      <c r="B1301" s="640"/>
      <c r="C1301" s="640"/>
      <c r="D1301" s="640"/>
      <c r="E1301" s="640"/>
      <c r="F1301" s="640"/>
      <c r="G1301" s="640"/>
      <c r="H1301" s="640"/>
      <c r="I1301" s="640"/>
      <c r="J1301" s="640"/>
      <c r="K1301" s="640"/>
      <c r="L1301" s="640"/>
    </row>
    <row r="1302" spans="1:12">
      <c r="A1302" s="640"/>
      <c r="B1302" s="640"/>
      <c r="C1302" s="640"/>
      <c r="D1302" s="640"/>
      <c r="E1302" s="640"/>
      <c r="F1302" s="640"/>
      <c r="G1302" s="640"/>
      <c r="H1302" s="640"/>
      <c r="I1302" s="640"/>
      <c r="J1302" s="640"/>
      <c r="K1302" s="640"/>
      <c r="L1302" s="640"/>
    </row>
    <row r="1303" spans="1:12">
      <c r="A1303" s="640"/>
      <c r="B1303" s="640"/>
      <c r="C1303" s="640"/>
      <c r="D1303" s="640"/>
      <c r="E1303" s="640"/>
      <c r="F1303" s="640"/>
      <c r="G1303" s="640"/>
      <c r="H1303" s="640"/>
      <c r="I1303" s="640"/>
      <c r="J1303" s="640"/>
      <c r="K1303" s="640"/>
      <c r="L1303" s="640"/>
    </row>
    <row r="1304" spans="1:12">
      <c r="A1304" s="640"/>
      <c r="B1304" s="640"/>
      <c r="C1304" s="640"/>
      <c r="D1304" s="640"/>
      <c r="E1304" s="640"/>
      <c r="F1304" s="640"/>
      <c r="G1304" s="640"/>
      <c r="H1304" s="640"/>
      <c r="I1304" s="640"/>
      <c r="J1304" s="640"/>
      <c r="K1304" s="640"/>
      <c r="L1304" s="640"/>
    </row>
    <row r="1305" spans="1:12">
      <c r="A1305" s="640"/>
      <c r="B1305" s="640"/>
      <c r="C1305" s="640"/>
      <c r="D1305" s="640"/>
      <c r="E1305" s="640"/>
      <c r="F1305" s="640"/>
      <c r="G1305" s="640"/>
      <c r="H1305" s="640"/>
      <c r="I1305" s="640"/>
      <c r="J1305" s="640"/>
      <c r="K1305" s="640"/>
      <c r="L1305" s="640"/>
    </row>
    <row r="1306" spans="1:12">
      <c r="A1306" s="640"/>
      <c r="B1306" s="640"/>
      <c r="C1306" s="640"/>
      <c r="D1306" s="640"/>
      <c r="E1306" s="640"/>
      <c r="F1306" s="640"/>
      <c r="G1306" s="640"/>
      <c r="H1306" s="640"/>
      <c r="I1306" s="640"/>
      <c r="J1306" s="640"/>
      <c r="K1306" s="640"/>
      <c r="L1306" s="640"/>
    </row>
    <row r="1307" spans="1:12">
      <c r="A1307" s="640"/>
      <c r="B1307" s="640"/>
      <c r="C1307" s="640"/>
      <c r="D1307" s="640"/>
      <c r="E1307" s="640"/>
      <c r="F1307" s="640"/>
      <c r="G1307" s="640"/>
      <c r="H1307" s="640"/>
      <c r="I1307" s="640"/>
      <c r="J1307" s="640"/>
      <c r="K1307" s="640"/>
      <c r="L1307" s="640"/>
    </row>
    <row r="1308" spans="1:12">
      <c r="A1308" s="640"/>
      <c r="B1308" s="640"/>
      <c r="C1308" s="640"/>
      <c r="D1308" s="640"/>
      <c r="E1308" s="640"/>
      <c r="F1308" s="640"/>
      <c r="G1308" s="640"/>
      <c r="H1308" s="640"/>
      <c r="I1308" s="640"/>
      <c r="J1308" s="640"/>
      <c r="K1308" s="640"/>
      <c r="L1308" s="640"/>
    </row>
    <row r="1309" spans="1:12">
      <c r="A1309" s="640"/>
      <c r="B1309" s="640"/>
      <c r="C1309" s="640"/>
      <c r="D1309" s="640"/>
      <c r="E1309" s="640"/>
      <c r="F1309" s="640"/>
      <c r="G1309" s="640"/>
      <c r="H1309" s="640"/>
      <c r="I1309" s="640"/>
      <c r="J1309" s="640"/>
      <c r="K1309" s="640"/>
      <c r="L1309" s="640"/>
    </row>
    <row r="1310" spans="1:12">
      <c r="A1310" s="640"/>
      <c r="B1310" s="640"/>
      <c r="C1310" s="640"/>
      <c r="D1310" s="640"/>
      <c r="E1310" s="640"/>
      <c r="F1310" s="640"/>
      <c r="G1310" s="640"/>
      <c r="H1310" s="640"/>
      <c r="I1310" s="640"/>
      <c r="J1310" s="640"/>
      <c r="K1310" s="640"/>
      <c r="L1310" s="640"/>
    </row>
    <row r="1311" spans="1:12">
      <c r="A1311" s="640"/>
      <c r="B1311" s="640"/>
      <c r="C1311" s="640"/>
      <c r="D1311" s="640"/>
      <c r="E1311" s="640"/>
      <c r="F1311" s="640"/>
      <c r="G1311" s="640"/>
      <c r="H1311" s="640"/>
      <c r="I1311" s="640"/>
      <c r="J1311" s="640"/>
      <c r="K1311" s="640"/>
      <c r="L1311" s="640"/>
    </row>
    <row r="1312" spans="1:12">
      <c r="A1312" s="640"/>
      <c r="B1312" s="640"/>
      <c r="C1312" s="640"/>
      <c r="D1312" s="640"/>
      <c r="E1312" s="640"/>
      <c r="F1312" s="640"/>
      <c r="G1312" s="640"/>
      <c r="H1312" s="640"/>
      <c r="I1312" s="640"/>
      <c r="J1312" s="640"/>
      <c r="K1312" s="640"/>
      <c r="L1312" s="640"/>
    </row>
    <row r="1313" spans="1:12">
      <c r="A1313" s="640"/>
      <c r="B1313" s="640"/>
      <c r="C1313" s="640"/>
      <c r="D1313" s="640"/>
      <c r="E1313" s="640"/>
      <c r="F1313" s="640"/>
      <c r="G1313" s="640"/>
      <c r="H1313" s="640"/>
      <c r="I1313" s="640"/>
      <c r="J1313" s="640"/>
      <c r="K1313" s="640"/>
      <c r="L1313" s="640"/>
    </row>
    <row r="1314" spans="1:12">
      <c r="A1314" s="640"/>
      <c r="B1314" s="640"/>
      <c r="C1314" s="640"/>
      <c r="D1314" s="640"/>
      <c r="E1314" s="640"/>
      <c r="F1314" s="640"/>
      <c r="G1314" s="640"/>
      <c r="H1314" s="640"/>
      <c r="I1314" s="640"/>
      <c r="J1314" s="640"/>
      <c r="K1314" s="640"/>
      <c r="L1314" s="640"/>
    </row>
    <row r="1315" spans="1:12">
      <c r="A1315" s="640"/>
      <c r="B1315" s="640"/>
      <c r="C1315" s="640"/>
      <c r="D1315" s="640"/>
      <c r="E1315" s="640"/>
      <c r="F1315" s="640"/>
      <c r="G1315" s="640"/>
      <c r="H1315" s="640"/>
      <c r="I1315" s="640"/>
      <c r="J1315" s="640"/>
      <c r="K1315" s="640"/>
      <c r="L1315" s="640"/>
    </row>
    <row r="1316" spans="1:12">
      <c r="A1316" s="640"/>
      <c r="B1316" s="640"/>
      <c r="C1316" s="640"/>
      <c r="D1316" s="640"/>
      <c r="E1316" s="640"/>
      <c r="F1316" s="640"/>
      <c r="G1316" s="640"/>
      <c r="H1316" s="640"/>
      <c r="I1316" s="640"/>
      <c r="J1316" s="640"/>
      <c r="K1316" s="640"/>
      <c r="L1316" s="640"/>
    </row>
    <row r="1317" spans="1:12">
      <c r="A1317" s="640"/>
      <c r="B1317" s="640"/>
      <c r="C1317" s="640"/>
      <c r="D1317" s="640"/>
      <c r="E1317" s="640"/>
      <c r="F1317" s="640"/>
      <c r="G1317" s="640"/>
      <c r="H1317" s="640"/>
      <c r="I1317" s="640"/>
      <c r="J1317" s="640"/>
      <c r="K1317" s="640"/>
      <c r="L1317" s="640"/>
    </row>
    <row r="1318" spans="1:12">
      <c r="A1318" s="640"/>
      <c r="B1318" s="640"/>
      <c r="C1318" s="640"/>
      <c r="D1318" s="640"/>
      <c r="E1318" s="640"/>
      <c r="F1318" s="640"/>
      <c r="G1318" s="640"/>
      <c r="H1318" s="640"/>
      <c r="I1318" s="640"/>
      <c r="J1318" s="640"/>
      <c r="K1318" s="640"/>
      <c r="L1318" s="640"/>
    </row>
    <row r="1319" spans="1:12">
      <c r="A1319" s="640"/>
      <c r="B1319" s="640"/>
      <c r="C1319" s="640"/>
      <c r="D1319" s="640"/>
      <c r="E1319" s="640"/>
      <c r="F1319" s="640"/>
      <c r="G1319" s="640"/>
      <c r="H1319" s="640"/>
      <c r="I1319" s="640"/>
      <c r="J1319" s="640"/>
      <c r="K1319" s="640"/>
      <c r="L1319" s="640"/>
    </row>
    <row r="1320" spans="1:12">
      <c r="A1320" s="640"/>
      <c r="B1320" s="640"/>
      <c r="C1320" s="640"/>
      <c r="D1320" s="640"/>
      <c r="E1320" s="640"/>
      <c r="F1320" s="640"/>
      <c r="G1320" s="640"/>
      <c r="H1320" s="640"/>
      <c r="I1320" s="640"/>
      <c r="J1320" s="640"/>
      <c r="K1320" s="640"/>
      <c r="L1320" s="640"/>
    </row>
    <row r="1321" spans="1:12">
      <c r="A1321" s="640"/>
      <c r="B1321" s="640"/>
      <c r="C1321" s="640"/>
      <c r="D1321" s="640"/>
      <c r="E1321" s="640"/>
      <c r="F1321" s="640"/>
      <c r="G1321" s="640"/>
      <c r="H1321" s="640"/>
      <c r="I1321" s="640"/>
      <c r="J1321" s="640"/>
      <c r="K1321" s="640"/>
      <c r="L1321" s="640"/>
    </row>
    <row r="1322" spans="1:12">
      <c r="A1322" s="640"/>
      <c r="B1322" s="640"/>
      <c r="C1322" s="640"/>
      <c r="D1322" s="640"/>
      <c r="E1322" s="640"/>
      <c r="F1322" s="640"/>
      <c r="G1322" s="640"/>
      <c r="H1322" s="640"/>
      <c r="I1322" s="640"/>
      <c r="J1322" s="640"/>
      <c r="K1322" s="640"/>
      <c r="L1322" s="640"/>
    </row>
    <row r="1323" spans="1:12">
      <c r="A1323" s="640"/>
      <c r="B1323" s="640"/>
      <c r="C1323" s="640"/>
      <c r="D1323" s="640"/>
      <c r="E1323" s="640"/>
      <c r="F1323" s="640"/>
      <c r="G1323" s="640"/>
      <c r="H1323" s="640"/>
      <c r="I1323" s="640"/>
      <c r="J1323" s="640"/>
      <c r="K1323" s="640"/>
      <c r="L1323" s="640"/>
    </row>
    <row r="1324" spans="1:12">
      <c r="A1324" s="640"/>
      <c r="B1324" s="640"/>
      <c r="C1324" s="640"/>
      <c r="D1324" s="640"/>
      <c r="E1324" s="640"/>
      <c r="F1324" s="640"/>
      <c r="G1324" s="640"/>
      <c r="H1324" s="640"/>
      <c r="I1324" s="640"/>
      <c r="J1324" s="640"/>
      <c r="K1324" s="640"/>
      <c r="L1324" s="640"/>
    </row>
    <row r="1325" spans="1:12">
      <c r="A1325" s="640"/>
      <c r="B1325" s="640"/>
      <c r="C1325" s="640"/>
      <c r="D1325" s="640"/>
      <c r="E1325" s="640"/>
      <c r="F1325" s="640"/>
      <c r="G1325" s="640"/>
      <c r="H1325" s="640"/>
      <c r="I1325" s="640"/>
      <c r="J1325" s="640"/>
      <c r="K1325" s="640"/>
      <c r="L1325" s="640"/>
    </row>
    <row r="1326" spans="1:12">
      <c r="A1326" s="640"/>
      <c r="B1326" s="640"/>
      <c r="C1326" s="640"/>
      <c r="D1326" s="640"/>
      <c r="E1326" s="640"/>
      <c r="F1326" s="640"/>
      <c r="G1326" s="640"/>
      <c r="H1326" s="640"/>
      <c r="I1326" s="640"/>
      <c r="J1326" s="640"/>
      <c r="K1326" s="640"/>
      <c r="L1326" s="640"/>
    </row>
    <row r="1327" spans="1:12">
      <c r="A1327" s="640"/>
      <c r="B1327" s="640"/>
      <c r="C1327" s="640"/>
      <c r="D1327" s="640"/>
      <c r="E1327" s="640"/>
      <c r="F1327" s="640"/>
      <c r="G1327" s="640"/>
      <c r="H1327" s="640"/>
      <c r="I1327" s="640"/>
      <c r="J1327" s="640"/>
      <c r="K1327" s="640"/>
      <c r="L1327" s="640"/>
    </row>
    <row r="1328" spans="1:12">
      <c r="A1328" s="640"/>
      <c r="B1328" s="640"/>
      <c r="C1328" s="640"/>
      <c r="D1328" s="640"/>
      <c r="E1328" s="640"/>
      <c r="F1328" s="640"/>
      <c r="G1328" s="640"/>
      <c r="H1328" s="640"/>
      <c r="I1328" s="640"/>
      <c r="J1328" s="640"/>
      <c r="K1328" s="640"/>
      <c r="L1328" s="640"/>
    </row>
    <row r="1329" spans="1:12">
      <c r="A1329" s="640"/>
      <c r="B1329" s="640"/>
      <c r="C1329" s="640"/>
      <c r="D1329" s="640"/>
      <c r="E1329" s="640"/>
      <c r="F1329" s="640"/>
      <c r="G1329" s="640"/>
      <c r="H1329" s="640"/>
      <c r="I1329" s="640"/>
      <c r="J1329" s="640"/>
      <c r="K1329" s="640"/>
      <c r="L1329" s="640"/>
    </row>
    <row r="1330" spans="1:12">
      <c r="A1330" s="640"/>
      <c r="B1330" s="640"/>
      <c r="C1330" s="640"/>
      <c r="D1330" s="640"/>
      <c r="E1330" s="640"/>
      <c r="F1330" s="640"/>
      <c r="G1330" s="640"/>
      <c r="H1330" s="640"/>
      <c r="I1330" s="640"/>
      <c r="J1330" s="640"/>
      <c r="K1330" s="640"/>
      <c r="L1330" s="640"/>
    </row>
    <row r="1331" spans="1:12">
      <c r="A1331" s="640"/>
      <c r="B1331" s="640"/>
      <c r="C1331" s="640"/>
      <c r="D1331" s="640"/>
      <c r="E1331" s="640"/>
      <c r="F1331" s="640"/>
      <c r="G1331" s="640"/>
      <c r="H1331" s="640"/>
      <c r="I1331" s="640"/>
      <c r="J1331" s="640"/>
      <c r="K1331" s="640"/>
      <c r="L1331" s="640"/>
    </row>
    <row r="1332" spans="1:12">
      <c r="A1332" s="640"/>
      <c r="B1332" s="640"/>
      <c r="C1332" s="640"/>
      <c r="D1332" s="640"/>
      <c r="E1332" s="640"/>
      <c r="F1332" s="640"/>
      <c r="G1332" s="640"/>
      <c r="H1332" s="640"/>
      <c r="I1332" s="640"/>
      <c r="J1332" s="640"/>
      <c r="K1332" s="640"/>
      <c r="L1332" s="640"/>
    </row>
    <row r="1333" spans="1:12">
      <c r="A1333" s="640"/>
      <c r="B1333" s="640"/>
      <c r="C1333" s="640"/>
      <c r="D1333" s="640"/>
      <c r="E1333" s="640"/>
      <c r="F1333" s="640"/>
      <c r="G1333" s="640"/>
      <c r="H1333" s="640"/>
      <c r="I1333" s="640"/>
      <c r="J1333" s="640"/>
      <c r="K1333" s="640"/>
      <c r="L1333" s="640"/>
    </row>
    <row r="1334" spans="1:12">
      <c r="A1334" s="640"/>
      <c r="B1334" s="640"/>
      <c r="C1334" s="640"/>
      <c r="D1334" s="640"/>
      <c r="E1334" s="640"/>
      <c r="F1334" s="640"/>
      <c r="G1334" s="640"/>
      <c r="H1334" s="640"/>
      <c r="I1334" s="640"/>
      <c r="J1334" s="640"/>
      <c r="K1334" s="640"/>
      <c r="L1334" s="640"/>
    </row>
    <row r="1335" spans="1:12">
      <c r="A1335" s="640"/>
      <c r="B1335" s="640"/>
      <c r="C1335" s="640"/>
      <c r="D1335" s="640"/>
      <c r="E1335" s="640"/>
      <c r="F1335" s="640"/>
      <c r="G1335" s="640"/>
      <c r="H1335" s="640"/>
      <c r="I1335" s="640"/>
      <c r="J1335" s="640"/>
      <c r="K1335" s="640"/>
      <c r="L1335" s="640"/>
    </row>
    <row r="1336" spans="1:12">
      <c r="A1336" s="640"/>
      <c r="B1336" s="640"/>
      <c r="C1336" s="640"/>
      <c r="D1336" s="640"/>
      <c r="E1336" s="640"/>
      <c r="F1336" s="640"/>
      <c r="G1336" s="640"/>
      <c r="H1336" s="640"/>
      <c r="I1336" s="640"/>
      <c r="J1336" s="640"/>
      <c r="K1336" s="640"/>
      <c r="L1336" s="640"/>
    </row>
    <row r="1337" spans="1:12">
      <c r="A1337" s="640"/>
      <c r="B1337" s="640"/>
      <c r="C1337" s="640"/>
      <c r="D1337" s="640"/>
      <c r="E1337" s="640"/>
      <c r="F1337" s="640"/>
      <c r="G1337" s="640"/>
      <c r="H1337" s="640"/>
      <c r="I1337" s="640"/>
      <c r="J1337" s="640"/>
      <c r="K1337" s="640"/>
      <c r="L1337" s="640"/>
    </row>
    <row r="1338" spans="1:12">
      <c r="A1338" s="640"/>
      <c r="B1338" s="640"/>
      <c r="C1338" s="640"/>
      <c r="D1338" s="640"/>
      <c r="E1338" s="640"/>
      <c r="F1338" s="640"/>
      <c r="G1338" s="640"/>
      <c r="H1338" s="640"/>
      <c r="I1338" s="640"/>
      <c r="J1338" s="640"/>
      <c r="K1338" s="640"/>
      <c r="L1338" s="640"/>
    </row>
    <row r="1339" spans="1:12">
      <c r="A1339" s="640"/>
      <c r="B1339" s="640"/>
      <c r="C1339" s="640"/>
      <c r="D1339" s="640"/>
      <c r="E1339" s="640"/>
      <c r="F1339" s="640"/>
      <c r="G1339" s="640"/>
      <c r="H1339" s="640"/>
      <c r="I1339" s="640"/>
      <c r="J1339" s="640"/>
      <c r="K1339" s="640"/>
      <c r="L1339" s="640"/>
    </row>
    <row r="1340" spans="1:12">
      <c r="A1340" s="640"/>
      <c r="B1340" s="640"/>
      <c r="C1340" s="640"/>
      <c r="D1340" s="640"/>
      <c r="E1340" s="640"/>
      <c r="F1340" s="640"/>
      <c r="G1340" s="640"/>
      <c r="H1340" s="640"/>
      <c r="I1340" s="640"/>
      <c r="J1340" s="640"/>
      <c r="K1340" s="640"/>
      <c r="L1340" s="640"/>
    </row>
    <row r="1341" spans="1:12">
      <c r="A1341" s="640"/>
      <c r="B1341" s="640"/>
      <c r="C1341" s="640"/>
      <c r="D1341" s="640"/>
      <c r="E1341" s="640"/>
      <c r="F1341" s="640"/>
      <c r="G1341" s="640"/>
      <c r="H1341" s="640"/>
      <c r="I1341" s="640"/>
      <c r="J1341" s="640"/>
      <c r="K1341" s="640"/>
      <c r="L1341" s="640"/>
    </row>
    <row r="1342" spans="1:12">
      <c r="A1342" s="640"/>
      <c r="B1342" s="640"/>
      <c r="C1342" s="640"/>
      <c r="D1342" s="640"/>
      <c r="E1342" s="640"/>
      <c r="F1342" s="640"/>
      <c r="G1342" s="640"/>
      <c r="H1342" s="640"/>
      <c r="I1342" s="640"/>
      <c r="J1342" s="640"/>
      <c r="K1342" s="640"/>
      <c r="L1342" s="640"/>
    </row>
    <row r="1343" spans="1:12">
      <c r="A1343" s="640"/>
      <c r="B1343" s="640"/>
      <c r="C1343" s="640"/>
      <c r="D1343" s="640"/>
      <c r="E1343" s="640"/>
      <c r="F1343" s="640"/>
      <c r="G1343" s="640"/>
      <c r="H1343" s="640"/>
      <c r="I1343" s="640"/>
      <c r="J1343" s="640"/>
      <c r="K1343" s="640"/>
      <c r="L1343" s="640"/>
    </row>
    <row r="1344" spans="1:12">
      <c r="A1344" s="640"/>
      <c r="B1344" s="640"/>
      <c r="C1344" s="640"/>
      <c r="D1344" s="640"/>
      <c r="E1344" s="640"/>
      <c r="F1344" s="640"/>
      <c r="G1344" s="640"/>
      <c r="H1344" s="640"/>
      <c r="I1344" s="640"/>
      <c r="J1344" s="640"/>
      <c r="K1344" s="640"/>
      <c r="L1344" s="640"/>
    </row>
    <row r="1345" spans="1:12">
      <c r="A1345" s="640"/>
      <c r="B1345" s="640"/>
      <c r="C1345" s="640"/>
      <c r="D1345" s="640"/>
      <c r="E1345" s="640"/>
      <c r="F1345" s="640"/>
      <c r="G1345" s="640"/>
      <c r="H1345" s="640"/>
      <c r="I1345" s="640"/>
      <c r="J1345" s="640"/>
      <c r="K1345" s="640"/>
      <c r="L1345" s="640"/>
    </row>
    <row r="1346" spans="1:12">
      <c r="A1346" s="640"/>
      <c r="B1346" s="640"/>
      <c r="C1346" s="640"/>
      <c r="D1346" s="640"/>
      <c r="E1346" s="640"/>
      <c r="F1346" s="640"/>
      <c r="G1346" s="640"/>
      <c r="H1346" s="640"/>
      <c r="I1346" s="640"/>
      <c r="J1346" s="640"/>
      <c r="K1346" s="640"/>
      <c r="L1346" s="640"/>
    </row>
    <row r="1347" spans="1:12">
      <c r="A1347" s="640"/>
      <c r="B1347" s="640"/>
      <c r="C1347" s="640"/>
      <c r="D1347" s="640"/>
      <c r="E1347" s="640"/>
      <c r="F1347" s="640"/>
      <c r="G1347" s="640"/>
      <c r="H1347" s="640"/>
      <c r="I1347" s="640"/>
      <c r="J1347" s="640"/>
      <c r="K1347" s="640"/>
      <c r="L1347" s="640"/>
    </row>
    <row r="1348" spans="1:12">
      <c r="A1348" s="640"/>
      <c r="B1348" s="640"/>
      <c r="C1348" s="640"/>
      <c r="D1348" s="640"/>
      <c r="E1348" s="640"/>
      <c r="F1348" s="640"/>
      <c r="G1348" s="640"/>
      <c r="H1348" s="640"/>
      <c r="I1348" s="640"/>
      <c r="J1348" s="640"/>
      <c r="K1348" s="640"/>
      <c r="L1348" s="640"/>
    </row>
    <row r="1349" spans="1:12">
      <c r="A1349" s="640"/>
      <c r="B1349" s="640"/>
      <c r="C1349" s="640"/>
      <c r="D1349" s="640"/>
      <c r="E1349" s="640"/>
      <c r="F1349" s="640"/>
      <c r="G1349" s="640"/>
      <c r="H1349" s="640"/>
      <c r="I1349" s="640"/>
      <c r="J1349" s="640"/>
      <c r="K1349" s="640"/>
      <c r="L1349" s="640"/>
    </row>
    <row r="1350" spans="1:12">
      <c r="A1350" s="640"/>
      <c r="B1350" s="640"/>
      <c r="C1350" s="640"/>
      <c r="D1350" s="640"/>
      <c r="E1350" s="640"/>
      <c r="F1350" s="640"/>
      <c r="G1350" s="640"/>
      <c r="H1350" s="640"/>
      <c r="I1350" s="640"/>
      <c r="J1350" s="640"/>
      <c r="K1350" s="640"/>
      <c r="L1350" s="640"/>
    </row>
    <row r="1351" spans="1:12">
      <c r="A1351" s="640"/>
      <c r="B1351" s="640"/>
      <c r="C1351" s="640"/>
      <c r="D1351" s="640"/>
      <c r="E1351" s="640"/>
      <c r="F1351" s="640"/>
      <c r="G1351" s="640"/>
      <c r="H1351" s="640"/>
      <c r="I1351" s="640"/>
      <c r="J1351" s="640"/>
      <c r="K1351" s="640"/>
      <c r="L1351" s="640"/>
    </row>
    <row r="1352" spans="1:12">
      <c r="A1352" s="640"/>
      <c r="B1352" s="640"/>
      <c r="C1352" s="640"/>
      <c r="D1352" s="640"/>
      <c r="E1352" s="640"/>
      <c r="F1352" s="640"/>
      <c r="G1352" s="640"/>
      <c r="H1352" s="640"/>
      <c r="I1352" s="640"/>
      <c r="J1352" s="640"/>
      <c r="K1352" s="640"/>
      <c r="L1352" s="640"/>
    </row>
    <row r="1353" spans="1:12">
      <c r="A1353" s="640"/>
      <c r="B1353" s="640"/>
      <c r="C1353" s="640"/>
      <c r="D1353" s="640"/>
      <c r="E1353" s="640"/>
      <c r="F1353" s="640"/>
      <c r="G1353" s="640"/>
      <c r="H1353" s="640"/>
      <c r="I1353" s="640"/>
      <c r="J1353" s="640"/>
      <c r="K1353" s="640"/>
      <c r="L1353" s="640"/>
    </row>
    <row r="1354" spans="1:12">
      <c r="A1354" s="640"/>
      <c r="B1354" s="640"/>
      <c r="C1354" s="640"/>
      <c r="D1354" s="640"/>
      <c r="E1354" s="640"/>
      <c r="F1354" s="640"/>
      <c r="G1354" s="640"/>
      <c r="H1354" s="640"/>
      <c r="I1354" s="640"/>
      <c r="J1354" s="640"/>
      <c r="K1354" s="640"/>
      <c r="L1354" s="640"/>
    </row>
    <row r="1355" spans="1:12">
      <c r="A1355" s="640"/>
      <c r="B1355" s="640"/>
      <c r="C1355" s="640"/>
      <c r="D1355" s="640"/>
      <c r="E1355" s="640"/>
      <c r="F1355" s="640"/>
      <c r="G1355" s="640"/>
      <c r="H1355" s="640"/>
      <c r="I1355" s="640"/>
      <c r="J1355" s="640"/>
      <c r="K1355" s="640"/>
      <c r="L1355" s="640"/>
    </row>
    <row r="1356" spans="1:12">
      <c r="A1356" s="640"/>
      <c r="B1356" s="640"/>
      <c r="C1356" s="640"/>
      <c r="D1356" s="640"/>
      <c r="E1356" s="640"/>
      <c r="F1356" s="640"/>
      <c r="G1356" s="640"/>
      <c r="H1356" s="640"/>
      <c r="I1356" s="640"/>
      <c r="J1356" s="640"/>
      <c r="K1356" s="640"/>
      <c r="L1356" s="640"/>
    </row>
    <row r="1357" spans="1:12">
      <c r="A1357" s="640"/>
      <c r="B1357" s="640"/>
      <c r="C1357" s="640"/>
      <c r="D1357" s="640"/>
      <c r="E1357" s="640"/>
      <c r="F1357" s="640"/>
      <c r="G1357" s="640"/>
      <c r="H1357" s="640"/>
      <c r="I1357" s="640"/>
      <c r="J1357" s="640"/>
      <c r="K1357" s="640"/>
      <c r="L1357" s="640"/>
    </row>
    <row r="1358" spans="1:12">
      <c r="A1358" s="640"/>
      <c r="B1358" s="640"/>
      <c r="C1358" s="640"/>
      <c r="D1358" s="640"/>
      <c r="E1358" s="640"/>
      <c r="F1358" s="640"/>
      <c r="G1358" s="640"/>
      <c r="H1358" s="640"/>
      <c r="I1358" s="640"/>
      <c r="J1358" s="640"/>
      <c r="K1358" s="640"/>
      <c r="L1358" s="640"/>
    </row>
    <row r="1359" spans="1:12">
      <c r="A1359" s="640"/>
      <c r="B1359" s="640"/>
      <c r="C1359" s="640"/>
      <c r="D1359" s="640"/>
      <c r="E1359" s="640"/>
      <c r="F1359" s="640"/>
      <c r="G1359" s="640"/>
      <c r="H1359" s="640"/>
      <c r="I1359" s="640"/>
      <c r="J1359" s="640"/>
      <c r="K1359" s="640"/>
      <c r="L1359" s="640"/>
    </row>
    <row r="1360" spans="1:12">
      <c r="A1360" s="640"/>
      <c r="B1360" s="640"/>
      <c r="C1360" s="640"/>
      <c r="D1360" s="640"/>
      <c r="E1360" s="640"/>
      <c r="F1360" s="640"/>
      <c r="G1360" s="640"/>
      <c r="H1360" s="640"/>
      <c r="I1360" s="640"/>
      <c r="J1360" s="640"/>
      <c r="K1360" s="640"/>
      <c r="L1360" s="640"/>
    </row>
    <row r="1361" spans="1:12">
      <c r="A1361" s="640"/>
      <c r="B1361" s="640"/>
      <c r="C1361" s="640"/>
      <c r="D1361" s="640"/>
      <c r="E1361" s="640"/>
      <c r="F1361" s="640"/>
      <c r="G1361" s="640"/>
      <c r="H1361" s="640"/>
      <c r="I1361" s="640"/>
      <c r="J1361" s="640"/>
      <c r="K1361" s="640"/>
      <c r="L1361" s="640"/>
    </row>
    <row r="1362" spans="1:12">
      <c r="A1362" s="640"/>
      <c r="B1362" s="640"/>
      <c r="C1362" s="640"/>
      <c r="D1362" s="640"/>
      <c r="E1362" s="640"/>
      <c r="F1362" s="640"/>
      <c r="G1362" s="640"/>
      <c r="H1362" s="640"/>
      <c r="I1362" s="640"/>
      <c r="J1362" s="640"/>
      <c r="K1362" s="640"/>
      <c r="L1362" s="640"/>
    </row>
    <row r="1363" spans="1:12">
      <c r="A1363" s="640"/>
      <c r="B1363" s="640"/>
      <c r="C1363" s="640"/>
      <c r="D1363" s="640"/>
      <c r="E1363" s="640"/>
      <c r="F1363" s="640"/>
      <c r="G1363" s="640"/>
      <c r="H1363" s="640"/>
      <c r="I1363" s="640"/>
      <c r="J1363" s="640"/>
      <c r="K1363" s="640"/>
      <c r="L1363" s="640"/>
    </row>
    <row r="1364" spans="1:12">
      <c r="A1364" s="640"/>
      <c r="B1364" s="640"/>
      <c r="C1364" s="640"/>
      <c r="D1364" s="640"/>
      <c r="E1364" s="640"/>
      <c r="F1364" s="640"/>
      <c r="G1364" s="640"/>
      <c r="H1364" s="640"/>
      <c r="I1364" s="640"/>
      <c r="J1364" s="640"/>
      <c r="K1364" s="640"/>
      <c r="L1364" s="640"/>
    </row>
    <row r="1365" spans="1:12">
      <c r="A1365" s="640"/>
      <c r="B1365" s="640"/>
      <c r="C1365" s="640"/>
      <c r="D1365" s="640"/>
      <c r="E1365" s="640"/>
      <c r="F1365" s="640"/>
      <c r="G1365" s="640"/>
      <c r="H1365" s="640"/>
      <c r="I1365" s="640"/>
      <c r="J1365" s="640"/>
      <c r="K1365" s="640"/>
      <c r="L1365" s="640"/>
    </row>
    <row r="1366" spans="1:12">
      <c r="A1366" s="640"/>
      <c r="B1366" s="640"/>
      <c r="C1366" s="640"/>
      <c r="D1366" s="640"/>
      <c r="E1366" s="640"/>
      <c r="F1366" s="640"/>
      <c r="G1366" s="640"/>
      <c r="H1366" s="640"/>
      <c r="I1366" s="640"/>
      <c r="J1366" s="640"/>
      <c r="K1366" s="640"/>
      <c r="L1366" s="640"/>
    </row>
    <row r="1367" spans="1:12">
      <c r="A1367" s="640"/>
      <c r="B1367" s="640"/>
      <c r="C1367" s="640"/>
      <c r="D1367" s="640"/>
      <c r="E1367" s="640"/>
      <c r="F1367" s="640"/>
      <c r="G1367" s="640"/>
      <c r="H1367" s="640"/>
      <c r="I1367" s="640"/>
      <c r="J1367" s="640"/>
      <c r="K1367" s="640"/>
      <c r="L1367" s="640"/>
    </row>
    <row r="1368" spans="1:12">
      <c r="A1368" s="640"/>
      <c r="B1368" s="640"/>
      <c r="C1368" s="640"/>
      <c r="D1368" s="640"/>
      <c r="E1368" s="640"/>
      <c r="F1368" s="640"/>
      <c r="G1368" s="640"/>
      <c r="H1368" s="640"/>
      <c r="I1368" s="640"/>
      <c r="J1368" s="640"/>
      <c r="K1368" s="640"/>
      <c r="L1368" s="640"/>
    </row>
    <row r="1369" spans="1:12">
      <c r="A1369" s="640"/>
      <c r="B1369" s="640"/>
      <c r="C1369" s="640"/>
      <c r="D1369" s="640"/>
      <c r="E1369" s="640"/>
      <c r="F1369" s="640"/>
      <c r="G1369" s="640"/>
      <c r="H1369" s="640"/>
      <c r="I1369" s="640"/>
      <c r="J1369" s="640"/>
      <c r="K1369" s="640"/>
      <c r="L1369" s="640"/>
    </row>
    <row r="1370" spans="1:12">
      <c r="A1370" s="640"/>
      <c r="B1370" s="640"/>
      <c r="C1370" s="640"/>
      <c r="D1370" s="640"/>
      <c r="E1370" s="640"/>
      <c r="F1370" s="640"/>
      <c r="G1370" s="640"/>
      <c r="H1370" s="640"/>
      <c r="I1370" s="640"/>
      <c r="J1370" s="640"/>
      <c r="K1370" s="640"/>
      <c r="L1370" s="640"/>
    </row>
    <row r="1371" spans="1:12">
      <c r="A1371" s="640"/>
      <c r="B1371" s="640"/>
      <c r="C1371" s="640"/>
      <c r="D1371" s="640"/>
      <c r="E1371" s="640"/>
      <c r="F1371" s="640"/>
      <c r="G1371" s="640"/>
      <c r="H1371" s="640"/>
      <c r="I1371" s="640"/>
      <c r="J1371" s="640"/>
      <c r="K1371" s="640"/>
      <c r="L1371" s="640"/>
    </row>
    <row r="1372" spans="1:12">
      <c r="A1372" s="640"/>
      <c r="B1372" s="640"/>
      <c r="C1372" s="640"/>
      <c r="D1372" s="640"/>
      <c r="E1372" s="640"/>
      <c r="F1372" s="640"/>
      <c r="G1372" s="640"/>
      <c r="H1372" s="640"/>
      <c r="I1372" s="640"/>
      <c r="J1372" s="640"/>
      <c r="K1372" s="640"/>
      <c r="L1372" s="640"/>
    </row>
    <row r="1373" spans="1:12">
      <c r="A1373" s="640"/>
      <c r="B1373" s="640"/>
      <c r="C1373" s="640"/>
      <c r="D1373" s="640"/>
      <c r="E1373" s="640"/>
      <c r="F1373" s="640"/>
      <c r="G1373" s="640"/>
      <c r="H1373" s="640"/>
      <c r="I1373" s="640"/>
      <c r="J1373" s="640"/>
      <c r="K1373" s="640"/>
      <c r="L1373" s="640"/>
    </row>
    <row r="1374" spans="1:12">
      <c r="A1374" s="640"/>
      <c r="B1374" s="640"/>
      <c r="C1374" s="640"/>
      <c r="D1374" s="640"/>
      <c r="E1374" s="640"/>
      <c r="F1374" s="640"/>
      <c r="G1374" s="640"/>
      <c r="H1374" s="640"/>
      <c r="I1374" s="640"/>
      <c r="J1374" s="640"/>
      <c r="K1374" s="640"/>
      <c r="L1374" s="640"/>
    </row>
    <row r="1375" spans="1:12">
      <c r="A1375" s="640"/>
      <c r="B1375" s="640"/>
      <c r="C1375" s="640"/>
      <c r="D1375" s="640"/>
      <c r="E1375" s="640"/>
      <c r="F1375" s="640"/>
      <c r="G1375" s="640"/>
      <c r="H1375" s="640"/>
      <c r="I1375" s="640"/>
      <c r="J1375" s="640"/>
      <c r="K1375" s="640"/>
      <c r="L1375" s="640"/>
    </row>
    <row r="1376" spans="1:12">
      <c r="A1376" s="640"/>
      <c r="B1376" s="640"/>
      <c r="C1376" s="640"/>
      <c r="D1376" s="640"/>
      <c r="E1376" s="640"/>
      <c r="F1376" s="640"/>
      <c r="G1376" s="640"/>
      <c r="H1376" s="640"/>
      <c r="I1376" s="640"/>
      <c r="J1376" s="640"/>
      <c r="K1376" s="640"/>
      <c r="L1376" s="640"/>
    </row>
    <row r="1377" spans="1:12">
      <c r="A1377" s="640"/>
      <c r="B1377" s="640"/>
      <c r="C1377" s="640"/>
      <c r="D1377" s="640"/>
      <c r="E1377" s="640"/>
      <c r="F1377" s="640"/>
      <c r="G1377" s="640"/>
      <c r="H1377" s="640"/>
      <c r="I1377" s="640"/>
      <c r="J1377" s="640"/>
      <c r="K1377" s="640"/>
      <c r="L1377" s="640"/>
    </row>
    <row r="1378" spans="1:12">
      <c r="A1378" s="640"/>
      <c r="B1378" s="640"/>
      <c r="C1378" s="640"/>
      <c r="D1378" s="640"/>
      <c r="E1378" s="640"/>
      <c r="F1378" s="640"/>
      <c r="G1378" s="640"/>
      <c r="H1378" s="640"/>
      <c r="I1378" s="640"/>
      <c r="J1378" s="640"/>
      <c r="K1378" s="640"/>
      <c r="L1378" s="640"/>
    </row>
    <row r="1379" spans="1:12">
      <c r="A1379" s="640"/>
      <c r="B1379" s="640"/>
      <c r="C1379" s="640"/>
      <c r="D1379" s="640"/>
      <c r="E1379" s="640"/>
      <c r="F1379" s="640"/>
      <c r="G1379" s="640"/>
      <c r="H1379" s="640"/>
      <c r="I1379" s="640"/>
      <c r="J1379" s="640"/>
      <c r="K1379" s="640"/>
      <c r="L1379" s="640"/>
    </row>
    <row r="1380" spans="1:12">
      <c r="A1380" s="640"/>
      <c r="B1380" s="640"/>
      <c r="C1380" s="640"/>
      <c r="D1380" s="640"/>
      <c r="E1380" s="640"/>
      <c r="F1380" s="640"/>
      <c r="G1380" s="640"/>
      <c r="H1380" s="640"/>
      <c r="I1380" s="640"/>
      <c r="J1380" s="640"/>
      <c r="K1380" s="640"/>
      <c r="L1380" s="640"/>
    </row>
    <row r="1381" spans="1:12">
      <c r="A1381" s="640"/>
      <c r="B1381" s="640"/>
      <c r="C1381" s="640"/>
      <c r="D1381" s="640"/>
      <c r="E1381" s="640"/>
      <c r="F1381" s="640"/>
      <c r="G1381" s="640"/>
      <c r="H1381" s="640"/>
      <c r="I1381" s="640"/>
      <c r="J1381" s="640"/>
      <c r="K1381" s="640"/>
      <c r="L1381" s="640"/>
    </row>
    <row r="1382" spans="1:12">
      <c r="A1382" s="640"/>
      <c r="B1382" s="640"/>
      <c r="C1382" s="640"/>
      <c r="D1382" s="640"/>
      <c r="E1382" s="640"/>
      <c r="F1382" s="640"/>
      <c r="G1382" s="640"/>
      <c r="H1382" s="640"/>
      <c r="I1382" s="640"/>
      <c r="J1382" s="640"/>
      <c r="K1382" s="640"/>
      <c r="L1382" s="640"/>
    </row>
    <row r="1383" spans="1:12">
      <c r="A1383" s="640"/>
      <c r="B1383" s="640"/>
      <c r="C1383" s="640"/>
      <c r="D1383" s="640"/>
      <c r="E1383" s="640"/>
      <c r="F1383" s="640"/>
      <c r="G1383" s="640"/>
      <c r="H1383" s="640"/>
      <c r="I1383" s="640"/>
      <c r="J1383" s="640"/>
      <c r="K1383" s="640"/>
      <c r="L1383" s="640"/>
    </row>
    <row r="1384" spans="1:12">
      <c r="A1384" s="640"/>
      <c r="B1384" s="640"/>
      <c r="C1384" s="640"/>
      <c r="D1384" s="640"/>
      <c r="E1384" s="640"/>
      <c r="F1384" s="640"/>
      <c r="G1384" s="640"/>
      <c r="H1384" s="640"/>
      <c r="I1384" s="640"/>
      <c r="J1384" s="640"/>
      <c r="K1384" s="640"/>
      <c r="L1384" s="640"/>
    </row>
    <row r="1385" spans="1:12">
      <c r="A1385" s="640"/>
      <c r="B1385" s="640"/>
      <c r="C1385" s="640"/>
      <c r="D1385" s="640"/>
      <c r="E1385" s="640"/>
      <c r="F1385" s="640"/>
      <c r="G1385" s="640"/>
      <c r="H1385" s="640"/>
      <c r="I1385" s="640"/>
      <c r="J1385" s="640"/>
      <c r="K1385" s="640"/>
      <c r="L1385" s="640"/>
    </row>
    <row r="1386" spans="1:12">
      <c r="A1386" s="640"/>
      <c r="B1386" s="640"/>
      <c r="C1386" s="640"/>
      <c r="D1386" s="640"/>
      <c r="E1386" s="640"/>
      <c r="F1386" s="640"/>
      <c r="G1386" s="640"/>
      <c r="H1386" s="640"/>
      <c r="I1386" s="640"/>
      <c r="J1386" s="640"/>
      <c r="K1386" s="640"/>
      <c r="L1386" s="640"/>
    </row>
    <row r="1387" spans="1:12">
      <c r="A1387" s="640"/>
      <c r="B1387" s="640"/>
      <c r="C1387" s="640"/>
      <c r="D1387" s="640"/>
      <c r="E1387" s="640"/>
      <c r="F1387" s="640"/>
      <c r="G1387" s="640"/>
      <c r="H1387" s="640"/>
      <c r="I1387" s="640"/>
      <c r="J1387" s="640"/>
      <c r="K1387" s="640"/>
      <c r="L1387" s="640"/>
    </row>
    <row r="1388" spans="1:12">
      <c r="A1388" s="640"/>
      <c r="B1388" s="640"/>
      <c r="C1388" s="640"/>
      <c r="D1388" s="640"/>
      <c r="E1388" s="640"/>
      <c r="F1388" s="640"/>
      <c r="G1388" s="640"/>
      <c r="H1388" s="640"/>
      <c r="I1388" s="640"/>
      <c r="J1388" s="640"/>
      <c r="K1388" s="640"/>
      <c r="L1388" s="640"/>
    </row>
    <row r="1389" spans="1:12">
      <c r="A1389" s="640"/>
      <c r="B1389" s="640"/>
      <c r="C1389" s="640"/>
      <c r="D1389" s="640"/>
      <c r="E1389" s="640"/>
      <c r="F1389" s="640"/>
      <c r="G1389" s="640"/>
      <c r="H1389" s="640"/>
      <c r="I1389" s="640"/>
      <c r="J1389" s="640"/>
      <c r="K1389" s="640"/>
      <c r="L1389" s="640"/>
    </row>
    <row r="1390" spans="1:12">
      <c r="A1390" s="640"/>
      <c r="B1390" s="640"/>
      <c r="C1390" s="640"/>
      <c r="D1390" s="640"/>
      <c r="E1390" s="640"/>
      <c r="F1390" s="640"/>
      <c r="G1390" s="640"/>
      <c r="H1390" s="640"/>
      <c r="I1390" s="640"/>
      <c r="J1390" s="640"/>
      <c r="K1390" s="640"/>
      <c r="L1390" s="640"/>
    </row>
    <row r="1391" spans="1:12">
      <c r="A1391" s="640"/>
      <c r="B1391" s="640"/>
      <c r="C1391" s="640"/>
      <c r="D1391" s="640"/>
      <c r="E1391" s="640"/>
      <c r="F1391" s="640"/>
      <c r="G1391" s="640"/>
      <c r="H1391" s="640"/>
      <c r="I1391" s="640"/>
      <c r="J1391" s="640"/>
      <c r="K1391" s="640"/>
      <c r="L1391" s="640"/>
    </row>
    <row r="1392" spans="1:12">
      <c r="A1392" s="640"/>
      <c r="B1392" s="640"/>
      <c r="C1392" s="640"/>
      <c r="D1392" s="640"/>
      <c r="E1392" s="640"/>
      <c r="F1392" s="640"/>
      <c r="G1392" s="640"/>
      <c r="H1392" s="640"/>
      <c r="I1392" s="640"/>
      <c r="J1392" s="640"/>
      <c r="K1392" s="640"/>
      <c r="L1392" s="640"/>
    </row>
    <row r="1393" spans="1:12">
      <c r="A1393" s="640"/>
      <c r="B1393" s="640"/>
      <c r="C1393" s="640"/>
      <c r="D1393" s="640"/>
      <c r="E1393" s="640"/>
      <c r="F1393" s="640"/>
      <c r="G1393" s="640"/>
      <c r="H1393" s="640"/>
      <c r="I1393" s="640"/>
      <c r="J1393" s="640"/>
      <c r="K1393" s="640"/>
      <c r="L1393" s="640"/>
    </row>
    <row r="1394" spans="1:12">
      <c r="A1394" s="640"/>
      <c r="B1394" s="640"/>
      <c r="C1394" s="640"/>
      <c r="D1394" s="640"/>
      <c r="E1394" s="640"/>
      <c r="F1394" s="640"/>
      <c r="G1394" s="640"/>
      <c r="H1394" s="640"/>
      <c r="I1394" s="640"/>
      <c r="J1394" s="640"/>
      <c r="K1394" s="640"/>
      <c r="L1394" s="640"/>
    </row>
    <row r="1395" spans="1:12">
      <c r="A1395" s="640"/>
      <c r="B1395" s="640"/>
      <c r="C1395" s="640"/>
      <c r="D1395" s="640"/>
      <c r="E1395" s="640"/>
      <c r="F1395" s="640"/>
      <c r="G1395" s="640"/>
      <c r="H1395" s="640"/>
      <c r="I1395" s="640"/>
      <c r="J1395" s="640"/>
      <c r="K1395" s="640"/>
      <c r="L1395" s="640"/>
    </row>
    <row r="1396" spans="1:12">
      <c r="A1396" s="640"/>
      <c r="B1396" s="640"/>
      <c r="C1396" s="640"/>
      <c r="D1396" s="640"/>
      <c r="E1396" s="640"/>
      <c r="F1396" s="640"/>
      <c r="G1396" s="640"/>
      <c r="H1396" s="640"/>
      <c r="I1396" s="640"/>
      <c r="J1396" s="640"/>
      <c r="K1396" s="640"/>
      <c r="L1396" s="640"/>
    </row>
    <row r="1397" spans="1:12">
      <c r="A1397" s="640"/>
      <c r="B1397" s="640"/>
      <c r="C1397" s="640"/>
      <c r="D1397" s="640"/>
      <c r="E1397" s="640"/>
      <c r="F1397" s="640"/>
      <c r="G1397" s="640"/>
      <c r="H1397" s="640"/>
      <c r="I1397" s="640"/>
      <c r="J1397" s="640"/>
      <c r="K1397" s="640"/>
      <c r="L1397" s="640"/>
    </row>
    <row r="1398" spans="1:12">
      <c r="A1398" s="640"/>
      <c r="B1398" s="640"/>
      <c r="C1398" s="640"/>
      <c r="D1398" s="640"/>
      <c r="E1398" s="640"/>
      <c r="F1398" s="640"/>
      <c r="G1398" s="640"/>
      <c r="H1398" s="640"/>
      <c r="I1398" s="640"/>
      <c r="J1398" s="640"/>
      <c r="K1398" s="640"/>
      <c r="L1398" s="640"/>
    </row>
    <row r="1399" spans="1:12">
      <c r="A1399" s="640"/>
      <c r="B1399" s="640"/>
      <c r="C1399" s="640"/>
      <c r="D1399" s="640"/>
      <c r="E1399" s="640"/>
      <c r="F1399" s="640"/>
      <c r="G1399" s="640"/>
      <c r="H1399" s="640"/>
      <c r="I1399" s="640"/>
      <c r="J1399" s="640"/>
      <c r="K1399" s="640"/>
      <c r="L1399" s="640"/>
    </row>
    <row r="1400" spans="1:12">
      <c r="A1400" s="640"/>
      <c r="B1400" s="640"/>
      <c r="C1400" s="640"/>
      <c r="D1400" s="640"/>
      <c r="E1400" s="640"/>
      <c r="F1400" s="640"/>
      <c r="G1400" s="640"/>
      <c r="H1400" s="640"/>
      <c r="I1400" s="640"/>
      <c r="J1400" s="640"/>
      <c r="K1400" s="640"/>
      <c r="L1400" s="640"/>
    </row>
    <row r="1401" spans="1:12">
      <c r="A1401" s="640"/>
      <c r="B1401" s="640"/>
      <c r="C1401" s="640"/>
      <c r="D1401" s="640"/>
      <c r="E1401" s="640"/>
      <c r="F1401" s="640"/>
      <c r="G1401" s="640"/>
      <c r="H1401" s="640"/>
      <c r="I1401" s="640"/>
      <c r="J1401" s="640"/>
      <c r="K1401" s="640"/>
      <c r="L1401" s="640"/>
    </row>
    <row r="1402" spans="1:12">
      <c r="A1402" s="640"/>
      <c r="B1402" s="640"/>
      <c r="C1402" s="640"/>
      <c r="D1402" s="640"/>
      <c r="E1402" s="640"/>
      <c r="F1402" s="640"/>
      <c r="G1402" s="640"/>
      <c r="H1402" s="640"/>
      <c r="I1402" s="640"/>
      <c r="J1402" s="640"/>
      <c r="K1402" s="640"/>
      <c r="L1402" s="640"/>
    </row>
    <row r="1403" spans="1:12">
      <c r="A1403" s="640"/>
      <c r="B1403" s="640"/>
      <c r="C1403" s="640"/>
      <c r="D1403" s="640"/>
      <c r="E1403" s="640"/>
      <c r="F1403" s="640"/>
      <c r="G1403" s="640"/>
      <c r="H1403" s="640"/>
      <c r="I1403" s="640"/>
      <c r="J1403" s="640"/>
      <c r="K1403" s="640"/>
      <c r="L1403" s="640"/>
    </row>
    <row r="1404" spans="1:12">
      <c r="A1404" s="640"/>
      <c r="B1404" s="640"/>
      <c r="C1404" s="640"/>
      <c r="D1404" s="640"/>
      <c r="E1404" s="640"/>
      <c r="F1404" s="640"/>
      <c r="G1404" s="640"/>
      <c r="H1404" s="640"/>
      <c r="I1404" s="640"/>
      <c r="J1404" s="640"/>
      <c r="K1404" s="640"/>
      <c r="L1404" s="640"/>
    </row>
    <row r="1405" spans="1:12">
      <c r="A1405" s="640"/>
      <c r="B1405" s="640"/>
      <c r="C1405" s="640"/>
      <c r="D1405" s="640"/>
      <c r="E1405" s="640"/>
      <c r="F1405" s="640"/>
      <c r="G1405" s="640"/>
      <c r="H1405" s="640"/>
      <c r="I1405" s="640"/>
      <c r="J1405" s="640"/>
      <c r="K1405" s="640"/>
      <c r="L1405" s="640"/>
    </row>
    <row r="1406" spans="1:12">
      <c r="A1406" s="640"/>
      <c r="B1406" s="640"/>
      <c r="C1406" s="640"/>
      <c r="D1406" s="640"/>
      <c r="E1406" s="640"/>
      <c r="F1406" s="640"/>
      <c r="G1406" s="640"/>
      <c r="H1406" s="640"/>
      <c r="I1406" s="640"/>
      <c r="J1406" s="640"/>
      <c r="K1406" s="640"/>
      <c r="L1406" s="640"/>
    </row>
    <row r="1407" spans="1:12">
      <c r="A1407" s="640"/>
      <c r="B1407" s="640"/>
      <c r="C1407" s="640"/>
      <c r="D1407" s="640"/>
      <c r="E1407" s="640"/>
      <c r="F1407" s="640"/>
      <c r="G1407" s="640"/>
      <c r="H1407" s="640"/>
      <c r="I1407" s="640"/>
      <c r="J1407" s="640"/>
      <c r="K1407" s="640"/>
      <c r="L1407" s="640"/>
    </row>
    <row r="1408" spans="1:12">
      <c r="A1408" s="640"/>
      <c r="B1408" s="640"/>
      <c r="C1408" s="640"/>
      <c r="D1408" s="640"/>
      <c r="E1408" s="640"/>
      <c r="F1408" s="640"/>
      <c r="G1408" s="640"/>
      <c r="H1408" s="640"/>
      <c r="I1408" s="640"/>
      <c r="J1408" s="640"/>
      <c r="K1408" s="640"/>
      <c r="L1408" s="640"/>
    </row>
    <row r="1409" spans="1:12">
      <c r="A1409" s="640"/>
      <c r="B1409" s="640"/>
      <c r="C1409" s="640"/>
      <c r="D1409" s="640"/>
      <c r="E1409" s="640"/>
      <c r="F1409" s="640"/>
      <c r="G1409" s="640"/>
      <c r="H1409" s="640"/>
      <c r="I1409" s="640"/>
      <c r="J1409" s="640"/>
      <c r="K1409" s="640"/>
      <c r="L1409" s="640"/>
    </row>
    <row r="1410" spans="1:12">
      <c r="A1410" s="640"/>
      <c r="B1410" s="640"/>
      <c r="C1410" s="640"/>
      <c r="D1410" s="640"/>
      <c r="E1410" s="640"/>
      <c r="F1410" s="640"/>
      <c r="G1410" s="640"/>
      <c r="H1410" s="640"/>
      <c r="I1410" s="640"/>
      <c r="J1410" s="640"/>
      <c r="K1410" s="640"/>
      <c r="L1410" s="640"/>
    </row>
    <row r="1411" spans="1:12">
      <c r="A1411" s="640"/>
      <c r="B1411" s="640"/>
      <c r="C1411" s="640"/>
      <c r="D1411" s="640"/>
      <c r="E1411" s="640"/>
      <c r="F1411" s="640"/>
      <c r="G1411" s="640"/>
      <c r="H1411" s="640"/>
      <c r="I1411" s="640"/>
      <c r="J1411" s="640"/>
      <c r="K1411" s="640"/>
      <c r="L1411" s="640"/>
    </row>
    <row r="1412" spans="1:12">
      <c r="A1412" s="640"/>
      <c r="B1412" s="640"/>
      <c r="C1412" s="640"/>
      <c r="D1412" s="640"/>
      <c r="E1412" s="640"/>
      <c r="F1412" s="640"/>
      <c r="G1412" s="640"/>
      <c r="H1412" s="640"/>
      <c r="I1412" s="640"/>
      <c r="J1412" s="640"/>
      <c r="K1412" s="640"/>
      <c r="L1412" s="640"/>
    </row>
    <row r="1413" spans="1:12">
      <c r="A1413" s="640"/>
      <c r="B1413" s="640"/>
      <c r="C1413" s="640"/>
      <c r="D1413" s="640"/>
      <c r="E1413" s="640"/>
      <c r="F1413" s="640"/>
      <c r="G1413" s="640"/>
      <c r="H1413" s="640"/>
      <c r="I1413" s="640"/>
      <c r="J1413" s="640"/>
      <c r="K1413" s="640"/>
      <c r="L1413" s="640"/>
    </row>
    <row r="1414" spans="1:12">
      <c r="A1414" s="640"/>
      <c r="B1414" s="640"/>
      <c r="C1414" s="640"/>
      <c r="D1414" s="640"/>
      <c r="E1414" s="640"/>
      <c r="F1414" s="640"/>
      <c r="G1414" s="640"/>
      <c r="H1414" s="640"/>
      <c r="I1414" s="640"/>
      <c r="J1414" s="640"/>
      <c r="K1414" s="640"/>
      <c r="L1414" s="640"/>
    </row>
    <row r="1415" spans="1:12">
      <c r="A1415" s="640"/>
      <c r="B1415" s="640"/>
      <c r="C1415" s="640"/>
      <c r="D1415" s="640"/>
      <c r="E1415" s="640"/>
      <c r="F1415" s="640"/>
      <c r="G1415" s="640"/>
      <c r="H1415" s="640"/>
      <c r="I1415" s="640"/>
      <c r="J1415" s="640"/>
      <c r="K1415" s="640"/>
      <c r="L1415" s="640"/>
    </row>
    <row r="1416" spans="1:12">
      <c r="A1416" s="640"/>
      <c r="B1416" s="640"/>
      <c r="C1416" s="640"/>
      <c r="D1416" s="640"/>
      <c r="E1416" s="640"/>
      <c r="F1416" s="640"/>
      <c r="G1416" s="640"/>
      <c r="H1416" s="640"/>
      <c r="I1416" s="640"/>
      <c r="J1416" s="640"/>
      <c r="K1416" s="640"/>
      <c r="L1416" s="640"/>
    </row>
    <row r="1417" spans="1:12">
      <c r="A1417" s="640"/>
      <c r="B1417" s="640"/>
      <c r="C1417" s="640"/>
      <c r="D1417" s="640"/>
      <c r="E1417" s="640"/>
      <c r="F1417" s="640"/>
      <c r="G1417" s="640"/>
      <c r="H1417" s="640"/>
      <c r="I1417" s="640"/>
      <c r="J1417" s="640"/>
      <c r="K1417" s="640"/>
      <c r="L1417" s="640"/>
    </row>
    <row r="1418" spans="1:12">
      <c r="A1418" s="640"/>
      <c r="B1418" s="640"/>
      <c r="C1418" s="640"/>
      <c r="D1418" s="640"/>
      <c r="E1418" s="640"/>
      <c r="F1418" s="640"/>
      <c r="G1418" s="640"/>
      <c r="H1418" s="640"/>
      <c r="I1418" s="640"/>
      <c r="J1418" s="640"/>
      <c r="K1418" s="640"/>
      <c r="L1418" s="640"/>
    </row>
    <row r="1419" spans="1:12">
      <c r="A1419" s="640"/>
      <c r="B1419" s="640"/>
      <c r="C1419" s="640"/>
      <c r="D1419" s="640"/>
      <c r="E1419" s="640"/>
      <c r="F1419" s="640"/>
      <c r="G1419" s="640"/>
      <c r="H1419" s="640"/>
      <c r="I1419" s="640"/>
      <c r="J1419" s="640"/>
      <c r="K1419" s="640"/>
      <c r="L1419" s="640"/>
    </row>
    <row r="1420" spans="1:12">
      <c r="A1420" s="640"/>
      <c r="B1420" s="640"/>
      <c r="C1420" s="640"/>
      <c r="D1420" s="640"/>
      <c r="E1420" s="640"/>
      <c r="F1420" s="640"/>
      <c r="G1420" s="640"/>
      <c r="H1420" s="640"/>
      <c r="I1420" s="640"/>
      <c r="J1420" s="640"/>
      <c r="K1420" s="640"/>
      <c r="L1420" s="640"/>
    </row>
    <row r="1421" spans="1:12">
      <c r="A1421" s="640"/>
      <c r="B1421" s="640"/>
      <c r="C1421" s="640"/>
      <c r="D1421" s="640"/>
      <c r="E1421" s="640"/>
      <c r="F1421" s="640"/>
      <c r="G1421" s="640"/>
      <c r="H1421" s="640"/>
      <c r="I1421" s="640"/>
      <c r="J1421" s="640"/>
      <c r="K1421" s="640"/>
      <c r="L1421" s="640"/>
    </row>
    <row r="1422" spans="1:12">
      <c r="A1422" s="640"/>
      <c r="B1422" s="640"/>
      <c r="C1422" s="640"/>
      <c r="D1422" s="640"/>
      <c r="E1422" s="640"/>
      <c r="F1422" s="640"/>
      <c r="G1422" s="640"/>
      <c r="H1422" s="640"/>
      <c r="I1422" s="640"/>
      <c r="J1422" s="640"/>
      <c r="K1422" s="640"/>
      <c r="L1422" s="640"/>
    </row>
    <row r="1423" spans="1:12">
      <c r="A1423" s="640"/>
      <c r="B1423" s="640"/>
      <c r="C1423" s="640"/>
      <c r="D1423" s="640"/>
      <c r="E1423" s="640"/>
      <c r="F1423" s="640"/>
      <c r="G1423" s="640"/>
      <c r="H1423" s="640"/>
      <c r="I1423" s="640"/>
      <c r="J1423" s="640"/>
      <c r="K1423" s="640"/>
      <c r="L1423" s="640"/>
    </row>
    <row r="1424" spans="1:12">
      <c r="A1424" s="640"/>
      <c r="B1424" s="640"/>
      <c r="C1424" s="640"/>
      <c r="D1424" s="640"/>
      <c r="E1424" s="640"/>
      <c r="F1424" s="640"/>
      <c r="G1424" s="640"/>
      <c r="H1424" s="640"/>
      <c r="I1424" s="640"/>
      <c r="J1424" s="640"/>
      <c r="K1424" s="640"/>
      <c r="L1424" s="640"/>
    </row>
    <row r="1425" spans="1:12">
      <c r="A1425" s="640"/>
      <c r="B1425" s="640"/>
      <c r="C1425" s="640"/>
      <c r="D1425" s="640"/>
      <c r="E1425" s="640"/>
      <c r="F1425" s="640"/>
      <c r="G1425" s="640"/>
      <c r="H1425" s="640"/>
      <c r="I1425" s="640"/>
      <c r="J1425" s="640"/>
      <c r="K1425" s="640"/>
      <c r="L1425" s="640"/>
    </row>
    <row r="1426" spans="1:12">
      <c r="A1426" s="640"/>
      <c r="B1426" s="640"/>
      <c r="C1426" s="640"/>
      <c r="D1426" s="640"/>
      <c r="E1426" s="640"/>
      <c r="F1426" s="640"/>
      <c r="G1426" s="640"/>
      <c r="H1426" s="640"/>
      <c r="I1426" s="640"/>
      <c r="J1426" s="640"/>
      <c r="K1426" s="640"/>
      <c r="L1426" s="640"/>
    </row>
    <row r="1427" spans="1:12">
      <c r="A1427" s="640"/>
      <c r="B1427" s="640"/>
      <c r="C1427" s="640"/>
      <c r="D1427" s="640"/>
      <c r="E1427" s="640"/>
      <c r="F1427" s="640"/>
      <c r="G1427" s="640"/>
      <c r="H1427" s="640"/>
      <c r="I1427" s="640"/>
      <c r="J1427" s="640"/>
      <c r="K1427" s="640"/>
      <c r="L1427" s="640"/>
    </row>
    <row r="1428" spans="1:12">
      <c r="A1428" s="640"/>
      <c r="B1428" s="640"/>
      <c r="C1428" s="640"/>
      <c r="D1428" s="640"/>
      <c r="E1428" s="640"/>
      <c r="F1428" s="640"/>
      <c r="G1428" s="640"/>
      <c r="H1428" s="640"/>
      <c r="I1428" s="640"/>
      <c r="J1428" s="640"/>
      <c r="K1428" s="640"/>
      <c r="L1428" s="640"/>
    </row>
    <row r="1429" spans="1:12">
      <c r="A1429" s="640"/>
      <c r="B1429" s="640"/>
      <c r="C1429" s="640"/>
      <c r="D1429" s="640"/>
      <c r="E1429" s="640"/>
      <c r="F1429" s="640"/>
      <c r="G1429" s="640"/>
      <c r="H1429" s="640"/>
      <c r="I1429" s="640"/>
      <c r="J1429" s="640"/>
      <c r="K1429" s="640"/>
      <c r="L1429" s="640"/>
    </row>
    <row r="1430" spans="1:12">
      <c r="A1430" s="640"/>
      <c r="B1430" s="640"/>
      <c r="C1430" s="640"/>
      <c r="D1430" s="640"/>
      <c r="E1430" s="640"/>
      <c r="F1430" s="640"/>
      <c r="G1430" s="640"/>
      <c r="H1430" s="640"/>
      <c r="I1430" s="640"/>
      <c r="J1430" s="640"/>
      <c r="K1430" s="640"/>
      <c r="L1430" s="640"/>
    </row>
    <row r="1431" spans="1:12">
      <c r="A1431" s="640"/>
      <c r="B1431" s="640"/>
      <c r="C1431" s="640"/>
      <c r="D1431" s="640"/>
      <c r="E1431" s="640"/>
      <c r="F1431" s="640"/>
      <c r="G1431" s="640"/>
      <c r="H1431" s="640"/>
      <c r="I1431" s="640"/>
      <c r="J1431" s="640"/>
      <c r="K1431" s="640"/>
      <c r="L1431" s="640"/>
    </row>
    <row r="1432" spans="1:12">
      <c r="A1432" s="640"/>
      <c r="B1432" s="640"/>
      <c r="C1432" s="640"/>
      <c r="D1432" s="640"/>
      <c r="E1432" s="640"/>
      <c r="F1432" s="640"/>
      <c r="G1432" s="640"/>
      <c r="H1432" s="640"/>
      <c r="I1432" s="640"/>
      <c r="J1432" s="640"/>
      <c r="K1432" s="640"/>
      <c r="L1432" s="640"/>
    </row>
    <row r="1433" spans="1:12">
      <c r="A1433" s="640"/>
      <c r="B1433" s="640"/>
      <c r="C1433" s="640"/>
      <c r="D1433" s="640"/>
      <c r="E1433" s="640"/>
      <c r="F1433" s="640"/>
      <c r="G1433" s="640"/>
      <c r="H1433" s="640"/>
      <c r="I1433" s="640"/>
      <c r="J1433" s="640"/>
      <c r="K1433" s="640"/>
      <c r="L1433" s="640"/>
    </row>
    <row r="1434" spans="1:12">
      <c r="A1434" s="640"/>
      <c r="B1434" s="640"/>
      <c r="C1434" s="640"/>
      <c r="D1434" s="640"/>
      <c r="E1434" s="640"/>
      <c r="F1434" s="640"/>
      <c r="G1434" s="640"/>
      <c r="H1434" s="640"/>
      <c r="I1434" s="640"/>
      <c r="J1434" s="640"/>
      <c r="K1434" s="640"/>
      <c r="L1434" s="640"/>
    </row>
    <row r="1435" spans="1:12">
      <c r="A1435" s="640"/>
      <c r="B1435" s="640"/>
      <c r="C1435" s="640"/>
      <c r="D1435" s="640"/>
      <c r="E1435" s="640"/>
      <c r="F1435" s="640"/>
      <c r="G1435" s="640"/>
      <c r="H1435" s="640"/>
      <c r="I1435" s="640"/>
      <c r="J1435" s="640"/>
      <c r="K1435" s="640"/>
      <c r="L1435" s="640"/>
    </row>
    <row r="1436" spans="1:12">
      <c r="A1436" s="640"/>
      <c r="B1436" s="640"/>
      <c r="C1436" s="640"/>
      <c r="D1436" s="640"/>
      <c r="E1436" s="640"/>
      <c r="F1436" s="640"/>
      <c r="G1436" s="640"/>
      <c r="H1436" s="640"/>
      <c r="I1436" s="640"/>
      <c r="J1436" s="640"/>
      <c r="K1436" s="640"/>
      <c r="L1436" s="640"/>
    </row>
    <row r="1437" spans="1:12">
      <c r="A1437" s="640"/>
      <c r="B1437" s="640"/>
      <c r="C1437" s="640"/>
      <c r="D1437" s="640"/>
      <c r="E1437" s="640"/>
      <c r="F1437" s="640"/>
      <c r="G1437" s="640"/>
      <c r="H1437" s="640"/>
      <c r="I1437" s="640"/>
      <c r="J1437" s="640"/>
      <c r="K1437" s="640"/>
      <c r="L1437" s="640"/>
    </row>
    <row r="1438" spans="1:12">
      <c r="A1438" s="640"/>
      <c r="B1438" s="640"/>
      <c r="C1438" s="640"/>
      <c r="D1438" s="640"/>
      <c r="E1438" s="640"/>
      <c r="F1438" s="640"/>
      <c r="G1438" s="640"/>
      <c r="H1438" s="640"/>
      <c r="I1438" s="640"/>
      <c r="J1438" s="640"/>
      <c r="K1438" s="640"/>
      <c r="L1438" s="640"/>
    </row>
    <row r="1439" spans="1:12">
      <c r="A1439" s="640"/>
      <c r="B1439" s="640"/>
      <c r="C1439" s="640"/>
      <c r="D1439" s="640"/>
      <c r="E1439" s="640"/>
      <c r="F1439" s="640"/>
      <c r="G1439" s="640"/>
      <c r="H1439" s="640"/>
      <c r="I1439" s="640"/>
      <c r="J1439" s="640"/>
      <c r="K1439" s="640"/>
      <c r="L1439" s="640"/>
    </row>
    <row r="1440" spans="1:12">
      <c r="A1440" s="640"/>
      <c r="B1440" s="640"/>
      <c r="C1440" s="640"/>
      <c r="D1440" s="640"/>
      <c r="E1440" s="640"/>
      <c r="F1440" s="640"/>
      <c r="G1440" s="640"/>
      <c r="H1440" s="640"/>
      <c r="I1440" s="640"/>
      <c r="J1440" s="640"/>
      <c r="K1440" s="640"/>
      <c r="L1440" s="640"/>
    </row>
    <row r="1441" spans="1:12">
      <c r="A1441" s="640"/>
      <c r="B1441" s="640"/>
      <c r="C1441" s="640"/>
      <c r="D1441" s="640"/>
      <c r="E1441" s="640"/>
      <c r="F1441" s="640"/>
      <c r="G1441" s="640"/>
      <c r="H1441" s="640"/>
      <c r="I1441" s="640"/>
      <c r="J1441" s="640"/>
      <c r="K1441" s="640"/>
      <c r="L1441" s="640"/>
    </row>
    <row r="1442" spans="1:12">
      <c r="A1442" s="640"/>
      <c r="B1442" s="640"/>
      <c r="C1442" s="640"/>
      <c r="D1442" s="640"/>
      <c r="E1442" s="640"/>
      <c r="F1442" s="640"/>
      <c r="G1442" s="640"/>
      <c r="H1442" s="640"/>
      <c r="I1442" s="640"/>
      <c r="J1442" s="640"/>
      <c r="K1442" s="640"/>
      <c r="L1442" s="640"/>
    </row>
    <row r="1443" spans="1:12">
      <c r="A1443" s="640"/>
      <c r="B1443" s="640"/>
      <c r="C1443" s="640"/>
      <c r="D1443" s="640"/>
      <c r="E1443" s="640"/>
      <c r="F1443" s="640"/>
      <c r="G1443" s="640"/>
      <c r="H1443" s="640"/>
      <c r="I1443" s="640"/>
      <c r="J1443" s="640"/>
      <c r="K1443" s="640"/>
      <c r="L1443" s="640"/>
    </row>
    <row r="1444" spans="1:12">
      <c r="A1444" s="640"/>
      <c r="B1444" s="640"/>
      <c r="C1444" s="640"/>
      <c r="D1444" s="640"/>
      <c r="E1444" s="640"/>
      <c r="F1444" s="640"/>
      <c r="G1444" s="640"/>
      <c r="H1444" s="640"/>
      <c r="I1444" s="640"/>
      <c r="J1444" s="640"/>
      <c r="K1444" s="640"/>
      <c r="L1444" s="640"/>
    </row>
    <row r="1445" spans="1:12">
      <c r="A1445" s="640"/>
      <c r="B1445" s="640"/>
      <c r="C1445" s="640"/>
      <c r="D1445" s="640"/>
      <c r="E1445" s="640"/>
      <c r="F1445" s="640"/>
      <c r="G1445" s="640"/>
      <c r="H1445" s="640"/>
      <c r="I1445" s="640"/>
      <c r="J1445" s="640"/>
      <c r="K1445" s="640"/>
      <c r="L1445" s="640"/>
    </row>
    <row r="1446" spans="1:12">
      <c r="A1446" s="640"/>
      <c r="B1446" s="640"/>
      <c r="C1446" s="640"/>
      <c r="D1446" s="640"/>
      <c r="E1446" s="640"/>
      <c r="F1446" s="640"/>
      <c r="G1446" s="640"/>
      <c r="H1446" s="640"/>
      <c r="I1446" s="640"/>
      <c r="J1446" s="640"/>
      <c r="K1446" s="640"/>
      <c r="L1446" s="640"/>
    </row>
    <row r="1447" spans="1:12">
      <c r="A1447" s="640"/>
      <c r="B1447" s="640"/>
      <c r="C1447" s="640"/>
      <c r="D1447" s="640"/>
      <c r="E1447" s="640"/>
      <c r="F1447" s="640"/>
      <c r="G1447" s="640"/>
      <c r="H1447" s="640"/>
      <c r="I1447" s="640"/>
      <c r="J1447" s="640"/>
      <c r="K1447" s="640"/>
      <c r="L1447" s="640"/>
    </row>
    <row r="1448" spans="1:12">
      <c r="A1448" s="640"/>
      <c r="B1448" s="640"/>
      <c r="C1448" s="640"/>
      <c r="D1448" s="640"/>
      <c r="E1448" s="640"/>
      <c r="F1448" s="640"/>
      <c r="G1448" s="640"/>
      <c r="H1448" s="640"/>
      <c r="I1448" s="640"/>
      <c r="J1448" s="640"/>
      <c r="K1448" s="640"/>
      <c r="L1448" s="640"/>
    </row>
    <row r="1449" spans="1:12">
      <c r="A1449" s="640"/>
      <c r="B1449" s="640"/>
      <c r="C1449" s="640"/>
      <c r="D1449" s="640"/>
      <c r="E1449" s="640"/>
      <c r="F1449" s="640"/>
      <c r="G1449" s="640"/>
      <c r="H1449" s="640"/>
      <c r="I1449" s="640"/>
      <c r="J1449" s="640"/>
      <c r="K1449" s="640"/>
      <c r="L1449" s="640"/>
    </row>
    <row r="1450" spans="1:12">
      <c r="A1450" s="640"/>
      <c r="B1450" s="640"/>
      <c r="C1450" s="640"/>
      <c r="D1450" s="640"/>
      <c r="E1450" s="640"/>
      <c r="F1450" s="640"/>
      <c r="G1450" s="640"/>
      <c r="H1450" s="640"/>
      <c r="I1450" s="640"/>
      <c r="J1450" s="640"/>
      <c r="K1450" s="640"/>
      <c r="L1450" s="640"/>
    </row>
    <row r="1451" spans="1:12">
      <c r="A1451" s="640"/>
      <c r="B1451" s="640"/>
      <c r="C1451" s="640"/>
      <c r="D1451" s="640"/>
      <c r="E1451" s="640"/>
      <c r="F1451" s="640"/>
      <c r="G1451" s="640"/>
      <c r="H1451" s="640"/>
      <c r="I1451" s="640"/>
      <c r="J1451" s="640"/>
      <c r="K1451" s="640"/>
      <c r="L1451" s="640"/>
    </row>
    <row r="1452" spans="1:12">
      <c r="A1452" s="640"/>
      <c r="B1452" s="640"/>
      <c r="C1452" s="640"/>
      <c r="D1452" s="640"/>
      <c r="E1452" s="640"/>
      <c r="F1452" s="640"/>
      <c r="G1452" s="640"/>
      <c r="H1452" s="640"/>
      <c r="I1452" s="640"/>
      <c r="J1452" s="640"/>
      <c r="K1452" s="640"/>
      <c r="L1452" s="640"/>
    </row>
    <row r="1453" spans="1:12">
      <c r="A1453" s="640"/>
      <c r="B1453" s="640"/>
      <c r="C1453" s="640"/>
      <c r="D1453" s="640"/>
      <c r="E1453" s="640"/>
      <c r="F1453" s="640"/>
      <c r="G1453" s="640"/>
      <c r="H1453" s="640"/>
      <c r="I1453" s="640"/>
      <c r="J1453" s="640"/>
      <c r="K1453" s="640"/>
      <c r="L1453" s="640"/>
    </row>
    <row r="1454" spans="1:12">
      <c r="A1454" s="640"/>
      <c r="B1454" s="640"/>
      <c r="C1454" s="640"/>
      <c r="D1454" s="640"/>
      <c r="E1454" s="640"/>
      <c r="F1454" s="640"/>
      <c r="G1454" s="640"/>
      <c r="H1454" s="640"/>
      <c r="I1454" s="640"/>
      <c r="J1454" s="640"/>
      <c r="K1454" s="640"/>
      <c r="L1454" s="640"/>
    </row>
    <row r="1455" spans="1:12">
      <c r="A1455" s="640"/>
      <c r="B1455" s="640"/>
      <c r="C1455" s="640"/>
      <c r="D1455" s="640"/>
      <c r="E1455" s="640"/>
      <c r="F1455" s="640"/>
      <c r="G1455" s="640"/>
      <c r="H1455" s="640"/>
      <c r="I1455" s="640"/>
      <c r="J1455" s="640"/>
      <c r="K1455" s="640"/>
      <c r="L1455" s="640"/>
    </row>
    <row r="1456" spans="1:12">
      <c r="A1456" s="640"/>
      <c r="B1456" s="640"/>
      <c r="C1456" s="640"/>
      <c r="D1456" s="640"/>
      <c r="E1456" s="640"/>
      <c r="F1456" s="640"/>
      <c r="G1456" s="640"/>
      <c r="H1456" s="640"/>
      <c r="I1456" s="640"/>
      <c r="J1456" s="640"/>
      <c r="K1456" s="640"/>
      <c r="L1456" s="640"/>
    </row>
    <row r="1457" spans="1:12">
      <c r="A1457" s="640"/>
      <c r="B1457" s="640"/>
      <c r="C1457" s="640"/>
      <c r="D1457" s="640"/>
      <c r="E1457" s="640"/>
      <c r="F1457" s="640"/>
      <c r="G1457" s="640"/>
      <c r="H1457" s="640"/>
      <c r="I1457" s="640"/>
      <c r="J1457" s="640"/>
      <c r="K1457" s="640"/>
      <c r="L1457" s="640"/>
    </row>
    <row r="1458" spans="1:12">
      <c r="A1458" s="640"/>
      <c r="B1458" s="640"/>
      <c r="C1458" s="640"/>
      <c r="D1458" s="640"/>
      <c r="E1458" s="640"/>
      <c r="F1458" s="640"/>
      <c r="G1458" s="640"/>
      <c r="H1458" s="640"/>
      <c r="I1458" s="640"/>
      <c r="J1458" s="640"/>
      <c r="K1458" s="640"/>
      <c r="L1458" s="640"/>
    </row>
    <row r="1459" spans="1:12">
      <c r="A1459" s="640"/>
      <c r="B1459" s="640"/>
      <c r="C1459" s="640"/>
      <c r="D1459" s="640"/>
      <c r="E1459" s="640"/>
      <c r="F1459" s="640"/>
      <c r="G1459" s="640"/>
      <c r="H1459" s="640"/>
      <c r="I1459" s="640"/>
      <c r="J1459" s="640"/>
      <c r="K1459" s="640"/>
      <c r="L1459" s="640"/>
    </row>
    <row r="1460" spans="1:12">
      <c r="A1460" s="640"/>
      <c r="B1460" s="640"/>
      <c r="C1460" s="640"/>
      <c r="D1460" s="640"/>
      <c r="E1460" s="640"/>
      <c r="F1460" s="640"/>
      <c r="G1460" s="640"/>
      <c r="H1460" s="640"/>
      <c r="I1460" s="640"/>
      <c r="J1460" s="640"/>
      <c r="K1460" s="640"/>
      <c r="L1460" s="640"/>
    </row>
    <row r="1461" spans="1:12">
      <c r="A1461" s="640"/>
      <c r="B1461" s="640"/>
      <c r="C1461" s="640"/>
      <c r="D1461" s="640"/>
      <c r="E1461" s="640"/>
      <c r="F1461" s="640"/>
      <c r="G1461" s="640"/>
      <c r="H1461" s="640"/>
      <c r="I1461" s="640"/>
      <c r="J1461" s="640"/>
      <c r="K1461" s="640"/>
      <c r="L1461" s="640"/>
    </row>
    <row r="1462" spans="1:12">
      <c r="A1462" s="640"/>
      <c r="B1462" s="640"/>
      <c r="C1462" s="640"/>
      <c r="D1462" s="640"/>
      <c r="E1462" s="640"/>
      <c r="F1462" s="640"/>
      <c r="G1462" s="640"/>
      <c r="H1462" s="640"/>
      <c r="I1462" s="640"/>
      <c r="J1462" s="640"/>
      <c r="K1462" s="640"/>
      <c r="L1462" s="640"/>
    </row>
    <row r="1463" spans="1:12">
      <c r="A1463" s="640"/>
      <c r="B1463" s="640"/>
      <c r="C1463" s="640"/>
      <c r="D1463" s="640"/>
      <c r="E1463" s="640"/>
      <c r="F1463" s="640"/>
      <c r="G1463" s="640"/>
      <c r="H1463" s="640"/>
      <c r="I1463" s="640"/>
      <c r="J1463" s="640"/>
      <c r="K1463" s="640"/>
      <c r="L1463" s="640"/>
    </row>
    <row r="1464" spans="1:12">
      <c r="A1464" s="640"/>
      <c r="B1464" s="640"/>
      <c r="C1464" s="640"/>
      <c r="D1464" s="640"/>
      <c r="E1464" s="640"/>
      <c r="F1464" s="640"/>
      <c r="G1464" s="640"/>
      <c r="H1464" s="640"/>
      <c r="I1464" s="640"/>
      <c r="J1464" s="640"/>
      <c r="K1464" s="640"/>
      <c r="L1464" s="640"/>
    </row>
    <row r="1465" spans="1:12">
      <c r="A1465" s="640"/>
      <c r="B1465" s="640"/>
      <c r="C1465" s="640"/>
      <c r="D1465" s="640"/>
      <c r="E1465" s="640"/>
      <c r="F1465" s="640"/>
      <c r="G1465" s="640"/>
      <c r="H1465" s="640"/>
      <c r="I1465" s="640"/>
      <c r="J1465" s="640"/>
      <c r="K1465" s="640"/>
      <c r="L1465" s="640"/>
    </row>
    <row r="1466" spans="1:12">
      <c r="A1466" s="640"/>
      <c r="B1466" s="640"/>
      <c r="C1466" s="640"/>
      <c r="D1466" s="640"/>
      <c r="E1466" s="640"/>
      <c r="F1466" s="640"/>
      <c r="G1466" s="640"/>
      <c r="H1466" s="640"/>
      <c r="I1466" s="640"/>
      <c r="J1466" s="640"/>
      <c r="K1466" s="640"/>
      <c r="L1466" s="640"/>
    </row>
    <row r="1467" spans="1:12">
      <c r="A1467" s="640"/>
      <c r="B1467" s="640"/>
      <c r="C1467" s="640"/>
      <c r="D1467" s="640"/>
      <c r="E1467" s="640"/>
      <c r="F1467" s="640"/>
      <c r="G1467" s="640"/>
      <c r="H1467" s="640"/>
      <c r="I1467" s="640"/>
      <c r="J1467" s="640"/>
      <c r="K1467" s="640"/>
      <c r="L1467" s="640"/>
    </row>
    <row r="1468" spans="1:12">
      <c r="A1468" s="640"/>
      <c r="B1468" s="640"/>
      <c r="C1468" s="640"/>
      <c r="D1468" s="640"/>
      <c r="E1468" s="640"/>
      <c r="F1468" s="640"/>
      <c r="G1468" s="640"/>
      <c r="H1468" s="640"/>
      <c r="I1468" s="640"/>
      <c r="J1468" s="640"/>
      <c r="K1468" s="640"/>
      <c r="L1468" s="640"/>
    </row>
    <row r="1469" spans="1:12">
      <c r="A1469" s="640"/>
      <c r="B1469" s="640"/>
      <c r="C1469" s="640"/>
      <c r="D1469" s="640"/>
      <c r="E1469" s="640"/>
      <c r="F1469" s="640"/>
      <c r="G1469" s="640"/>
      <c r="H1469" s="640"/>
      <c r="I1469" s="640"/>
      <c r="J1469" s="640"/>
      <c r="K1469" s="640"/>
      <c r="L1469" s="640"/>
    </row>
    <row r="1470" spans="1:12">
      <c r="A1470" s="640"/>
      <c r="B1470" s="640"/>
      <c r="C1470" s="640"/>
      <c r="D1470" s="640"/>
      <c r="E1470" s="640"/>
      <c r="F1470" s="640"/>
      <c r="G1470" s="640"/>
      <c r="H1470" s="640"/>
      <c r="I1470" s="640"/>
      <c r="J1470" s="640"/>
      <c r="K1470" s="640"/>
      <c r="L1470" s="640"/>
    </row>
    <row r="1471" spans="1:12">
      <c r="A1471" s="640"/>
      <c r="B1471" s="640"/>
      <c r="C1471" s="640"/>
      <c r="D1471" s="640"/>
      <c r="E1471" s="640"/>
      <c r="F1471" s="640"/>
      <c r="G1471" s="640"/>
      <c r="H1471" s="640"/>
      <c r="I1471" s="640"/>
      <c r="J1471" s="640"/>
      <c r="K1471" s="640"/>
      <c r="L1471" s="640"/>
    </row>
    <row r="1472" spans="1:12">
      <c r="A1472" s="640"/>
      <c r="B1472" s="640"/>
      <c r="C1472" s="640"/>
      <c r="D1472" s="640"/>
      <c r="E1472" s="640"/>
      <c r="F1472" s="640"/>
      <c r="G1472" s="640"/>
      <c r="H1472" s="640"/>
      <c r="I1472" s="640"/>
      <c r="J1472" s="640"/>
      <c r="K1472" s="640"/>
      <c r="L1472" s="640"/>
    </row>
    <row r="1473" spans="1:12">
      <c r="A1473" s="640"/>
      <c r="B1473" s="640"/>
      <c r="C1473" s="640"/>
      <c r="D1473" s="640"/>
      <c r="E1473" s="640"/>
      <c r="F1473" s="640"/>
      <c r="G1473" s="640"/>
      <c r="H1473" s="640"/>
      <c r="I1473" s="640"/>
      <c r="J1473" s="640"/>
      <c r="K1473" s="640"/>
      <c r="L1473" s="640"/>
    </row>
    <row r="1474" spans="1:12">
      <c r="A1474" s="640"/>
      <c r="B1474" s="640"/>
      <c r="C1474" s="640"/>
      <c r="D1474" s="640"/>
      <c r="E1474" s="640"/>
      <c r="F1474" s="640"/>
      <c r="G1474" s="640"/>
      <c r="H1474" s="640"/>
      <c r="I1474" s="640"/>
      <c r="J1474" s="640"/>
      <c r="K1474" s="640"/>
      <c r="L1474" s="640"/>
    </row>
    <row r="1475" spans="1:12">
      <c r="A1475" s="640"/>
      <c r="B1475" s="640"/>
      <c r="C1475" s="640"/>
      <c r="D1475" s="640"/>
      <c r="E1475" s="640"/>
      <c r="F1475" s="640"/>
      <c r="G1475" s="640"/>
      <c r="H1475" s="640"/>
      <c r="I1475" s="640"/>
      <c r="J1475" s="640"/>
      <c r="K1475" s="640"/>
      <c r="L1475" s="640"/>
    </row>
    <row r="1476" spans="1:12">
      <c r="A1476" s="640"/>
      <c r="B1476" s="640"/>
      <c r="C1476" s="640"/>
      <c r="D1476" s="640"/>
      <c r="E1476" s="640"/>
      <c r="F1476" s="640"/>
      <c r="G1476" s="640"/>
      <c r="H1476" s="640"/>
      <c r="I1476" s="640"/>
      <c r="J1476" s="640"/>
      <c r="K1476" s="640"/>
      <c r="L1476" s="640"/>
    </row>
    <row r="1477" spans="1:12">
      <c r="A1477" s="640"/>
      <c r="B1477" s="640"/>
      <c r="C1477" s="640"/>
      <c r="D1477" s="640"/>
      <c r="E1477" s="640"/>
      <c r="F1477" s="640"/>
      <c r="G1477" s="640"/>
      <c r="H1477" s="640"/>
      <c r="I1477" s="640"/>
      <c r="J1477" s="640"/>
      <c r="K1477" s="640"/>
      <c r="L1477" s="640"/>
    </row>
    <row r="1478" spans="1:12">
      <c r="A1478" s="640"/>
      <c r="B1478" s="640"/>
      <c r="C1478" s="640"/>
      <c r="D1478" s="640"/>
      <c r="E1478" s="640"/>
      <c r="F1478" s="640"/>
      <c r="G1478" s="640"/>
      <c r="H1478" s="640"/>
      <c r="I1478" s="640"/>
      <c r="J1478" s="640"/>
      <c r="K1478" s="640"/>
      <c r="L1478" s="640"/>
    </row>
    <row r="1479" spans="1:12">
      <c r="A1479" s="640"/>
      <c r="B1479" s="640"/>
      <c r="C1479" s="640"/>
      <c r="D1479" s="640"/>
      <c r="E1479" s="640"/>
      <c r="F1479" s="640"/>
      <c r="G1479" s="640"/>
      <c r="H1479" s="640"/>
      <c r="I1479" s="640"/>
      <c r="J1479" s="640"/>
      <c r="K1479" s="640"/>
      <c r="L1479" s="640"/>
    </row>
    <row r="1480" spans="1:12">
      <c r="A1480" s="640"/>
      <c r="B1480" s="640"/>
      <c r="C1480" s="640"/>
      <c r="D1480" s="640"/>
      <c r="E1480" s="640"/>
      <c r="F1480" s="640"/>
      <c r="G1480" s="640"/>
      <c r="H1480" s="640"/>
      <c r="I1480" s="640"/>
      <c r="J1480" s="640"/>
      <c r="K1480" s="640"/>
      <c r="L1480" s="640"/>
    </row>
    <row r="1481" spans="1:12">
      <c r="A1481" s="640"/>
      <c r="B1481" s="640"/>
      <c r="C1481" s="640"/>
      <c r="D1481" s="640"/>
      <c r="E1481" s="640"/>
      <c r="F1481" s="640"/>
      <c r="G1481" s="640"/>
      <c r="H1481" s="640"/>
      <c r="I1481" s="640"/>
      <c r="J1481" s="640"/>
      <c r="K1481" s="640"/>
      <c r="L1481" s="640"/>
    </row>
    <row r="1482" spans="1:12">
      <c r="A1482" s="640"/>
      <c r="B1482" s="640"/>
      <c r="C1482" s="640"/>
      <c r="D1482" s="640"/>
      <c r="E1482" s="640"/>
      <c r="F1482" s="640"/>
      <c r="G1482" s="640"/>
      <c r="H1482" s="640"/>
      <c r="I1482" s="640"/>
      <c r="J1482" s="640"/>
      <c r="K1482" s="640"/>
      <c r="L1482" s="640"/>
    </row>
    <row r="1483" spans="1:12">
      <c r="A1483" s="640"/>
      <c r="B1483" s="640"/>
      <c r="C1483" s="640"/>
      <c r="D1483" s="640"/>
      <c r="E1483" s="640"/>
      <c r="F1483" s="640"/>
      <c r="G1483" s="640"/>
      <c r="H1483" s="640"/>
      <c r="I1483" s="640"/>
      <c r="J1483" s="640"/>
      <c r="K1483" s="640"/>
      <c r="L1483" s="640"/>
    </row>
    <row r="1484" spans="1:12">
      <c r="A1484" s="640"/>
      <c r="B1484" s="640"/>
      <c r="C1484" s="640"/>
      <c r="D1484" s="640"/>
      <c r="E1484" s="640"/>
      <c r="F1484" s="640"/>
      <c r="G1484" s="640"/>
      <c r="H1484" s="640"/>
      <c r="I1484" s="640"/>
      <c r="J1484" s="640"/>
      <c r="K1484" s="640"/>
      <c r="L1484" s="640"/>
    </row>
    <row r="1485" spans="1:12">
      <c r="A1485" s="640"/>
      <c r="B1485" s="640"/>
      <c r="C1485" s="640"/>
      <c r="D1485" s="640"/>
      <c r="E1485" s="640"/>
      <c r="F1485" s="640"/>
      <c r="G1485" s="640"/>
      <c r="H1485" s="640"/>
      <c r="I1485" s="640"/>
      <c r="J1485" s="640"/>
      <c r="K1485" s="640"/>
      <c r="L1485" s="640"/>
    </row>
    <row r="1486" spans="1:12">
      <c r="A1486" s="640"/>
      <c r="B1486" s="640"/>
      <c r="C1486" s="640"/>
      <c r="D1486" s="640"/>
      <c r="E1486" s="640"/>
      <c r="F1486" s="640"/>
      <c r="G1486" s="640"/>
      <c r="H1486" s="640"/>
      <c r="I1486" s="640"/>
      <c r="J1486" s="640"/>
      <c r="K1486" s="640"/>
      <c r="L1486" s="640"/>
    </row>
    <row r="1487" spans="1:12">
      <c r="A1487" s="640"/>
      <c r="B1487" s="640"/>
      <c r="C1487" s="640"/>
      <c r="D1487" s="640"/>
      <c r="E1487" s="640"/>
      <c r="F1487" s="640"/>
      <c r="G1487" s="640"/>
      <c r="H1487" s="640"/>
      <c r="I1487" s="640"/>
      <c r="J1487" s="640"/>
      <c r="K1487" s="640"/>
      <c r="L1487" s="640"/>
    </row>
    <row r="1488" spans="1:12">
      <c r="A1488" s="640"/>
      <c r="B1488" s="640"/>
      <c r="C1488" s="640"/>
      <c r="D1488" s="640"/>
      <c r="E1488" s="640"/>
      <c r="F1488" s="640"/>
      <c r="G1488" s="640"/>
      <c r="H1488" s="640"/>
      <c r="I1488" s="640"/>
      <c r="J1488" s="640"/>
      <c r="K1488" s="640"/>
      <c r="L1488" s="640"/>
    </row>
    <row r="1489" spans="1:12">
      <c r="A1489" s="640"/>
      <c r="B1489" s="640"/>
      <c r="C1489" s="640"/>
      <c r="D1489" s="640"/>
      <c r="E1489" s="640"/>
      <c r="F1489" s="640"/>
      <c r="G1489" s="640"/>
      <c r="H1489" s="640"/>
      <c r="I1489" s="640"/>
      <c r="J1489" s="640"/>
      <c r="K1489" s="640"/>
      <c r="L1489" s="640"/>
    </row>
    <row r="1490" spans="1:12">
      <c r="A1490" s="640"/>
      <c r="B1490" s="640"/>
      <c r="C1490" s="640"/>
      <c r="D1490" s="640"/>
      <c r="E1490" s="640"/>
      <c r="F1490" s="640"/>
      <c r="G1490" s="640"/>
      <c r="H1490" s="640"/>
      <c r="I1490" s="640"/>
      <c r="J1490" s="640"/>
      <c r="K1490" s="640"/>
      <c r="L1490" s="640"/>
    </row>
    <row r="1491" spans="1:12">
      <c r="A1491" s="640"/>
      <c r="B1491" s="640"/>
      <c r="C1491" s="640"/>
      <c r="D1491" s="640"/>
      <c r="E1491" s="640"/>
      <c r="F1491" s="640"/>
      <c r="G1491" s="640"/>
      <c r="H1491" s="640"/>
      <c r="I1491" s="640"/>
      <c r="J1491" s="640"/>
      <c r="K1491" s="640"/>
      <c r="L1491" s="640"/>
    </row>
    <row r="1492" spans="1:12">
      <c r="A1492" s="640"/>
      <c r="B1492" s="640"/>
      <c r="C1492" s="640"/>
      <c r="D1492" s="640"/>
      <c r="E1492" s="640"/>
      <c r="F1492" s="640"/>
      <c r="G1492" s="640"/>
      <c r="H1492" s="640"/>
      <c r="I1492" s="640"/>
      <c r="J1492" s="640"/>
      <c r="K1492" s="640"/>
      <c r="L1492" s="640"/>
    </row>
    <row r="1493" spans="1:12">
      <c r="A1493" s="640"/>
      <c r="B1493" s="640"/>
      <c r="C1493" s="640"/>
      <c r="D1493" s="640"/>
      <c r="E1493" s="640"/>
      <c r="F1493" s="640"/>
      <c r="G1493" s="640"/>
      <c r="H1493" s="640"/>
      <c r="I1493" s="640"/>
      <c r="J1493" s="640"/>
      <c r="K1493" s="640"/>
      <c r="L1493" s="640"/>
    </row>
    <row r="1494" spans="1:12">
      <c r="A1494" s="640"/>
      <c r="B1494" s="640"/>
      <c r="C1494" s="640"/>
      <c r="D1494" s="640"/>
      <c r="E1494" s="640"/>
      <c r="F1494" s="640"/>
      <c r="G1494" s="640"/>
      <c r="H1494" s="640"/>
      <c r="I1494" s="640"/>
      <c r="J1494" s="640"/>
      <c r="K1494" s="640"/>
      <c r="L1494" s="640"/>
    </row>
    <row r="1495" spans="1:12">
      <c r="A1495" s="640"/>
      <c r="B1495" s="640"/>
      <c r="C1495" s="640"/>
      <c r="D1495" s="640"/>
      <c r="E1495" s="640"/>
      <c r="F1495" s="640"/>
      <c r="G1495" s="640"/>
      <c r="H1495" s="640"/>
      <c r="I1495" s="640"/>
      <c r="J1495" s="640"/>
      <c r="K1495" s="640"/>
      <c r="L1495" s="640"/>
    </row>
    <row r="1496" spans="1:12">
      <c r="A1496" s="640"/>
      <c r="B1496" s="640"/>
      <c r="C1496" s="640"/>
      <c r="D1496" s="640"/>
      <c r="E1496" s="640"/>
      <c r="F1496" s="640"/>
      <c r="G1496" s="640"/>
      <c r="H1496" s="640"/>
      <c r="I1496" s="640"/>
      <c r="J1496" s="640"/>
      <c r="K1496" s="640"/>
      <c r="L1496" s="640"/>
    </row>
    <row r="1497" spans="1:12">
      <c r="A1497" s="640"/>
      <c r="B1497" s="640"/>
      <c r="C1497" s="640"/>
      <c r="D1497" s="640"/>
      <c r="E1497" s="640"/>
      <c r="F1497" s="640"/>
      <c r="G1497" s="640"/>
      <c r="H1497" s="640"/>
      <c r="I1497" s="640"/>
      <c r="J1497" s="640"/>
      <c r="K1497" s="640"/>
      <c r="L1497" s="640"/>
    </row>
    <row r="1498" spans="1:12">
      <c r="A1498" s="640"/>
      <c r="B1498" s="640"/>
      <c r="C1498" s="640"/>
      <c r="D1498" s="640"/>
      <c r="E1498" s="640"/>
      <c r="F1498" s="640"/>
      <c r="G1498" s="640"/>
      <c r="H1498" s="640"/>
      <c r="I1498" s="640"/>
      <c r="J1498" s="640"/>
      <c r="K1498" s="640"/>
      <c r="L1498" s="640"/>
    </row>
    <row r="1499" spans="1:12">
      <c r="A1499" s="640"/>
      <c r="B1499" s="640"/>
      <c r="C1499" s="640"/>
      <c r="D1499" s="640"/>
      <c r="E1499" s="640"/>
      <c r="F1499" s="640"/>
      <c r="G1499" s="640"/>
      <c r="H1499" s="640"/>
      <c r="I1499" s="640"/>
      <c r="J1499" s="640"/>
      <c r="K1499" s="640"/>
      <c r="L1499" s="640"/>
    </row>
    <row r="1500" spans="1:12">
      <c r="A1500" s="640"/>
      <c r="B1500" s="640"/>
      <c r="C1500" s="640"/>
      <c r="D1500" s="640"/>
      <c r="E1500" s="640"/>
      <c r="F1500" s="640"/>
      <c r="G1500" s="640"/>
      <c r="H1500" s="640"/>
      <c r="I1500" s="640"/>
      <c r="J1500" s="640"/>
      <c r="K1500" s="640"/>
      <c r="L1500" s="640"/>
    </row>
    <row r="1501" spans="1:12">
      <c r="A1501" s="640"/>
      <c r="B1501" s="640"/>
      <c r="C1501" s="640"/>
      <c r="D1501" s="640"/>
      <c r="E1501" s="640"/>
      <c r="F1501" s="640"/>
      <c r="G1501" s="640"/>
      <c r="H1501" s="640"/>
      <c r="I1501" s="640"/>
      <c r="J1501" s="640"/>
      <c r="K1501" s="640"/>
      <c r="L1501" s="640"/>
    </row>
    <row r="1502" spans="1:12">
      <c r="A1502" s="640"/>
      <c r="B1502" s="640"/>
      <c r="C1502" s="640"/>
      <c r="D1502" s="640"/>
      <c r="E1502" s="640"/>
      <c r="F1502" s="640"/>
      <c r="G1502" s="640"/>
      <c r="H1502" s="640"/>
      <c r="I1502" s="640"/>
      <c r="J1502" s="640"/>
      <c r="K1502" s="640"/>
      <c r="L1502" s="640"/>
    </row>
    <row r="1503" spans="1:12">
      <c r="A1503" s="640"/>
      <c r="B1503" s="640"/>
      <c r="C1503" s="640"/>
      <c r="D1503" s="640"/>
      <c r="E1503" s="640"/>
      <c r="F1503" s="640"/>
      <c r="G1503" s="640"/>
      <c r="H1503" s="640"/>
      <c r="I1503" s="640"/>
      <c r="J1503" s="640"/>
      <c r="K1503" s="640"/>
      <c r="L1503" s="640"/>
    </row>
    <row r="1504" spans="1:12">
      <c r="A1504" s="640"/>
      <c r="B1504" s="640"/>
      <c r="C1504" s="640"/>
      <c r="D1504" s="640"/>
      <c r="E1504" s="640"/>
      <c r="F1504" s="640"/>
      <c r="G1504" s="640"/>
      <c r="H1504" s="640"/>
      <c r="I1504" s="640"/>
      <c r="J1504" s="640"/>
      <c r="K1504" s="640"/>
      <c r="L1504" s="640"/>
    </row>
    <row r="1505" spans="1:12">
      <c r="A1505" s="640"/>
      <c r="B1505" s="640"/>
      <c r="C1505" s="640"/>
      <c r="D1505" s="640"/>
      <c r="E1505" s="640"/>
      <c r="F1505" s="640"/>
      <c r="G1505" s="640"/>
      <c r="H1505" s="640"/>
      <c r="I1505" s="640"/>
      <c r="J1505" s="640"/>
      <c r="K1505" s="640"/>
      <c r="L1505" s="640"/>
    </row>
    <row r="1506" spans="1:12">
      <c r="A1506" s="640"/>
      <c r="B1506" s="640"/>
      <c r="C1506" s="640"/>
      <c r="D1506" s="640"/>
      <c r="E1506" s="640"/>
      <c r="F1506" s="640"/>
      <c r="G1506" s="640"/>
      <c r="H1506" s="640"/>
      <c r="I1506" s="640"/>
      <c r="J1506" s="640"/>
      <c r="K1506" s="640"/>
      <c r="L1506" s="640"/>
    </row>
    <row r="1507" spans="1:12">
      <c r="A1507" s="640"/>
      <c r="B1507" s="640"/>
      <c r="C1507" s="640"/>
      <c r="D1507" s="640"/>
      <c r="E1507" s="640"/>
      <c r="F1507" s="640"/>
      <c r="G1507" s="640"/>
      <c r="H1507" s="640"/>
      <c r="I1507" s="640"/>
      <c r="J1507" s="640"/>
      <c r="K1507" s="640"/>
      <c r="L1507" s="640"/>
    </row>
    <row r="1508" spans="1:12">
      <c r="A1508" s="640"/>
      <c r="B1508" s="640"/>
      <c r="C1508" s="640"/>
      <c r="D1508" s="640"/>
      <c r="E1508" s="640"/>
      <c r="F1508" s="640"/>
      <c r="G1508" s="640"/>
      <c r="H1508" s="640"/>
      <c r="I1508" s="640"/>
      <c r="J1508" s="640"/>
      <c r="K1508" s="640"/>
      <c r="L1508" s="640"/>
    </row>
    <row r="1509" spans="1:12">
      <c r="A1509" s="640"/>
      <c r="B1509" s="640"/>
      <c r="C1509" s="640"/>
      <c r="D1509" s="640"/>
      <c r="E1509" s="640"/>
      <c r="F1509" s="640"/>
      <c r="G1509" s="640"/>
      <c r="H1509" s="640"/>
      <c r="I1509" s="640"/>
      <c r="J1509" s="640"/>
      <c r="K1509" s="640"/>
      <c r="L1509" s="640"/>
    </row>
    <row r="1510" spans="1:12">
      <c r="A1510" s="640"/>
      <c r="B1510" s="640"/>
      <c r="C1510" s="640"/>
      <c r="D1510" s="640"/>
      <c r="E1510" s="640"/>
      <c r="F1510" s="640"/>
      <c r="G1510" s="640"/>
      <c r="H1510" s="640"/>
      <c r="I1510" s="640"/>
      <c r="J1510" s="640"/>
      <c r="K1510" s="640"/>
      <c r="L1510" s="640"/>
    </row>
    <row r="1511" spans="1:12">
      <c r="A1511" s="640"/>
      <c r="B1511" s="640"/>
      <c r="C1511" s="640"/>
      <c r="D1511" s="640"/>
      <c r="E1511" s="640"/>
      <c r="F1511" s="640"/>
      <c r="G1511" s="640"/>
      <c r="H1511" s="640"/>
      <c r="I1511" s="640"/>
      <c r="J1511" s="640"/>
      <c r="K1511" s="640"/>
      <c r="L1511" s="640"/>
    </row>
    <row r="1512" spans="1:12">
      <c r="A1512" s="640"/>
      <c r="B1512" s="640"/>
      <c r="C1512" s="640"/>
      <c r="D1512" s="640"/>
      <c r="E1512" s="640"/>
      <c r="F1512" s="640"/>
      <c r="G1512" s="640"/>
      <c r="H1512" s="640"/>
      <c r="I1512" s="640"/>
      <c r="J1512" s="640"/>
      <c r="K1512" s="640"/>
      <c r="L1512" s="640"/>
    </row>
    <row r="1513" spans="1:12">
      <c r="A1513" s="640"/>
      <c r="B1513" s="640"/>
      <c r="C1513" s="640"/>
      <c r="D1513" s="640"/>
      <c r="E1513" s="640"/>
      <c r="F1513" s="640"/>
      <c r="G1513" s="640"/>
      <c r="H1513" s="640"/>
      <c r="I1513" s="640"/>
      <c r="J1513" s="640"/>
      <c r="K1513" s="640"/>
      <c r="L1513" s="640"/>
    </row>
    <row r="1514" spans="1:12">
      <c r="A1514" s="640"/>
      <c r="B1514" s="640"/>
      <c r="C1514" s="640"/>
      <c r="D1514" s="640"/>
      <c r="E1514" s="640"/>
      <c r="F1514" s="640"/>
      <c r="G1514" s="640"/>
      <c r="H1514" s="640"/>
      <c r="I1514" s="640"/>
      <c r="J1514" s="640"/>
      <c r="K1514" s="640"/>
      <c r="L1514" s="640"/>
    </row>
    <row r="1515" spans="1:12">
      <c r="A1515" s="640"/>
      <c r="B1515" s="640"/>
      <c r="C1515" s="640"/>
      <c r="D1515" s="640"/>
      <c r="E1515" s="640"/>
      <c r="F1515" s="640"/>
      <c r="G1515" s="640"/>
      <c r="H1515" s="640"/>
      <c r="I1515" s="640"/>
      <c r="J1515" s="640"/>
      <c r="K1515" s="640"/>
      <c r="L1515" s="640"/>
    </row>
    <row r="1516" spans="1:12">
      <c r="A1516" s="640"/>
      <c r="B1516" s="640"/>
      <c r="C1516" s="640"/>
      <c r="D1516" s="640"/>
      <c r="E1516" s="640"/>
      <c r="F1516" s="640"/>
      <c r="G1516" s="640"/>
      <c r="H1516" s="640"/>
      <c r="I1516" s="640"/>
      <c r="J1516" s="640"/>
      <c r="K1516" s="640"/>
      <c r="L1516" s="640"/>
    </row>
    <row r="1517" spans="1:12">
      <c r="A1517" s="640"/>
      <c r="B1517" s="640"/>
      <c r="C1517" s="640"/>
      <c r="D1517" s="640"/>
      <c r="E1517" s="640"/>
      <c r="F1517" s="640"/>
      <c r="G1517" s="640"/>
      <c r="H1517" s="640"/>
      <c r="I1517" s="640"/>
      <c r="J1517" s="640"/>
      <c r="K1517" s="640"/>
      <c r="L1517" s="640"/>
    </row>
    <row r="1518" spans="1:12">
      <c r="A1518" s="640"/>
      <c r="B1518" s="640"/>
      <c r="C1518" s="640"/>
      <c r="D1518" s="640"/>
      <c r="E1518" s="640"/>
      <c r="F1518" s="640"/>
      <c r="G1518" s="640"/>
      <c r="H1518" s="640"/>
      <c r="I1518" s="640"/>
      <c r="J1518" s="640"/>
      <c r="K1518" s="640"/>
      <c r="L1518" s="640"/>
    </row>
    <row r="1519" spans="1:12">
      <c r="A1519" s="640"/>
      <c r="B1519" s="640"/>
      <c r="C1519" s="640"/>
      <c r="D1519" s="640"/>
      <c r="E1519" s="640"/>
      <c r="F1519" s="640"/>
      <c r="G1519" s="640"/>
      <c r="H1519" s="640"/>
      <c r="I1519" s="640"/>
      <c r="J1519" s="640"/>
      <c r="K1519" s="640"/>
      <c r="L1519" s="640"/>
    </row>
    <row r="1520" spans="1:12">
      <c r="A1520" s="640"/>
      <c r="B1520" s="640"/>
      <c r="C1520" s="640"/>
      <c r="D1520" s="640"/>
      <c r="E1520" s="640"/>
      <c r="F1520" s="640"/>
      <c r="G1520" s="640"/>
      <c r="H1520" s="640"/>
      <c r="I1520" s="640"/>
      <c r="J1520" s="640"/>
      <c r="K1520" s="640"/>
      <c r="L1520" s="640"/>
    </row>
    <row r="1521" spans="1:12">
      <c r="A1521" s="640"/>
      <c r="B1521" s="640"/>
      <c r="C1521" s="640"/>
      <c r="D1521" s="640"/>
      <c r="E1521" s="640"/>
      <c r="F1521" s="640"/>
      <c r="G1521" s="640"/>
      <c r="H1521" s="640"/>
      <c r="I1521" s="640"/>
      <c r="J1521" s="640"/>
      <c r="K1521" s="640"/>
      <c r="L1521" s="640"/>
    </row>
    <row r="1522" spans="1:12">
      <c r="A1522" s="640"/>
      <c r="B1522" s="640"/>
      <c r="C1522" s="640"/>
      <c r="D1522" s="640"/>
      <c r="E1522" s="640"/>
      <c r="F1522" s="640"/>
      <c r="G1522" s="640"/>
      <c r="H1522" s="640"/>
      <c r="I1522" s="640"/>
      <c r="J1522" s="640"/>
      <c r="K1522" s="640"/>
      <c r="L1522" s="640"/>
    </row>
    <row r="1523" spans="1:12">
      <c r="A1523" s="640"/>
      <c r="B1523" s="640"/>
      <c r="C1523" s="640"/>
      <c r="D1523" s="640"/>
      <c r="E1523" s="640"/>
      <c r="F1523" s="640"/>
      <c r="G1523" s="640"/>
      <c r="H1523" s="640"/>
      <c r="I1523" s="640"/>
      <c r="J1523" s="640"/>
      <c r="K1523" s="640"/>
      <c r="L1523" s="640"/>
    </row>
    <row r="1524" spans="1:12">
      <c r="A1524" s="640"/>
      <c r="B1524" s="640"/>
      <c r="C1524" s="640"/>
      <c r="D1524" s="640"/>
      <c r="E1524" s="640"/>
      <c r="F1524" s="640"/>
      <c r="G1524" s="640"/>
      <c r="H1524" s="640"/>
      <c r="I1524" s="640"/>
      <c r="J1524" s="640"/>
      <c r="K1524" s="640"/>
      <c r="L1524" s="640"/>
    </row>
    <row r="1525" spans="1:12">
      <c r="A1525" s="640"/>
      <c r="B1525" s="640"/>
      <c r="C1525" s="640"/>
      <c r="D1525" s="640"/>
      <c r="E1525" s="640"/>
      <c r="F1525" s="640"/>
      <c r="G1525" s="640"/>
      <c r="H1525" s="640"/>
      <c r="I1525" s="640"/>
      <c r="J1525" s="640"/>
      <c r="K1525" s="640"/>
      <c r="L1525" s="640"/>
    </row>
    <row r="1526" spans="1:12">
      <c r="A1526" s="640"/>
      <c r="B1526" s="640"/>
      <c r="C1526" s="640"/>
      <c r="D1526" s="640"/>
      <c r="E1526" s="640"/>
      <c r="F1526" s="640"/>
      <c r="G1526" s="640"/>
      <c r="H1526" s="640"/>
      <c r="I1526" s="640"/>
      <c r="J1526" s="640"/>
      <c r="K1526" s="640"/>
      <c r="L1526" s="640"/>
    </row>
    <row r="1527" spans="1:12">
      <c r="A1527" s="640"/>
      <c r="B1527" s="640"/>
      <c r="C1527" s="640"/>
      <c r="D1527" s="640"/>
      <c r="E1527" s="640"/>
      <c r="F1527" s="640"/>
      <c r="G1527" s="640"/>
      <c r="H1527" s="640"/>
      <c r="I1527" s="640"/>
      <c r="J1527" s="640"/>
      <c r="K1527" s="640"/>
      <c r="L1527" s="640"/>
    </row>
    <row r="1528" spans="1:12">
      <c r="A1528" s="640"/>
      <c r="B1528" s="640"/>
      <c r="C1528" s="640"/>
      <c r="D1528" s="640"/>
      <c r="E1528" s="640"/>
      <c r="F1528" s="640"/>
      <c r="G1528" s="640"/>
      <c r="H1528" s="640"/>
      <c r="I1528" s="640"/>
      <c r="J1528" s="640"/>
      <c r="K1528" s="640"/>
      <c r="L1528" s="640"/>
    </row>
    <row r="1529" spans="1:12">
      <c r="A1529" s="640"/>
      <c r="B1529" s="640"/>
      <c r="C1529" s="640"/>
      <c r="D1529" s="640"/>
      <c r="E1529" s="640"/>
      <c r="F1529" s="640"/>
      <c r="G1529" s="640"/>
      <c r="H1529" s="640"/>
      <c r="I1529" s="640"/>
      <c r="J1529" s="640"/>
      <c r="K1529" s="640"/>
      <c r="L1529" s="640"/>
    </row>
    <row r="1530" spans="1:12">
      <c r="A1530" s="640"/>
      <c r="B1530" s="640"/>
      <c r="C1530" s="640"/>
      <c r="D1530" s="640"/>
      <c r="E1530" s="640"/>
      <c r="F1530" s="640"/>
      <c r="G1530" s="640"/>
      <c r="H1530" s="640"/>
      <c r="I1530" s="640"/>
      <c r="J1530" s="640"/>
      <c r="K1530" s="640"/>
      <c r="L1530" s="640"/>
    </row>
    <row r="1531" spans="1:12">
      <c r="A1531" s="640"/>
      <c r="B1531" s="640"/>
      <c r="C1531" s="640"/>
      <c r="D1531" s="640"/>
      <c r="E1531" s="640"/>
      <c r="F1531" s="640"/>
      <c r="G1531" s="640"/>
      <c r="H1531" s="640"/>
      <c r="I1531" s="640"/>
      <c r="J1531" s="640"/>
      <c r="K1531" s="640"/>
      <c r="L1531" s="640"/>
    </row>
    <row r="1532" spans="1:12">
      <c r="A1532" s="640"/>
      <c r="B1532" s="640"/>
      <c r="C1532" s="640"/>
      <c r="D1532" s="640"/>
      <c r="E1532" s="640"/>
      <c r="F1532" s="640"/>
      <c r="G1532" s="640"/>
      <c r="H1532" s="640"/>
      <c r="I1532" s="640"/>
      <c r="J1532" s="640"/>
      <c r="K1532" s="640"/>
      <c r="L1532" s="640"/>
    </row>
    <row r="1533" spans="1:12">
      <c r="A1533" s="640"/>
      <c r="B1533" s="640"/>
      <c r="C1533" s="640"/>
      <c r="D1533" s="640"/>
      <c r="E1533" s="640"/>
      <c r="F1533" s="640"/>
      <c r="G1533" s="640"/>
      <c r="H1533" s="640"/>
      <c r="I1533" s="640"/>
      <c r="J1533" s="640"/>
      <c r="K1533" s="640"/>
      <c r="L1533" s="640"/>
    </row>
    <row r="1534" spans="1:12">
      <c r="A1534" s="640"/>
      <c r="B1534" s="640"/>
      <c r="C1534" s="640"/>
      <c r="D1534" s="640"/>
      <c r="E1534" s="640"/>
      <c r="F1534" s="640"/>
      <c r="G1534" s="640"/>
      <c r="H1534" s="640"/>
      <c r="I1534" s="640"/>
      <c r="J1534" s="640"/>
      <c r="K1534" s="640"/>
      <c r="L1534" s="640"/>
    </row>
    <row r="1535" spans="1:12">
      <c r="A1535" s="640"/>
      <c r="B1535" s="640"/>
      <c r="C1535" s="640"/>
      <c r="D1535" s="640"/>
      <c r="E1535" s="640"/>
      <c r="F1535" s="640"/>
      <c r="G1535" s="640"/>
      <c r="H1535" s="640"/>
      <c r="I1535" s="640"/>
      <c r="J1535" s="640"/>
      <c r="K1535" s="640"/>
      <c r="L1535" s="640"/>
    </row>
    <row r="1536" spans="1:12">
      <c r="A1536" s="640"/>
      <c r="B1536" s="640"/>
      <c r="C1536" s="640"/>
      <c r="D1536" s="640"/>
      <c r="E1536" s="640"/>
      <c r="F1536" s="640"/>
      <c r="G1536" s="640"/>
      <c r="H1536" s="640"/>
      <c r="I1536" s="640"/>
      <c r="J1536" s="640"/>
      <c r="K1536" s="640"/>
      <c r="L1536" s="640"/>
    </row>
    <row r="1537" spans="1:12">
      <c r="A1537" s="640"/>
      <c r="B1537" s="640"/>
      <c r="C1537" s="640"/>
      <c r="D1537" s="640"/>
      <c r="E1537" s="640"/>
      <c r="F1537" s="640"/>
      <c r="G1537" s="640"/>
      <c r="H1537" s="640"/>
      <c r="I1537" s="640"/>
      <c r="J1537" s="640"/>
      <c r="K1537" s="640"/>
      <c r="L1537" s="640"/>
    </row>
    <row r="1538" spans="1:12">
      <c r="A1538" s="640"/>
      <c r="B1538" s="640"/>
      <c r="C1538" s="640"/>
      <c r="D1538" s="640"/>
      <c r="E1538" s="640"/>
      <c r="F1538" s="640"/>
      <c r="G1538" s="640"/>
      <c r="H1538" s="640"/>
      <c r="I1538" s="640"/>
      <c r="J1538" s="640"/>
      <c r="K1538" s="640"/>
      <c r="L1538" s="640"/>
    </row>
    <row r="1539" spans="1:12">
      <c r="A1539" s="640"/>
      <c r="B1539" s="640"/>
      <c r="C1539" s="640"/>
      <c r="D1539" s="640"/>
      <c r="E1539" s="640"/>
      <c r="F1539" s="640"/>
      <c r="G1539" s="640"/>
      <c r="H1539" s="640"/>
      <c r="I1539" s="640"/>
      <c r="J1539" s="640"/>
      <c r="K1539" s="640"/>
      <c r="L1539" s="640"/>
    </row>
    <row r="1540" spans="1:12">
      <c r="A1540" s="640"/>
      <c r="B1540" s="640"/>
      <c r="C1540" s="640"/>
      <c r="D1540" s="640"/>
      <c r="E1540" s="640"/>
      <c r="F1540" s="640"/>
      <c r="G1540" s="640"/>
      <c r="H1540" s="640"/>
      <c r="I1540" s="640"/>
      <c r="J1540" s="640"/>
      <c r="K1540" s="640"/>
      <c r="L1540" s="640"/>
    </row>
    <row r="1541" spans="1:12">
      <c r="A1541" s="640"/>
      <c r="B1541" s="640"/>
      <c r="C1541" s="640"/>
      <c r="D1541" s="640"/>
      <c r="E1541" s="640"/>
      <c r="F1541" s="640"/>
      <c r="G1541" s="640"/>
      <c r="H1541" s="640"/>
      <c r="I1541" s="640"/>
      <c r="J1541" s="640"/>
      <c r="K1541" s="640"/>
      <c r="L1541" s="640"/>
    </row>
    <row r="1542" spans="1:12">
      <c r="A1542" s="640"/>
      <c r="B1542" s="640"/>
      <c r="C1542" s="640"/>
      <c r="D1542" s="640"/>
      <c r="E1542" s="640"/>
      <c r="F1542" s="640"/>
      <c r="G1542" s="640"/>
      <c r="H1542" s="640"/>
      <c r="I1542" s="640"/>
      <c r="J1542" s="640"/>
      <c r="K1542" s="640"/>
      <c r="L1542" s="640"/>
    </row>
    <row r="1543" spans="1:12">
      <c r="A1543" s="640"/>
      <c r="B1543" s="640"/>
      <c r="C1543" s="640"/>
      <c r="D1543" s="640"/>
      <c r="E1543" s="640"/>
      <c r="F1543" s="640"/>
      <c r="G1543" s="640"/>
      <c r="H1543" s="640"/>
      <c r="I1543" s="640"/>
      <c r="J1543" s="640"/>
      <c r="K1543" s="640"/>
      <c r="L1543" s="640"/>
    </row>
    <row r="1544" spans="1:12">
      <c r="A1544" s="640"/>
      <c r="B1544" s="640"/>
      <c r="C1544" s="640"/>
      <c r="D1544" s="640"/>
      <c r="E1544" s="640"/>
      <c r="F1544" s="640"/>
      <c r="G1544" s="640"/>
      <c r="H1544" s="640"/>
      <c r="I1544" s="640"/>
      <c r="J1544" s="640"/>
      <c r="K1544" s="640"/>
      <c r="L1544" s="640"/>
    </row>
    <row r="1545" spans="1:12">
      <c r="A1545" s="640"/>
      <c r="B1545" s="640"/>
      <c r="C1545" s="640"/>
      <c r="D1545" s="640"/>
      <c r="E1545" s="640"/>
      <c r="F1545" s="640"/>
      <c r="G1545" s="640"/>
      <c r="H1545" s="640"/>
      <c r="I1545" s="640"/>
      <c r="J1545" s="640"/>
      <c r="K1545" s="640"/>
      <c r="L1545" s="640"/>
    </row>
    <row r="1546" spans="1:12">
      <c r="A1546" s="640"/>
      <c r="B1546" s="640"/>
      <c r="C1546" s="640"/>
      <c r="D1546" s="640"/>
      <c r="E1546" s="640"/>
      <c r="F1546" s="640"/>
      <c r="G1546" s="640"/>
      <c r="H1546" s="640"/>
      <c r="I1546" s="640"/>
      <c r="J1546" s="640"/>
      <c r="K1546" s="640"/>
      <c r="L1546" s="640"/>
    </row>
    <row r="1547" spans="1:12">
      <c r="A1547" s="640"/>
      <c r="B1547" s="640"/>
      <c r="C1547" s="640"/>
      <c r="D1547" s="640"/>
      <c r="E1547" s="640"/>
      <c r="F1547" s="640"/>
      <c r="G1547" s="640"/>
      <c r="H1547" s="640"/>
      <c r="I1547" s="640"/>
      <c r="J1547" s="640"/>
      <c r="K1547" s="640"/>
      <c r="L1547" s="640"/>
    </row>
    <row r="1548" spans="1:12">
      <c r="A1548" s="640"/>
      <c r="B1548" s="640"/>
      <c r="C1548" s="640"/>
      <c r="D1548" s="640"/>
      <c r="E1548" s="640"/>
      <c r="F1548" s="640"/>
      <c r="G1548" s="640"/>
      <c r="H1548" s="640"/>
      <c r="I1548" s="640"/>
      <c r="J1548" s="640"/>
      <c r="K1548" s="640"/>
      <c r="L1548" s="640"/>
    </row>
    <row r="1549" spans="1:12">
      <c r="A1549" s="640"/>
      <c r="B1549" s="640"/>
      <c r="C1549" s="640"/>
      <c r="D1549" s="640"/>
      <c r="E1549" s="640"/>
      <c r="F1549" s="640"/>
      <c r="G1549" s="640"/>
      <c r="H1549" s="640"/>
      <c r="I1549" s="640"/>
      <c r="J1549" s="640"/>
      <c r="K1549" s="640"/>
      <c r="L1549" s="640"/>
    </row>
    <row r="1550" spans="1:12">
      <c r="A1550" s="640"/>
      <c r="B1550" s="640"/>
      <c r="C1550" s="640"/>
      <c r="D1550" s="640"/>
      <c r="E1550" s="640"/>
      <c r="F1550" s="640"/>
      <c r="G1550" s="640"/>
      <c r="H1550" s="640"/>
      <c r="I1550" s="640"/>
      <c r="J1550" s="640"/>
      <c r="K1550" s="640"/>
      <c r="L1550" s="640"/>
    </row>
    <row r="1551" spans="1:12">
      <c r="A1551" s="640"/>
      <c r="B1551" s="640"/>
      <c r="C1551" s="640"/>
      <c r="D1551" s="640"/>
      <c r="E1551" s="640"/>
      <c r="F1551" s="640"/>
      <c r="G1551" s="640"/>
      <c r="H1551" s="640"/>
      <c r="I1551" s="640"/>
      <c r="J1551" s="640"/>
      <c r="K1551" s="640"/>
      <c r="L1551" s="640"/>
    </row>
    <row r="1552" spans="1:12">
      <c r="A1552" s="640"/>
      <c r="B1552" s="640"/>
      <c r="C1552" s="640"/>
      <c r="D1552" s="640"/>
      <c r="E1552" s="640"/>
      <c r="F1552" s="640"/>
      <c r="G1552" s="640"/>
      <c r="H1552" s="640"/>
      <c r="I1552" s="640"/>
      <c r="J1552" s="640"/>
      <c r="K1552" s="640"/>
      <c r="L1552" s="640"/>
    </row>
    <row r="1553" spans="1:12">
      <c r="A1553" s="640"/>
      <c r="B1553" s="640"/>
      <c r="C1553" s="640"/>
      <c r="D1553" s="640"/>
      <c r="E1553" s="640"/>
      <c r="F1553" s="640"/>
      <c r="G1553" s="640"/>
      <c r="H1553" s="640"/>
      <c r="I1553" s="640"/>
      <c r="J1553" s="640"/>
      <c r="K1553" s="640"/>
      <c r="L1553" s="640"/>
    </row>
    <row r="1554" spans="1:12">
      <c r="A1554" s="640"/>
      <c r="B1554" s="640"/>
      <c r="C1554" s="640"/>
      <c r="D1554" s="640"/>
      <c r="E1554" s="640"/>
      <c r="F1554" s="640"/>
      <c r="G1554" s="640"/>
      <c r="H1554" s="640"/>
      <c r="I1554" s="640"/>
      <c r="J1554" s="640"/>
      <c r="K1554" s="640"/>
      <c r="L1554" s="640"/>
    </row>
    <row r="1555" spans="1:12">
      <c r="A1555" s="640"/>
      <c r="B1555" s="640"/>
      <c r="C1555" s="640"/>
      <c r="D1555" s="640"/>
      <c r="E1555" s="640"/>
      <c r="F1555" s="640"/>
      <c r="G1555" s="640"/>
      <c r="H1555" s="640"/>
      <c r="I1555" s="640"/>
      <c r="J1555" s="640"/>
      <c r="K1555" s="640"/>
      <c r="L1555" s="640"/>
    </row>
    <row r="1556" spans="1:12">
      <c r="A1556" s="640"/>
      <c r="B1556" s="640"/>
      <c r="C1556" s="640"/>
      <c r="D1556" s="640"/>
      <c r="E1556" s="640"/>
      <c r="F1556" s="640"/>
      <c r="G1556" s="640"/>
      <c r="H1556" s="640"/>
      <c r="I1556" s="640"/>
      <c r="J1556" s="640"/>
      <c r="K1556" s="640"/>
      <c r="L1556" s="640"/>
    </row>
    <row r="1557" spans="1:12">
      <c r="A1557" s="640"/>
      <c r="B1557" s="640"/>
      <c r="C1557" s="640"/>
      <c r="D1557" s="640"/>
      <c r="E1557" s="640"/>
      <c r="F1557" s="640"/>
      <c r="G1557" s="640"/>
      <c r="H1557" s="640"/>
      <c r="I1557" s="640"/>
      <c r="J1557" s="640"/>
      <c r="K1557" s="640"/>
      <c r="L1557" s="640"/>
    </row>
    <row r="1558" spans="1:12">
      <c r="A1558" s="640"/>
      <c r="B1558" s="640"/>
      <c r="C1558" s="640"/>
      <c r="D1558" s="640"/>
      <c r="E1558" s="640"/>
      <c r="F1558" s="640"/>
      <c r="G1558" s="640"/>
      <c r="H1558" s="640"/>
      <c r="I1558" s="640"/>
      <c r="J1558" s="640"/>
      <c r="K1558" s="640"/>
      <c r="L1558" s="640"/>
    </row>
    <row r="1559" spans="1:12">
      <c r="A1559" s="640"/>
      <c r="B1559" s="640"/>
      <c r="C1559" s="640"/>
      <c r="D1559" s="640"/>
      <c r="E1559" s="640"/>
      <c r="F1559" s="640"/>
      <c r="G1559" s="640"/>
      <c r="H1559" s="640"/>
      <c r="I1559" s="640"/>
      <c r="J1559" s="640"/>
      <c r="K1559" s="640"/>
      <c r="L1559" s="640"/>
    </row>
    <row r="1560" spans="1:12">
      <c r="A1560" s="640"/>
      <c r="B1560" s="640"/>
      <c r="C1560" s="640"/>
      <c r="D1560" s="640"/>
      <c r="E1560" s="640"/>
      <c r="F1560" s="640"/>
      <c r="G1560" s="640"/>
      <c r="H1560" s="640"/>
      <c r="I1560" s="640"/>
      <c r="J1560" s="640"/>
      <c r="K1560" s="640"/>
      <c r="L1560" s="640"/>
    </row>
    <row r="1561" spans="1:12">
      <c r="A1561" s="640"/>
      <c r="B1561" s="640"/>
      <c r="C1561" s="640"/>
      <c r="D1561" s="640"/>
      <c r="E1561" s="640"/>
      <c r="F1561" s="640"/>
      <c r="G1561" s="640"/>
      <c r="H1561" s="640"/>
      <c r="I1561" s="640"/>
      <c r="J1561" s="640"/>
      <c r="K1561" s="640"/>
      <c r="L1561" s="640"/>
    </row>
    <row r="1562" spans="1:12">
      <c r="A1562" s="640"/>
      <c r="B1562" s="640"/>
      <c r="C1562" s="640"/>
      <c r="D1562" s="640"/>
      <c r="E1562" s="640"/>
      <c r="F1562" s="640"/>
      <c r="G1562" s="640"/>
      <c r="H1562" s="640"/>
      <c r="I1562" s="640"/>
      <c r="J1562" s="640"/>
      <c r="K1562" s="640"/>
      <c r="L1562" s="640"/>
    </row>
    <row r="1563" spans="1:12">
      <c r="A1563" s="640"/>
      <c r="B1563" s="640"/>
      <c r="C1563" s="640"/>
      <c r="D1563" s="640"/>
      <c r="E1563" s="640"/>
      <c r="F1563" s="640"/>
      <c r="G1563" s="640"/>
      <c r="H1563" s="640"/>
      <c r="I1563" s="640"/>
      <c r="J1563" s="640"/>
      <c r="K1563" s="640"/>
      <c r="L1563" s="640"/>
    </row>
    <row r="1564" spans="1:12">
      <c r="A1564" s="640"/>
      <c r="B1564" s="640"/>
      <c r="C1564" s="640"/>
      <c r="D1564" s="640"/>
      <c r="E1564" s="640"/>
      <c r="F1564" s="640"/>
      <c r="G1564" s="640"/>
      <c r="H1564" s="640"/>
      <c r="I1564" s="640"/>
      <c r="J1564" s="640"/>
      <c r="K1564" s="640"/>
      <c r="L1564" s="640"/>
    </row>
    <row r="1565" spans="1:12">
      <c r="A1565" s="640"/>
      <c r="B1565" s="640"/>
      <c r="C1565" s="640"/>
      <c r="D1565" s="640"/>
      <c r="E1565" s="640"/>
      <c r="F1565" s="640"/>
      <c r="G1565" s="640"/>
      <c r="H1565" s="640"/>
      <c r="I1565" s="640"/>
      <c r="J1565" s="640"/>
      <c r="K1565" s="640"/>
      <c r="L1565" s="640"/>
    </row>
    <row r="1566" spans="1:12">
      <c r="A1566" s="640"/>
      <c r="B1566" s="640"/>
      <c r="C1566" s="640"/>
      <c r="D1566" s="640"/>
      <c r="E1566" s="640"/>
      <c r="F1566" s="640"/>
      <c r="G1566" s="640"/>
      <c r="H1566" s="640"/>
      <c r="I1566" s="640"/>
      <c r="J1566" s="640"/>
      <c r="K1566" s="640"/>
      <c r="L1566" s="640"/>
    </row>
    <row r="1567" spans="1:12">
      <c r="A1567" s="640"/>
      <c r="B1567" s="640"/>
      <c r="C1567" s="640"/>
      <c r="D1567" s="640"/>
      <c r="E1567" s="640"/>
      <c r="F1567" s="640"/>
      <c r="G1567" s="640"/>
      <c r="H1567" s="640"/>
      <c r="I1567" s="640"/>
      <c r="J1567" s="640"/>
      <c r="K1567" s="640"/>
      <c r="L1567" s="640"/>
    </row>
    <row r="1568" spans="1:12">
      <c r="A1568" s="640"/>
      <c r="B1568" s="640"/>
      <c r="C1568" s="640"/>
      <c r="D1568" s="640"/>
      <c r="E1568" s="640"/>
      <c r="F1568" s="640"/>
      <c r="G1568" s="640"/>
      <c r="H1568" s="640"/>
      <c r="I1568" s="640"/>
      <c r="J1568" s="640"/>
      <c r="K1568" s="640"/>
      <c r="L1568" s="640"/>
    </row>
    <row r="1569" spans="1:12">
      <c r="A1569" s="640"/>
      <c r="B1569" s="640"/>
      <c r="C1569" s="640"/>
      <c r="D1569" s="640"/>
      <c r="E1569" s="640"/>
      <c r="F1569" s="640"/>
      <c r="G1569" s="640"/>
      <c r="H1569" s="640"/>
      <c r="I1569" s="640"/>
      <c r="J1569" s="640"/>
      <c r="K1569" s="640"/>
      <c r="L1569" s="640"/>
    </row>
    <row r="1570" spans="1:12">
      <c r="A1570" s="640"/>
      <c r="B1570" s="640"/>
      <c r="C1570" s="640"/>
      <c r="D1570" s="640"/>
      <c r="E1570" s="640"/>
      <c r="F1570" s="640"/>
      <c r="G1570" s="640"/>
      <c r="H1570" s="640"/>
      <c r="I1570" s="640"/>
      <c r="J1570" s="640"/>
      <c r="K1570" s="640"/>
      <c r="L1570" s="640"/>
    </row>
    <row r="1571" spans="1:12">
      <c r="A1571" s="640"/>
      <c r="B1571" s="640"/>
      <c r="C1571" s="640"/>
      <c r="D1571" s="640"/>
      <c r="E1571" s="640"/>
      <c r="F1571" s="640"/>
      <c r="G1571" s="640"/>
      <c r="H1571" s="640"/>
      <c r="I1571" s="640"/>
      <c r="J1571" s="640"/>
      <c r="K1571" s="640"/>
      <c r="L1571" s="640"/>
    </row>
    <row r="1572" spans="1:12">
      <c r="A1572" s="640"/>
      <c r="B1572" s="640"/>
      <c r="C1572" s="640"/>
      <c r="D1572" s="640"/>
      <c r="E1572" s="640"/>
      <c r="F1572" s="640"/>
      <c r="G1572" s="640"/>
      <c r="H1572" s="640"/>
      <c r="I1572" s="640"/>
      <c r="J1572" s="640"/>
      <c r="K1572" s="640"/>
      <c r="L1572" s="640"/>
    </row>
    <row r="1573" spans="1:12">
      <c r="A1573" s="640"/>
      <c r="B1573" s="640"/>
      <c r="C1573" s="640"/>
      <c r="D1573" s="640"/>
      <c r="E1573" s="640"/>
      <c r="F1573" s="640"/>
      <c r="G1573" s="640"/>
      <c r="H1573" s="640"/>
      <c r="I1573" s="640"/>
      <c r="J1573" s="640"/>
      <c r="K1573" s="640"/>
      <c r="L1573" s="640"/>
    </row>
    <row r="1574" spans="1:12">
      <c r="A1574" s="640"/>
      <c r="B1574" s="640"/>
      <c r="C1574" s="640"/>
      <c r="D1574" s="640"/>
      <c r="E1574" s="640"/>
      <c r="F1574" s="640"/>
      <c r="G1574" s="640"/>
      <c r="H1574" s="640"/>
      <c r="I1574" s="640"/>
      <c r="J1574" s="640"/>
      <c r="K1574" s="640"/>
      <c r="L1574" s="640"/>
    </row>
    <row r="1575" spans="1:12">
      <c r="A1575" s="640"/>
      <c r="B1575" s="640"/>
      <c r="C1575" s="640"/>
      <c r="D1575" s="640"/>
      <c r="E1575" s="640"/>
      <c r="F1575" s="640"/>
      <c r="G1575" s="640"/>
      <c r="H1575" s="640"/>
      <c r="I1575" s="640"/>
      <c r="J1575" s="640"/>
      <c r="K1575" s="640"/>
      <c r="L1575" s="640"/>
    </row>
    <row r="1576" spans="1:12">
      <c r="A1576" s="640"/>
      <c r="B1576" s="640"/>
      <c r="C1576" s="640"/>
      <c r="D1576" s="640"/>
      <c r="E1576" s="640"/>
      <c r="F1576" s="640"/>
      <c r="G1576" s="640"/>
      <c r="H1576" s="640"/>
      <c r="I1576" s="640"/>
      <c r="J1576" s="640"/>
      <c r="K1576" s="640"/>
      <c r="L1576" s="640"/>
    </row>
    <row r="1577" spans="1:12">
      <c r="A1577" s="640"/>
      <c r="B1577" s="640"/>
      <c r="C1577" s="640"/>
      <c r="D1577" s="640"/>
      <c r="E1577" s="640"/>
      <c r="F1577" s="640"/>
      <c r="G1577" s="640"/>
      <c r="H1577" s="640"/>
      <c r="I1577" s="640"/>
      <c r="J1577" s="640"/>
      <c r="K1577" s="640"/>
      <c r="L1577" s="640"/>
    </row>
    <row r="1578" spans="1:12">
      <c r="A1578" s="640"/>
      <c r="B1578" s="640"/>
      <c r="C1578" s="640"/>
      <c r="D1578" s="640"/>
      <c r="E1578" s="640"/>
      <c r="F1578" s="640"/>
      <c r="G1578" s="640"/>
      <c r="H1578" s="640"/>
      <c r="I1578" s="640"/>
      <c r="J1578" s="640"/>
      <c r="K1578" s="640"/>
      <c r="L1578" s="640"/>
    </row>
    <row r="1579" spans="1:12">
      <c r="A1579" s="640"/>
      <c r="B1579" s="640"/>
      <c r="C1579" s="640"/>
      <c r="D1579" s="640"/>
      <c r="E1579" s="640"/>
      <c r="F1579" s="640"/>
      <c r="G1579" s="640"/>
      <c r="H1579" s="640"/>
      <c r="I1579" s="640"/>
      <c r="J1579" s="640"/>
      <c r="K1579" s="640"/>
      <c r="L1579" s="640"/>
    </row>
    <row r="1580" spans="1:12">
      <c r="A1580" s="640"/>
      <c r="B1580" s="640"/>
      <c r="C1580" s="640"/>
      <c r="D1580" s="640"/>
      <c r="E1580" s="640"/>
      <c r="F1580" s="640"/>
      <c r="G1580" s="640"/>
      <c r="H1580" s="640"/>
      <c r="I1580" s="640"/>
      <c r="J1580" s="640"/>
      <c r="K1580" s="640"/>
      <c r="L1580" s="640"/>
    </row>
    <row r="1581" spans="1:12">
      <c r="A1581" s="640"/>
      <c r="B1581" s="640"/>
      <c r="C1581" s="640"/>
      <c r="D1581" s="640"/>
      <c r="E1581" s="640"/>
      <c r="F1581" s="640"/>
      <c r="G1581" s="640"/>
      <c r="H1581" s="640"/>
      <c r="I1581" s="640"/>
      <c r="J1581" s="640"/>
      <c r="K1581" s="640"/>
      <c r="L1581" s="640"/>
    </row>
    <row r="1582" spans="1:12">
      <c r="A1582" s="640"/>
      <c r="B1582" s="640"/>
      <c r="C1582" s="640"/>
      <c r="D1582" s="640"/>
      <c r="E1582" s="640"/>
      <c r="F1582" s="640"/>
      <c r="G1582" s="640"/>
      <c r="H1582" s="640"/>
      <c r="I1582" s="640"/>
      <c r="J1582" s="640"/>
      <c r="K1582" s="640"/>
      <c r="L1582" s="640"/>
    </row>
    <row r="1583" spans="1:12">
      <c r="A1583" s="640"/>
      <c r="B1583" s="640"/>
      <c r="C1583" s="640"/>
      <c r="D1583" s="640"/>
      <c r="E1583" s="640"/>
      <c r="F1583" s="640"/>
      <c r="G1583" s="640"/>
      <c r="H1583" s="640"/>
      <c r="I1583" s="640"/>
      <c r="J1583" s="640"/>
      <c r="K1583" s="640"/>
      <c r="L1583" s="640"/>
    </row>
    <row r="1584" spans="1:12">
      <c r="A1584" s="640"/>
      <c r="B1584" s="640"/>
      <c r="C1584" s="640"/>
      <c r="D1584" s="640"/>
      <c r="E1584" s="640"/>
      <c r="F1584" s="640"/>
      <c r="G1584" s="640"/>
      <c r="H1584" s="640"/>
      <c r="I1584" s="640"/>
      <c r="J1584" s="640"/>
      <c r="K1584" s="640"/>
      <c r="L1584" s="640"/>
    </row>
    <row r="1585" spans="1:12">
      <c r="A1585" s="640"/>
      <c r="B1585" s="640"/>
      <c r="C1585" s="640"/>
      <c r="D1585" s="640"/>
      <c r="E1585" s="640"/>
      <c r="F1585" s="640"/>
      <c r="G1585" s="640"/>
      <c r="H1585" s="640"/>
      <c r="I1585" s="640"/>
      <c r="J1585" s="640"/>
      <c r="K1585" s="640"/>
      <c r="L1585" s="640"/>
    </row>
    <row r="1586" spans="1:12">
      <c r="A1586" s="640"/>
      <c r="B1586" s="640"/>
      <c r="C1586" s="640"/>
      <c r="D1586" s="640"/>
      <c r="E1586" s="640"/>
      <c r="F1586" s="640"/>
      <c r="G1586" s="640"/>
      <c r="H1586" s="640"/>
      <c r="I1586" s="640"/>
      <c r="J1586" s="640"/>
      <c r="K1586" s="640"/>
      <c r="L1586" s="640"/>
    </row>
    <row r="1587" spans="1:12">
      <c r="A1587" s="640"/>
      <c r="B1587" s="640"/>
      <c r="C1587" s="640"/>
      <c r="D1587" s="640"/>
      <c r="E1587" s="640"/>
      <c r="F1587" s="640"/>
      <c r="G1587" s="640"/>
      <c r="H1587" s="640"/>
      <c r="I1587" s="640"/>
      <c r="J1587" s="640"/>
      <c r="K1587" s="640"/>
      <c r="L1587" s="640"/>
    </row>
    <row r="1588" spans="1:12">
      <c r="A1588" s="640"/>
      <c r="B1588" s="640"/>
      <c r="C1588" s="640"/>
      <c r="D1588" s="640"/>
      <c r="E1588" s="640"/>
      <c r="F1588" s="640"/>
      <c r="G1588" s="640"/>
      <c r="H1588" s="640"/>
      <c r="I1588" s="640"/>
      <c r="J1588" s="640"/>
      <c r="K1588" s="640"/>
      <c r="L1588" s="640"/>
    </row>
    <row r="1589" spans="1:12">
      <c r="A1589" s="640"/>
      <c r="B1589" s="640"/>
      <c r="C1589" s="640"/>
      <c r="D1589" s="640"/>
      <c r="E1589" s="640"/>
      <c r="F1589" s="640"/>
      <c r="G1589" s="640"/>
      <c r="H1589" s="640"/>
      <c r="I1589" s="640"/>
      <c r="J1589" s="640"/>
      <c r="K1589" s="640"/>
      <c r="L1589" s="640"/>
    </row>
    <row r="1590" spans="1:12">
      <c r="A1590" s="640"/>
      <c r="B1590" s="640"/>
      <c r="C1590" s="640"/>
      <c r="D1590" s="640"/>
      <c r="E1590" s="640"/>
      <c r="F1590" s="640"/>
      <c r="G1590" s="640"/>
      <c r="H1590" s="640"/>
      <c r="I1590" s="640"/>
      <c r="J1590" s="640"/>
      <c r="K1590" s="640"/>
      <c r="L1590" s="640"/>
    </row>
    <row r="1591" spans="1:12">
      <c r="A1591" s="640"/>
      <c r="B1591" s="640"/>
      <c r="C1591" s="640"/>
      <c r="D1591" s="640"/>
      <c r="E1591" s="640"/>
      <c r="F1591" s="640"/>
      <c r="G1591" s="640"/>
      <c r="H1591" s="640"/>
      <c r="I1591" s="640"/>
      <c r="J1591" s="640"/>
      <c r="K1591" s="640"/>
      <c r="L1591" s="640"/>
    </row>
    <row r="1592" spans="1:12">
      <c r="A1592" s="640"/>
      <c r="B1592" s="640"/>
      <c r="C1592" s="640"/>
      <c r="D1592" s="640"/>
      <c r="E1592" s="640"/>
      <c r="F1592" s="640"/>
      <c r="G1592" s="640"/>
      <c r="H1592" s="640"/>
      <c r="I1592" s="640"/>
      <c r="J1592" s="640"/>
      <c r="K1592" s="640"/>
      <c r="L1592" s="640"/>
    </row>
    <row r="1593" spans="1:12">
      <c r="A1593" s="640"/>
      <c r="B1593" s="640"/>
      <c r="C1593" s="640"/>
      <c r="D1593" s="640"/>
      <c r="E1593" s="640"/>
      <c r="F1593" s="640"/>
      <c r="G1593" s="640"/>
      <c r="H1593" s="640"/>
      <c r="I1593" s="640"/>
      <c r="J1593" s="640"/>
      <c r="K1593" s="640"/>
      <c r="L1593" s="640"/>
    </row>
    <row r="1594" spans="1:12">
      <c r="A1594" s="640"/>
      <c r="B1594" s="640"/>
      <c r="C1594" s="640"/>
      <c r="D1594" s="640"/>
      <c r="E1594" s="640"/>
      <c r="F1594" s="640"/>
      <c r="G1594" s="640"/>
      <c r="H1594" s="640"/>
      <c r="I1594" s="640"/>
      <c r="J1594" s="640"/>
      <c r="K1594" s="640"/>
      <c r="L1594" s="640"/>
    </row>
    <row r="1595" spans="1:12">
      <c r="A1595" s="640"/>
      <c r="B1595" s="640"/>
      <c r="C1595" s="640"/>
      <c r="D1595" s="640"/>
      <c r="E1595" s="640"/>
      <c r="F1595" s="640"/>
      <c r="G1595" s="640"/>
      <c r="H1595" s="640"/>
      <c r="I1595" s="640"/>
      <c r="J1595" s="640"/>
      <c r="K1595" s="640"/>
      <c r="L1595" s="640"/>
    </row>
    <row r="1596" spans="1:12">
      <c r="A1596" s="640"/>
      <c r="B1596" s="640"/>
      <c r="C1596" s="640"/>
      <c r="D1596" s="640"/>
      <c r="E1596" s="640"/>
      <c r="F1596" s="640"/>
      <c r="G1596" s="640"/>
      <c r="H1596" s="640"/>
      <c r="I1596" s="640"/>
      <c r="J1596" s="640"/>
      <c r="K1596" s="640"/>
      <c r="L1596" s="640"/>
    </row>
    <row r="1597" spans="1:12">
      <c r="A1597" s="640"/>
      <c r="B1597" s="640"/>
      <c r="C1597" s="640"/>
      <c r="D1597" s="640"/>
      <c r="E1597" s="640"/>
      <c r="F1597" s="640"/>
      <c r="G1597" s="640"/>
      <c r="H1597" s="640"/>
      <c r="I1597" s="640"/>
      <c r="J1597" s="640"/>
      <c r="K1597" s="640"/>
      <c r="L1597" s="640"/>
    </row>
    <row r="1598" spans="1:12">
      <c r="A1598" s="640"/>
      <c r="B1598" s="640"/>
      <c r="C1598" s="640"/>
      <c r="D1598" s="640"/>
      <c r="E1598" s="640"/>
      <c r="F1598" s="640"/>
      <c r="G1598" s="640"/>
      <c r="H1598" s="640"/>
      <c r="I1598" s="640"/>
      <c r="J1598" s="640"/>
      <c r="K1598" s="640"/>
      <c r="L1598" s="640"/>
    </row>
    <row r="1599" spans="1:12">
      <c r="A1599" s="640"/>
      <c r="B1599" s="640"/>
      <c r="C1599" s="640"/>
      <c r="D1599" s="640"/>
      <c r="E1599" s="640"/>
      <c r="F1599" s="640"/>
      <c r="G1599" s="640"/>
      <c r="H1599" s="640"/>
      <c r="I1599" s="640"/>
      <c r="J1599" s="640"/>
      <c r="K1599" s="640"/>
      <c r="L1599" s="640"/>
    </row>
    <row r="1600" spans="1:12">
      <c r="A1600" s="640"/>
      <c r="B1600" s="640"/>
      <c r="C1600" s="640"/>
      <c r="D1600" s="640"/>
      <c r="E1600" s="640"/>
      <c r="F1600" s="640"/>
      <c r="G1600" s="640"/>
      <c r="H1600" s="640"/>
      <c r="I1600" s="640"/>
      <c r="J1600" s="640"/>
      <c r="K1600" s="640"/>
      <c r="L1600" s="640"/>
    </row>
    <row r="1601" spans="1:12">
      <c r="A1601" s="640"/>
      <c r="B1601" s="640"/>
      <c r="C1601" s="640"/>
      <c r="D1601" s="640"/>
      <c r="E1601" s="640"/>
      <c r="F1601" s="640"/>
      <c r="G1601" s="640"/>
      <c r="H1601" s="640"/>
      <c r="I1601" s="640"/>
      <c r="J1601" s="640"/>
      <c r="K1601" s="640"/>
      <c r="L1601" s="640"/>
    </row>
    <row r="1602" spans="1:12">
      <c r="A1602" s="640"/>
      <c r="B1602" s="640"/>
      <c r="C1602" s="640"/>
      <c r="D1602" s="640"/>
      <c r="E1602" s="640"/>
      <c r="F1602" s="640"/>
      <c r="G1602" s="640"/>
      <c r="H1602" s="640"/>
      <c r="I1602" s="640"/>
      <c r="J1602" s="640"/>
      <c r="K1602" s="640"/>
      <c r="L1602" s="640"/>
    </row>
    <row r="1603" spans="1:12">
      <c r="A1603" s="640"/>
      <c r="B1603" s="640"/>
      <c r="C1603" s="640"/>
      <c r="D1603" s="640"/>
      <c r="E1603" s="640"/>
      <c r="F1603" s="640"/>
      <c r="G1603" s="640"/>
      <c r="H1603" s="640"/>
      <c r="I1603" s="640"/>
      <c r="J1603" s="640"/>
      <c r="K1603" s="640"/>
      <c r="L1603" s="640"/>
    </row>
    <row r="1604" spans="1:12">
      <c r="A1604" s="640"/>
      <c r="B1604" s="640"/>
      <c r="C1604" s="640"/>
      <c r="D1604" s="640"/>
      <c r="E1604" s="640"/>
      <c r="F1604" s="640"/>
      <c r="G1604" s="640"/>
      <c r="H1604" s="640"/>
      <c r="I1604" s="640"/>
      <c r="J1604" s="640"/>
      <c r="K1604" s="640"/>
      <c r="L1604" s="640"/>
    </row>
    <row r="1605" spans="1:12">
      <c r="A1605" s="640"/>
      <c r="B1605" s="640"/>
      <c r="C1605" s="640"/>
      <c r="D1605" s="640"/>
      <c r="E1605" s="640"/>
      <c r="F1605" s="640"/>
      <c r="G1605" s="640"/>
      <c r="H1605" s="640"/>
      <c r="I1605" s="640"/>
      <c r="J1605" s="640"/>
      <c r="K1605" s="640"/>
      <c r="L1605" s="640"/>
    </row>
    <row r="1606" spans="1:12">
      <c r="A1606" s="640"/>
      <c r="B1606" s="640"/>
      <c r="C1606" s="640"/>
      <c r="D1606" s="640"/>
      <c r="E1606" s="640"/>
      <c r="F1606" s="640"/>
      <c r="G1606" s="640"/>
      <c r="H1606" s="640"/>
      <c r="I1606" s="640"/>
      <c r="J1606" s="640"/>
      <c r="K1606" s="640"/>
      <c r="L1606" s="640"/>
    </row>
    <row r="1607" spans="1:12">
      <c r="A1607" s="640"/>
      <c r="B1607" s="640"/>
      <c r="C1607" s="640"/>
      <c r="D1607" s="640"/>
      <c r="E1607" s="640"/>
      <c r="F1607" s="640"/>
      <c r="G1607" s="640"/>
      <c r="H1607" s="640"/>
      <c r="I1607" s="640"/>
      <c r="J1607" s="640"/>
      <c r="K1607" s="640"/>
      <c r="L1607" s="640"/>
    </row>
    <row r="1608" spans="1:12">
      <c r="A1608" s="640"/>
      <c r="B1608" s="640"/>
      <c r="C1608" s="640"/>
      <c r="D1608" s="640"/>
      <c r="E1608" s="640"/>
      <c r="F1608" s="640"/>
      <c r="G1608" s="640"/>
      <c r="H1608" s="640"/>
      <c r="I1608" s="640"/>
      <c r="J1608" s="640"/>
      <c r="K1608" s="640"/>
      <c r="L1608" s="640"/>
    </row>
    <row r="1609" spans="1:12">
      <c r="A1609" s="640"/>
      <c r="B1609" s="640"/>
      <c r="C1609" s="640"/>
      <c r="D1609" s="640"/>
      <c r="E1609" s="640"/>
      <c r="F1609" s="640"/>
      <c r="G1609" s="640"/>
      <c r="H1609" s="640"/>
      <c r="I1609" s="640"/>
      <c r="J1609" s="640"/>
      <c r="K1609" s="640"/>
      <c r="L1609" s="640"/>
    </row>
    <row r="1610" spans="1:12">
      <c r="A1610" s="640"/>
      <c r="B1610" s="640"/>
      <c r="C1610" s="640"/>
      <c r="D1610" s="640"/>
      <c r="E1610" s="640"/>
      <c r="F1610" s="640"/>
      <c r="G1610" s="640"/>
      <c r="H1610" s="640"/>
      <c r="I1610" s="640"/>
      <c r="J1610" s="640"/>
      <c r="K1610" s="640"/>
      <c r="L1610" s="640"/>
    </row>
    <row r="1611" spans="1:12">
      <c r="A1611" s="640"/>
      <c r="B1611" s="640"/>
      <c r="C1611" s="640"/>
      <c r="D1611" s="640"/>
      <c r="E1611" s="640"/>
      <c r="F1611" s="640"/>
      <c r="G1611" s="640"/>
      <c r="H1611" s="640"/>
      <c r="I1611" s="640"/>
      <c r="J1611" s="640"/>
      <c r="K1611" s="640"/>
      <c r="L1611" s="640"/>
    </row>
    <row r="1612" spans="1:12">
      <c r="A1612" s="640"/>
      <c r="B1612" s="640"/>
      <c r="C1612" s="640"/>
      <c r="D1612" s="640"/>
      <c r="E1612" s="640"/>
      <c r="F1612" s="640"/>
      <c r="G1612" s="640"/>
      <c r="H1612" s="640"/>
      <c r="I1612" s="640"/>
      <c r="J1612" s="640"/>
      <c r="K1612" s="640"/>
      <c r="L1612" s="640"/>
    </row>
    <row r="1613" spans="1:12">
      <c r="A1613" s="640"/>
      <c r="B1613" s="640"/>
      <c r="C1613" s="640"/>
      <c r="D1613" s="640"/>
      <c r="E1613" s="640"/>
      <c r="F1613" s="640"/>
      <c r="G1613" s="640"/>
      <c r="H1613" s="640"/>
      <c r="I1613" s="640"/>
      <c r="J1613" s="640"/>
      <c r="K1613" s="640"/>
      <c r="L1613" s="640"/>
    </row>
    <row r="1614" spans="1:12">
      <c r="A1614" s="640"/>
      <c r="B1614" s="640"/>
      <c r="C1614" s="640"/>
      <c r="D1614" s="640"/>
      <c r="E1614" s="640"/>
      <c r="F1614" s="640"/>
      <c r="G1614" s="640"/>
      <c r="H1614" s="640"/>
      <c r="I1614" s="640"/>
      <c r="J1614" s="640"/>
      <c r="K1614" s="640"/>
      <c r="L1614" s="640"/>
    </row>
    <row r="1615" spans="1:12">
      <c r="A1615" s="640"/>
      <c r="B1615" s="640"/>
      <c r="C1615" s="640"/>
      <c r="D1615" s="640"/>
      <c r="E1615" s="640"/>
      <c r="F1615" s="640"/>
      <c r="G1615" s="640"/>
      <c r="H1615" s="640"/>
      <c r="I1615" s="640"/>
      <c r="J1615" s="640"/>
      <c r="K1615" s="640"/>
      <c r="L1615" s="640"/>
    </row>
    <row r="1616" spans="1:12">
      <c r="A1616" s="640"/>
      <c r="B1616" s="640"/>
      <c r="C1616" s="640"/>
      <c r="D1616" s="640"/>
      <c r="E1616" s="640"/>
      <c r="F1616" s="640"/>
      <c r="G1616" s="640"/>
      <c r="H1616" s="640"/>
      <c r="I1616" s="640"/>
      <c r="J1616" s="640"/>
      <c r="K1616" s="640"/>
      <c r="L1616" s="640"/>
    </row>
    <row r="1617" spans="1:12">
      <c r="A1617" s="640"/>
      <c r="B1617" s="640"/>
      <c r="C1617" s="640"/>
      <c r="D1617" s="640"/>
      <c r="E1617" s="640"/>
      <c r="F1617" s="640"/>
      <c r="G1617" s="640"/>
      <c r="H1617" s="640"/>
      <c r="I1617" s="640"/>
      <c r="J1617" s="640"/>
      <c r="K1617" s="640"/>
      <c r="L1617" s="640"/>
    </row>
    <row r="1618" spans="1:12">
      <c r="A1618" s="640"/>
      <c r="B1618" s="640"/>
      <c r="C1618" s="640"/>
      <c r="D1618" s="640"/>
      <c r="E1618" s="640"/>
      <c r="F1618" s="640"/>
      <c r="G1618" s="640"/>
      <c r="H1618" s="640"/>
      <c r="I1618" s="640"/>
      <c r="J1618" s="640"/>
      <c r="K1618" s="640"/>
      <c r="L1618" s="640"/>
    </row>
    <row r="1619" spans="1:12">
      <c r="A1619" s="640"/>
      <c r="B1619" s="640"/>
      <c r="C1619" s="640"/>
      <c r="D1619" s="640"/>
      <c r="E1619" s="640"/>
      <c r="F1619" s="640"/>
      <c r="G1619" s="640"/>
      <c r="H1619" s="640"/>
      <c r="I1619" s="640"/>
      <c r="J1619" s="640"/>
      <c r="K1619" s="640"/>
      <c r="L1619" s="640"/>
    </row>
    <row r="1620" spans="1:12">
      <c r="A1620" s="640"/>
      <c r="B1620" s="640"/>
      <c r="C1620" s="640"/>
      <c r="D1620" s="640"/>
      <c r="E1620" s="640"/>
      <c r="F1620" s="640"/>
      <c r="G1620" s="640"/>
      <c r="H1620" s="640"/>
      <c r="I1620" s="640"/>
      <c r="J1620" s="640"/>
      <c r="K1620" s="640"/>
      <c r="L1620" s="640"/>
    </row>
    <row r="1621" spans="1:12">
      <c r="A1621" s="640"/>
      <c r="B1621" s="640"/>
      <c r="C1621" s="640"/>
      <c r="D1621" s="640"/>
      <c r="E1621" s="640"/>
      <c r="F1621" s="640"/>
      <c r="G1621" s="640"/>
      <c r="H1621" s="640"/>
      <c r="I1621" s="640"/>
      <c r="J1621" s="640"/>
      <c r="K1621" s="640"/>
      <c r="L1621" s="640"/>
    </row>
    <row r="1622" spans="1:12">
      <c r="A1622" s="640"/>
      <c r="B1622" s="640"/>
      <c r="C1622" s="640"/>
      <c r="D1622" s="640"/>
      <c r="E1622" s="640"/>
      <c r="F1622" s="640"/>
      <c r="G1622" s="640"/>
      <c r="H1622" s="640"/>
      <c r="I1622" s="640"/>
      <c r="J1622" s="640"/>
      <c r="K1622" s="640"/>
      <c r="L1622" s="640"/>
    </row>
    <row r="1623" spans="1:12">
      <c r="A1623" s="640"/>
      <c r="B1623" s="640"/>
      <c r="C1623" s="640"/>
      <c r="D1623" s="640"/>
      <c r="E1623" s="640"/>
      <c r="F1623" s="640"/>
      <c r="G1623" s="640"/>
      <c r="H1623" s="640"/>
      <c r="I1623" s="640"/>
      <c r="J1623" s="640"/>
      <c r="K1623" s="640"/>
      <c r="L1623" s="640"/>
    </row>
    <row r="1624" spans="1:12">
      <c r="A1624" s="640"/>
      <c r="B1624" s="640"/>
      <c r="C1624" s="640"/>
      <c r="D1624" s="640"/>
      <c r="E1624" s="640"/>
      <c r="F1624" s="640"/>
      <c r="G1624" s="640"/>
      <c r="H1624" s="640"/>
      <c r="I1624" s="640"/>
      <c r="J1624" s="640"/>
      <c r="K1624" s="640"/>
      <c r="L1624" s="640"/>
    </row>
    <row r="1625" spans="1:12">
      <c r="A1625" s="640"/>
      <c r="B1625" s="640"/>
      <c r="C1625" s="640"/>
      <c r="D1625" s="640"/>
      <c r="E1625" s="640"/>
      <c r="F1625" s="640"/>
      <c r="G1625" s="640"/>
      <c r="H1625" s="640"/>
      <c r="I1625" s="640"/>
      <c r="J1625" s="640"/>
      <c r="K1625" s="640"/>
      <c r="L1625" s="640"/>
    </row>
    <row r="1626" spans="1:12">
      <c r="A1626" s="640"/>
      <c r="B1626" s="640"/>
      <c r="C1626" s="640"/>
      <c r="D1626" s="640"/>
      <c r="E1626" s="640"/>
      <c r="F1626" s="640"/>
      <c r="G1626" s="640"/>
      <c r="H1626" s="640"/>
      <c r="I1626" s="640"/>
      <c r="J1626" s="640"/>
      <c r="K1626" s="640"/>
      <c r="L1626" s="640"/>
    </row>
    <row r="1627" spans="1:12">
      <c r="A1627" s="640"/>
      <c r="B1627" s="640"/>
      <c r="C1627" s="640"/>
      <c r="D1627" s="640"/>
      <c r="E1627" s="640"/>
      <c r="F1627" s="640"/>
      <c r="G1627" s="640"/>
      <c r="H1627" s="640"/>
      <c r="I1627" s="640"/>
      <c r="J1627" s="640"/>
      <c r="K1627" s="640"/>
      <c r="L1627" s="640"/>
    </row>
    <row r="1628" spans="1:12">
      <c r="A1628" s="640"/>
      <c r="B1628" s="640"/>
      <c r="C1628" s="640"/>
      <c r="D1628" s="640"/>
      <c r="E1628" s="640"/>
      <c r="F1628" s="640"/>
      <c r="G1628" s="640"/>
      <c r="H1628" s="640"/>
      <c r="I1628" s="640"/>
      <c r="J1628" s="640"/>
      <c r="K1628" s="640"/>
      <c r="L1628" s="640"/>
    </row>
    <row r="1629" spans="1:12">
      <c r="A1629" s="640"/>
      <c r="B1629" s="640"/>
      <c r="C1629" s="640"/>
      <c r="D1629" s="640"/>
      <c r="E1629" s="640"/>
      <c r="F1629" s="640"/>
      <c r="G1629" s="640"/>
      <c r="H1629" s="640"/>
      <c r="I1629" s="640"/>
      <c r="J1629" s="640"/>
      <c r="K1629" s="640"/>
      <c r="L1629" s="640"/>
    </row>
    <row r="1630" spans="1:12">
      <c r="A1630" s="640"/>
      <c r="B1630" s="640"/>
      <c r="C1630" s="640"/>
      <c r="D1630" s="640"/>
      <c r="E1630" s="640"/>
      <c r="F1630" s="640"/>
      <c r="G1630" s="640"/>
      <c r="H1630" s="640"/>
      <c r="I1630" s="640"/>
      <c r="J1630" s="640"/>
      <c r="K1630" s="640"/>
      <c r="L1630" s="640"/>
    </row>
    <row r="1631" spans="1:12">
      <c r="A1631" s="640"/>
      <c r="B1631" s="640"/>
      <c r="C1631" s="640"/>
      <c r="D1631" s="640"/>
      <c r="E1631" s="640"/>
      <c r="F1631" s="640"/>
      <c r="G1631" s="640"/>
      <c r="H1631" s="640"/>
      <c r="I1631" s="640"/>
      <c r="J1631" s="640"/>
      <c r="K1631" s="640"/>
      <c r="L1631" s="640"/>
    </row>
    <row r="1632" spans="1:12">
      <c r="A1632" s="640"/>
      <c r="B1632" s="640"/>
      <c r="C1632" s="640"/>
      <c r="D1632" s="640"/>
      <c r="E1632" s="640"/>
      <c r="F1632" s="640"/>
      <c r="G1632" s="640"/>
      <c r="H1632" s="640"/>
      <c r="I1632" s="640"/>
      <c r="J1632" s="640"/>
      <c r="K1632" s="640"/>
      <c r="L1632" s="640"/>
    </row>
    <row r="1633" spans="1:12">
      <c r="A1633" s="640"/>
      <c r="B1633" s="640"/>
      <c r="C1633" s="640"/>
      <c r="D1633" s="640"/>
      <c r="E1633" s="640"/>
      <c r="F1633" s="640"/>
      <c r="G1633" s="640"/>
      <c r="H1633" s="640"/>
      <c r="I1633" s="640"/>
      <c r="J1633" s="640"/>
      <c r="K1633" s="640"/>
      <c r="L1633" s="640"/>
    </row>
    <row r="1634" spans="1:12">
      <c r="A1634" s="640"/>
      <c r="B1634" s="640"/>
      <c r="C1634" s="640"/>
      <c r="D1634" s="640"/>
      <c r="E1634" s="640"/>
      <c r="F1634" s="640"/>
      <c r="G1634" s="640"/>
      <c r="H1634" s="640"/>
      <c r="I1634" s="640"/>
      <c r="J1634" s="640"/>
      <c r="K1634" s="640"/>
      <c r="L1634" s="640"/>
    </row>
    <row r="1635" spans="1:12">
      <c r="A1635" s="640"/>
      <c r="B1635" s="640"/>
      <c r="C1635" s="640"/>
      <c r="D1635" s="640"/>
      <c r="E1635" s="640"/>
      <c r="F1635" s="640"/>
      <c r="G1635" s="640"/>
      <c r="H1635" s="640"/>
      <c r="I1635" s="640"/>
      <c r="J1635" s="640"/>
      <c r="K1635" s="640"/>
      <c r="L1635" s="640"/>
    </row>
    <row r="1636" spans="1:12">
      <c r="A1636" s="640"/>
      <c r="B1636" s="640"/>
      <c r="C1636" s="640"/>
      <c r="D1636" s="640"/>
      <c r="E1636" s="640"/>
      <c r="F1636" s="640"/>
      <c r="G1636" s="640"/>
      <c r="H1636" s="640"/>
      <c r="I1636" s="640"/>
      <c r="J1636" s="640"/>
      <c r="K1636" s="640"/>
      <c r="L1636" s="640"/>
    </row>
    <row r="1637" spans="1:12">
      <c r="A1637" s="640"/>
      <c r="B1637" s="640"/>
      <c r="C1637" s="640"/>
      <c r="D1637" s="640"/>
      <c r="E1637" s="640"/>
      <c r="F1637" s="640"/>
      <c r="G1637" s="640"/>
      <c r="H1637" s="640"/>
      <c r="I1637" s="640"/>
      <c r="J1637" s="640"/>
      <c r="K1637" s="640"/>
      <c r="L1637" s="640"/>
    </row>
    <row r="1638" spans="1:12">
      <c r="A1638" s="640"/>
      <c r="B1638" s="640"/>
      <c r="C1638" s="640"/>
      <c r="D1638" s="640"/>
      <c r="E1638" s="640"/>
      <c r="F1638" s="640"/>
      <c r="G1638" s="640"/>
      <c r="H1638" s="640"/>
      <c r="I1638" s="640"/>
      <c r="J1638" s="640"/>
      <c r="K1638" s="640"/>
      <c r="L1638" s="640"/>
    </row>
    <row r="1639" spans="1:12">
      <c r="A1639" s="640"/>
      <c r="B1639" s="640"/>
      <c r="C1639" s="640"/>
      <c r="D1639" s="640"/>
      <c r="E1639" s="640"/>
      <c r="F1639" s="640"/>
      <c r="G1639" s="640"/>
      <c r="H1639" s="640"/>
      <c r="I1639" s="640"/>
      <c r="J1639" s="640"/>
      <c r="K1639" s="640"/>
      <c r="L1639" s="640"/>
    </row>
    <row r="1640" spans="1:12">
      <c r="A1640" s="640"/>
      <c r="B1640" s="640"/>
      <c r="C1640" s="640"/>
      <c r="D1640" s="640"/>
      <c r="E1640" s="640"/>
      <c r="F1640" s="640"/>
      <c r="G1640" s="640"/>
      <c r="H1640" s="640"/>
      <c r="I1640" s="640"/>
      <c r="J1640" s="640"/>
      <c r="K1640" s="640"/>
      <c r="L1640" s="640"/>
    </row>
    <row r="1641" spans="1:12">
      <c r="A1641" s="640"/>
      <c r="B1641" s="640"/>
      <c r="C1641" s="640"/>
      <c r="D1641" s="640"/>
      <c r="E1641" s="640"/>
      <c r="F1641" s="640"/>
      <c r="G1641" s="640"/>
      <c r="H1641" s="640"/>
      <c r="I1641" s="640"/>
      <c r="J1641" s="640"/>
      <c r="K1641" s="640"/>
      <c r="L1641" s="640"/>
    </row>
    <row r="1642" spans="1:12">
      <c r="A1642" s="640"/>
      <c r="B1642" s="640"/>
      <c r="C1642" s="640"/>
      <c r="D1642" s="640"/>
      <c r="E1642" s="640"/>
      <c r="F1642" s="640"/>
      <c r="G1642" s="640"/>
      <c r="H1642" s="640"/>
      <c r="I1642" s="640"/>
      <c r="J1642" s="640"/>
      <c r="K1642" s="640"/>
      <c r="L1642" s="640"/>
    </row>
    <row r="1643" spans="1:12">
      <c r="A1643" s="640"/>
      <c r="B1643" s="640"/>
      <c r="C1643" s="640"/>
      <c r="D1643" s="640"/>
      <c r="E1643" s="640"/>
      <c r="F1643" s="640"/>
      <c r="G1643" s="640"/>
      <c r="H1643" s="640"/>
      <c r="I1643" s="640"/>
      <c r="J1643" s="640"/>
      <c r="K1643" s="640"/>
      <c r="L1643" s="640"/>
    </row>
    <row r="1644" spans="1:12">
      <c r="A1644" s="640"/>
      <c r="B1644" s="640"/>
      <c r="C1644" s="640"/>
      <c r="D1644" s="640"/>
      <c r="E1644" s="640"/>
      <c r="F1644" s="640"/>
      <c r="G1644" s="640"/>
      <c r="H1644" s="640"/>
      <c r="I1644" s="640"/>
      <c r="J1644" s="640"/>
      <c r="K1644" s="640"/>
      <c r="L1644" s="640"/>
    </row>
    <row r="1645" spans="1:12">
      <c r="A1645" s="640"/>
      <c r="B1645" s="640"/>
      <c r="C1645" s="640"/>
      <c r="D1645" s="640"/>
      <c r="E1645" s="640"/>
      <c r="F1645" s="640"/>
      <c r="G1645" s="640"/>
      <c r="H1645" s="640"/>
      <c r="I1645" s="640"/>
      <c r="J1645" s="640"/>
      <c r="K1645" s="640"/>
      <c r="L1645" s="640"/>
    </row>
    <row r="1646" spans="1:12">
      <c r="A1646" s="640"/>
      <c r="B1646" s="640"/>
      <c r="C1646" s="640"/>
      <c r="D1646" s="640"/>
      <c r="E1646" s="640"/>
      <c r="F1646" s="640"/>
      <c r="G1646" s="640"/>
      <c r="H1646" s="640"/>
      <c r="I1646" s="640"/>
      <c r="J1646" s="640"/>
      <c r="K1646" s="640"/>
      <c r="L1646" s="640"/>
    </row>
    <row r="1647" spans="1:12">
      <c r="A1647" s="640"/>
      <c r="B1647" s="640"/>
      <c r="C1647" s="640"/>
      <c r="D1647" s="640"/>
      <c r="E1647" s="640"/>
      <c r="F1647" s="640"/>
      <c r="G1647" s="640"/>
      <c r="H1647" s="640"/>
      <c r="I1647" s="640"/>
      <c r="J1647" s="640"/>
      <c r="K1647" s="640"/>
      <c r="L1647" s="640"/>
    </row>
    <row r="1648" spans="1:12">
      <c r="A1648" s="640"/>
      <c r="B1648" s="640"/>
      <c r="C1648" s="640"/>
      <c r="D1648" s="640"/>
      <c r="E1648" s="640"/>
      <c r="F1648" s="640"/>
      <c r="G1648" s="640"/>
      <c r="H1648" s="640"/>
      <c r="I1648" s="640"/>
      <c r="J1648" s="640"/>
      <c r="K1648" s="640"/>
      <c r="L1648" s="640"/>
    </row>
    <row r="1649" spans="1:12">
      <c r="A1649" s="640"/>
      <c r="B1649" s="640"/>
      <c r="C1649" s="640"/>
      <c r="D1649" s="640"/>
      <c r="E1649" s="640"/>
      <c r="F1649" s="640"/>
      <c r="G1649" s="640"/>
      <c r="H1649" s="640"/>
      <c r="I1649" s="640"/>
      <c r="J1649" s="640"/>
      <c r="K1649" s="640"/>
      <c r="L1649" s="640"/>
    </row>
    <row r="1650" spans="1:12">
      <c r="A1650" s="640"/>
      <c r="B1650" s="640"/>
      <c r="C1650" s="640"/>
      <c r="D1650" s="640"/>
      <c r="E1650" s="640"/>
      <c r="F1650" s="640"/>
      <c r="G1650" s="640"/>
      <c r="H1650" s="640"/>
      <c r="I1650" s="640"/>
      <c r="J1650" s="640"/>
      <c r="K1650" s="640"/>
      <c r="L1650" s="640"/>
    </row>
    <row r="1651" spans="1:12">
      <c r="A1651" s="640"/>
      <c r="B1651" s="640"/>
      <c r="C1651" s="640"/>
      <c r="D1651" s="640"/>
      <c r="E1651" s="640"/>
      <c r="F1651" s="640"/>
      <c r="G1651" s="640"/>
      <c r="H1651" s="640"/>
      <c r="I1651" s="640"/>
      <c r="J1651" s="640"/>
      <c r="K1651" s="640"/>
      <c r="L1651" s="640"/>
    </row>
    <row r="1652" spans="1:12">
      <c r="A1652" s="640"/>
      <c r="B1652" s="640"/>
      <c r="C1652" s="640"/>
      <c r="D1652" s="640"/>
      <c r="E1652" s="640"/>
      <c r="F1652" s="640"/>
      <c r="G1652" s="640"/>
      <c r="H1652" s="640"/>
      <c r="I1652" s="640"/>
      <c r="J1652" s="640"/>
      <c r="K1652" s="640"/>
      <c r="L1652" s="640"/>
    </row>
    <row r="1653" spans="1:12">
      <c r="A1653" s="640"/>
      <c r="B1653" s="640"/>
      <c r="C1653" s="640"/>
      <c r="D1653" s="640"/>
      <c r="E1653" s="640"/>
      <c r="F1653" s="640"/>
      <c r="G1653" s="640"/>
      <c r="H1653" s="640"/>
      <c r="I1653" s="640"/>
      <c r="J1653" s="640"/>
      <c r="K1653" s="640"/>
      <c r="L1653" s="640"/>
    </row>
    <row r="1654" spans="1:12">
      <c r="A1654" s="640"/>
      <c r="B1654" s="640"/>
      <c r="C1654" s="640"/>
      <c r="D1654" s="640"/>
      <c r="E1654" s="640"/>
      <c r="F1654" s="640"/>
      <c r="G1654" s="640"/>
      <c r="H1654" s="640"/>
      <c r="I1654" s="640"/>
      <c r="J1654" s="640"/>
      <c r="K1654" s="640"/>
      <c r="L1654" s="640"/>
    </row>
    <row r="1655" spans="1:12">
      <c r="A1655" s="640"/>
      <c r="B1655" s="640"/>
      <c r="C1655" s="640"/>
      <c r="D1655" s="640"/>
      <c r="E1655" s="640"/>
      <c r="F1655" s="640"/>
      <c r="G1655" s="640"/>
      <c r="H1655" s="640"/>
      <c r="I1655" s="640"/>
      <c r="J1655" s="640"/>
      <c r="K1655" s="640"/>
      <c r="L1655" s="640"/>
    </row>
    <row r="1656" spans="1:12">
      <c r="A1656" s="640"/>
      <c r="B1656" s="640"/>
      <c r="C1656" s="640"/>
      <c r="D1656" s="640"/>
      <c r="E1656" s="640"/>
      <c r="F1656" s="640"/>
      <c r="G1656" s="640"/>
      <c r="H1656" s="640"/>
      <c r="I1656" s="640"/>
      <c r="J1656" s="640"/>
      <c r="K1656" s="640"/>
      <c r="L1656" s="640"/>
    </row>
    <row r="1657" spans="1:12">
      <c r="A1657" s="640"/>
      <c r="B1657" s="640"/>
      <c r="C1657" s="640"/>
      <c r="D1657" s="640"/>
      <c r="E1657" s="640"/>
      <c r="F1657" s="640"/>
      <c r="G1657" s="640"/>
      <c r="H1657" s="640"/>
      <c r="I1657" s="640"/>
      <c r="J1657" s="640"/>
      <c r="K1657" s="640"/>
      <c r="L1657" s="640"/>
    </row>
    <row r="1658" spans="1:12">
      <c r="A1658" s="640"/>
      <c r="B1658" s="640"/>
      <c r="C1658" s="640"/>
      <c r="D1658" s="640"/>
      <c r="E1658" s="640"/>
      <c r="F1658" s="640"/>
      <c r="G1658" s="640"/>
      <c r="H1658" s="640"/>
      <c r="I1658" s="640"/>
      <c r="J1658" s="640"/>
      <c r="K1658" s="640"/>
      <c r="L1658" s="640"/>
    </row>
    <row r="1659" spans="1:12">
      <c r="A1659" s="640"/>
      <c r="B1659" s="640"/>
      <c r="C1659" s="640"/>
      <c r="D1659" s="640"/>
      <c r="E1659" s="640"/>
      <c r="F1659" s="640"/>
      <c r="G1659" s="640"/>
      <c r="H1659" s="640"/>
      <c r="I1659" s="640"/>
      <c r="J1659" s="640"/>
      <c r="K1659" s="640"/>
      <c r="L1659" s="640"/>
    </row>
    <row r="1660" spans="1:12">
      <c r="A1660" s="640"/>
      <c r="B1660" s="640"/>
      <c r="C1660" s="640"/>
      <c r="D1660" s="640"/>
      <c r="E1660" s="640"/>
      <c r="F1660" s="640"/>
      <c r="G1660" s="640"/>
      <c r="H1660" s="640"/>
      <c r="I1660" s="640"/>
      <c r="J1660" s="640"/>
      <c r="K1660" s="640"/>
      <c r="L1660" s="640"/>
    </row>
    <row r="1661" spans="1:12">
      <c r="A1661" s="640"/>
      <c r="B1661" s="640"/>
      <c r="C1661" s="640"/>
      <c r="D1661" s="640"/>
      <c r="E1661" s="640"/>
      <c r="F1661" s="640"/>
      <c r="G1661" s="640"/>
      <c r="H1661" s="640"/>
      <c r="I1661" s="640"/>
      <c r="J1661" s="640"/>
      <c r="K1661" s="640"/>
      <c r="L1661" s="640"/>
    </row>
    <row r="1662" spans="1:12">
      <c r="A1662" s="640"/>
      <c r="B1662" s="640"/>
      <c r="C1662" s="640"/>
      <c r="D1662" s="640"/>
      <c r="E1662" s="640"/>
      <c r="F1662" s="640"/>
      <c r="G1662" s="640"/>
      <c r="H1662" s="640"/>
      <c r="I1662" s="640"/>
      <c r="J1662" s="640"/>
      <c r="K1662" s="640"/>
      <c r="L1662" s="640"/>
    </row>
    <row r="1663" spans="1:12">
      <c r="A1663" s="640"/>
      <c r="B1663" s="640"/>
      <c r="C1663" s="640"/>
      <c r="D1663" s="640"/>
      <c r="E1663" s="640"/>
      <c r="F1663" s="640"/>
      <c r="G1663" s="640"/>
      <c r="H1663" s="640"/>
      <c r="I1663" s="640"/>
      <c r="J1663" s="640"/>
      <c r="K1663" s="640"/>
      <c r="L1663" s="640"/>
    </row>
    <row r="1664" spans="1:12">
      <c r="A1664" s="640"/>
      <c r="B1664" s="640"/>
      <c r="C1664" s="640"/>
      <c r="D1664" s="640"/>
      <c r="E1664" s="640"/>
      <c r="F1664" s="640"/>
      <c r="G1664" s="640"/>
      <c r="H1664" s="640"/>
      <c r="I1664" s="640"/>
      <c r="J1664" s="640"/>
      <c r="K1664" s="640"/>
      <c r="L1664" s="640"/>
    </row>
    <row r="1665" spans="1:12">
      <c r="A1665" s="640"/>
      <c r="B1665" s="640"/>
      <c r="C1665" s="640"/>
      <c r="D1665" s="640"/>
      <c r="E1665" s="640"/>
      <c r="F1665" s="640"/>
      <c r="G1665" s="640"/>
      <c r="H1665" s="640"/>
      <c r="I1665" s="640"/>
      <c r="J1665" s="640"/>
      <c r="K1665" s="640"/>
      <c r="L1665" s="640"/>
    </row>
    <row r="1666" spans="1:12">
      <c r="A1666" s="640"/>
      <c r="B1666" s="640"/>
      <c r="C1666" s="640"/>
      <c r="D1666" s="640"/>
      <c r="E1666" s="640"/>
      <c r="F1666" s="640"/>
      <c r="G1666" s="640"/>
      <c r="H1666" s="640"/>
      <c r="I1666" s="640"/>
      <c r="J1666" s="640"/>
      <c r="K1666" s="640"/>
      <c r="L1666" s="640"/>
    </row>
    <row r="1667" spans="1:12">
      <c r="A1667" s="640"/>
      <c r="B1667" s="640"/>
      <c r="C1667" s="640"/>
      <c r="D1667" s="640"/>
      <c r="E1667" s="640"/>
      <c r="F1667" s="640"/>
      <c r="G1667" s="640"/>
      <c r="H1667" s="640"/>
      <c r="I1667" s="640"/>
      <c r="J1667" s="640"/>
      <c r="K1667" s="640"/>
      <c r="L1667" s="640"/>
    </row>
    <row r="1668" spans="1:12">
      <c r="A1668" s="640"/>
      <c r="B1668" s="640"/>
      <c r="C1668" s="640"/>
      <c r="D1668" s="640"/>
      <c r="E1668" s="640"/>
      <c r="F1668" s="640"/>
      <c r="G1668" s="640"/>
      <c r="H1668" s="640"/>
      <c r="I1668" s="640"/>
      <c r="J1668" s="640"/>
      <c r="K1668" s="640"/>
      <c r="L1668" s="640"/>
    </row>
    <row r="1669" spans="1:12">
      <c r="A1669" s="640"/>
      <c r="B1669" s="640"/>
      <c r="C1669" s="640"/>
      <c r="D1669" s="640"/>
      <c r="E1669" s="640"/>
      <c r="F1669" s="640"/>
      <c r="G1669" s="640"/>
      <c r="H1669" s="640"/>
      <c r="I1669" s="640"/>
      <c r="J1669" s="640"/>
      <c r="K1669" s="640"/>
      <c r="L1669" s="640"/>
    </row>
    <row r="1670" spans="1:12">
      <c r="A1670" s="640"/>
      <c r="B1670" s="640"/>
      <c r="C1670" s="640"/>
      <c r="D1670" s="640"/>
      <c r="E1670" s="640"/>
      <c r="F1670" s="640"/>
      <c r="G1670" s="640"/>
      <c r="H1670" s="640"/>
      <c r="I1670" s="640"/>
      <c r="J1670" s="640"/>
      <c r="K1670" s="640"/>
      <c r="L1670" s="640"/>
    </row>
    <row r="1671" spans="1:12">
      <c r="A1671" s="640"/>
      <c r="B1671" s="640"/>
      <c r="C1671" s="640"/>
      <c r="D1671" s="640"/>
      <c r="E1671" s="640"/>
      <c r="F1671" s="640"/>
      <c r="G1671" s="640"/>
      <c r="H1671" s="640"/>
      <c r="I1671" s="640"/>
      <c r="J1671" s="640"/>
      <c r="K1671" s="640"/>
      <c r="L1671" s="640"/>
    </row>
    <row r="1672" spans="1:12">
      <c r="A1672" s="640"/>
      <c r="B1672" s="640"/>
      <c r="C1672" s="640"/>
      <c r="D1672" s="640"/>
      <c r="E1672" s="640"/>
      <c r="F1672" s="640"/>
      <c r="G1672" s="640"/>
      <c r="H1672" s="640"/>
      <c r="I1672" s="640"/>
      <c r="J1672" s="640"/>
      <c r="K1672" s="640"/>
      <c r="L1672" s="640"/>
    </row>
    <row r="1673" spans="1:12">
      <c r="A1673" s="640"/>
      <c r="B1673" s="640"/>
      <c r="C1673" s="640"/>
      <c r="D1673" s="640"/>
      <c r="E1673" s="640"/>
      <c r="F1673" s="640"/>
      <c r="G1673" s="640"/>
      <c r="H1673" s="640"/>
      <c r="I1673" s="640"/>
      <c r="J1673" s="640"/>
      <c r="K1673" s="640"/>
      <c r="L1673" s="640"/>
    </row>
    <row r="1674" spans="1:12">
      <c r="A1674" s="640"/>
      <c r="B1674" s="640"/>
      <c r="C1674" s="640"/>
      <c r="D1674" s="640"/>
      <c r="E1674" s="640"/>
      <c r="F1674" s="640"/>
      <c r="G1674" s="640"/>
      <c r="H1674" s="640"/>
      <c r="I1674" s="640"/>
      <c r="J1674" s="640"/>
      <c r="K1674" s="640"/>
      <c r="L1674" s="640"/>
    </row>
    <row r="1675" spans="1:12">
      <c r="A1675" s="640"/>
      <c r="B1675" s="640"/>
      <c r="C1675" s="640"/>
      <c r="D1675" s="640"/>
      <c r="E1675" s="640"/>
      <c r="F1675" s="640"/>
      <c r="G1675" s="640"/>
      <c r="H1675" s="640"/>
      <c r="I1675" s="640"/>
      <c r="J1675" s="640"/>
      <c r="K1675" s="640"/>
      <c r="L1675" s="640"/>
    </row>
    <row r="1676" spans="1:12">
      <c r="A1676" s="640"/>
      <c r="B1676" s="640"/>
      <c r="C1676" s="640"/>
      <c r="D1676" s="640"/>
      <c r="E1676" s="640"/>
      <c r="F1676" s="640"/>
      <c r="G1676" s="640"/>
      <c r="H1676" s="640"/>
      <c r="I1676" s="640"/>
      <c r="J1676" s="640"/>
      <c r="K1676" s="640"/>
      <c r="L1676" s="640"/>
    </row>
    <row r="1677" spans="1:12">
      <c r="A1677" s="640"/>
      <c r="B1677" s="640"/>
      <c r="C1677" s="640"/>
      <c r="D1677" s="640"/>
      <c r="E1677" s="640"/>
      <c r="F1677" s="640"/>
      <c r="G1677" s="640"/>
      <c r="H1677" s="640"/>
      <c r="I1677" s="640"/>
      <c r="J1677" s="640"/>
      <c r="K1677" s="640"/>
      <c r="L1677" s="640"/>
    </row>
    <row r="1678" spans="1:12">
      <c r="A1678" s="640"/>
      <c r="B1678" s="640"/>
      <c r="C1678" s="640"/>
      <c r="D1678" s="640"/>
      <c r="E1678" s="640"/>
      <c r="F1678" s="640"/>
      <c r="G1678" s="640"/>
      <c r="H1678" s="640"/>
      <c r="I1678" s="640"/>
      <c r="J1678" s="640"/>
      <c r="K1678" s="640"/>
      <c r="L1678" s="640"/>
    </row>
    <row r="1679" spans="1:12">
      <c r="A1679" s="640"/>
      <c r="B1679" s="640"/>
      <c r="C1679" s="640"/>
      <c r="D1679" s="640"/>
      <c r="E1679" s="640"/>
      <c r="F1679" s="640"/>
      <c r="G1679" s="640"/>
      <c r="H1679" s="640"/>
      <c r="I1679" s="640"/>
      <c r="J1679" s="640"/>
      <c r="K1679" s="640"/>
      <c r="L1679" s="640"/>
    </row>
    <row r="1680" spans="1:12">
      <c r="A1680" s="640"/>
      <c r="B1680" s="640"/>
      <c r="C1680" s="640"/>
      <c r="D1680" s="640"/>
      <c r="E1680" s="640"/>
      <c r="F1680" s="640"/>
      <c r="G1680" s="640"/>
      <c r="H1680" s="640"/>
      <c r="I1680" s="640"/>
      <c r="J1680" s="640"/>
      <c r="K1680" s="640"/>
      <c r="L1680" s="640"/>
    </row>
    <row r="1681" spans="1:12">
      <c r="A1681" s="640"/>
      <c r="B1681" s="640"/>
      <c r="C1681" s="640"/>
      <c r="D1681" s="640"/>
      <c r="E1681" s="640"/>
      <c r="F1681" s="640"/>
      <c r="G1681" s="640"/>
      <c r="H1681" s="640"/>
      <c r="I1681" s="640"/>
      <c r="J1681" s="640"/>
      <c r="K1681" s="640"/>
      <c r="L1681" s="640"/>
    </row>
    <row r="1682" spans="1:12">
      <c r="A1682" s="640"/>
      <c r="B1682" s="640"/>
      <c r="C1682" s="640"/>
      <c r="D1682" s="640"/>
      <c r="E1682" s="640"/>
      <c r="F1682" s="640"/>
      <c r="G1682" s="640"/>
      <c r="H1682" s="640"/>
      <c r="I1682" s="640"/>
      <c r="J1682" s="640"/>
      <c r="K1682" s="640"/>
      <c r="L1682" s="640"/>
    </row>
    <row r="1683" spans="1:12">
      <c r="A1683" s="640"/>
      <c r="B1683" s="640"/>
      <c r="C1683" s="640"/>
      <c r="D1683" s="640"/>
      <c r="E1683" s="640"/>
      <c r="F1683" s="640"/>
      <c r="G1683" s="640"/>
      <c r="H1683" s="640"/>
      <c r="I1683" s="640"/>
      <c r="J1683" s="640"/>
      <c r="K1683" s="640"/>
      <c r="L1683" s="640"/>
    </row>
    <row r="1684" spans="1:12">
      <c r="A1684" s="640"/>
      <c r="B1684" s="640"/>
      <c r="C1684" s="640"/>
      <c r="D1684" s="640"/>
      <c r="E1684" s="640"/>
      <c r="F1684" s="640"/>
      <c r="G1684" s="640"/>
      <c r="H1684" s="640"/>
      <c r="I1684" s="640"/>
      <c r="J1684" s="640"/>
      <c r="K1684" s="640"/>
      <c r="L1684" s="640"/>
    </row>
    <row r="1685" spans="1:12">
      <c r="A1685" s="640"/>
      <c r="B1685" s="640"/>
      <c r="C1685" s="640"/>
      <c r="D1685" s="640"/>
      <c r="E1685" s="640"/>
      <c r="F1685" s="640"/>
      <c r="G1685" s="640"/>
      <c r="H1685" s="640"/>
      <c r="I1685" s="640"/>
      <c r="J1685" s="640"/>
      <c r="K1685" s="640"/>
      <c r="L1685" s="640"/>
    </row>
    <row r="1686" spans="1:12">
      <c r="A1686" s="640"/>
      <c r="B1686" s="640"/>
      <c r="C1686" s="640"/>
      <c r="D1686" s="640"/>
      <c r="E1686" s="640"/>
      <c r="F1686" s="640"/>
      <c r="G1686" s="640"/>
      <c r="H1686" s="640"/>
      <c r="I1686" s="640"/>
      <c r="J1686" s="640"/>
      <c r="K1686" s="640"/>
      <c r="L1686" s="640"/>
    </row>
    <row r="1687" spans="1:12">
      <c r="A1687" s="640"/>
      <c r="B1687" s="640"/>
      <c r="C1687" s="640"/>
      <c r="D1687" s="640"/>
      <c r="E1687" s="640"/>
      <c r="F1687" s="640"/>
      <c r="G1687" s="640"/>
      <c r="H1687" s="640"/>
      <c r="I1687" s="640"/>
      <c r="J1687" s="640"/>
      <c r="K1687" s="640"/>
      <c r="L1687" s="640"/>
    </row>
    <row r="1688" spans="1:12">
      <c r="A1688" s="640"/>
      <c r="B1688" s="640"/>
      <c r="C1688" s="640"/>
      <c r="D1688" s="640"/>
      <c r="E1688" s="640"/>
      <c r="F1688" s="640"/>
      <c r="G1688" s="640"/>
      <c r="H1688" s="640"/>
      <c r="I1688" s="640"/>
      <c r="J1688" s="640"/>
      <c r="K1688" s="640"/>
      <c r="L1688" s="640"/>
    </row>
    <row r="1689" spans="1:12">
      <c r="A1689" s="640"/>
      <c r="B1689" s="640"/>
      <c r="C1689" s="640"/>
      <c r="D1689" s="640"/>
      <c r="E1689" s="640"/>
      <c r="F1689" s="640"/>
      <c r="G1689" s="640"/>
      <c r="H1689" s="640"/>
      <c r="I1689" s="640"/>
      <c r="J1689" s="640"/>
      <c r="K1689" s="640"/>
      <c r="L1689" s="640"/>
    </row>
    <row r="1690" spans="1:12">
      <c r="A1690" s="640"/>
      <c r="B1690" s="640"/>
      <c r="C1690" s="640"/>
      <c r="D1690" s="640"/>
      <c r="E1690" s="640"/>
      <c r="F1690" s="640"/>
      <c r="G1690" s="640"/>
      <c r="H1690" s="640"/>
      <c r="I1690" s="640"/>
      <c r="J1690" s="640"/>
      <c r="K1690" s="640"/>
      <c r="L1690" s="640"/>
    </row>
    <row r="1691" spans="1:12">
      <c r="A1691" s="640"/>
      <c r="B1691" s="640"/>
      <c r="C1691" s="640"/>
      <c r="D1691" s="640"/>
      <c r="E1691" s="640"/>
      <c r="F1691" s="640"/>
      <c r="G1691" s="640"/>
      <c r="H1691" s="640"/>
      <c r="I1691" s="640"/>
      <c r="J1691" s="640"/>
      <c r="K1691" s="640"/>
      <c r="L1691" s="640"/>
    </row>
    <row r="1692" spans="1:12">
      <c r="A1692" s="640"/>
      <c r="B1692" s="640"/>
      <c r="C1692" s="640"/>
      <c r="D1692" s="640"/>
      <c r="E1692" s="640"/>
      <c r="F1692" s="640"/>
      <c r="G1692" s="640"/>
      <c r="H1692" s="640"/>
      <c r="I1692" s="640"/>
      <c r="J1692" s="640"/>
      <c r="K1692" s="640"/>
      <c r="L1692" s="640"/>
    </row>
    <row r="1693" spans="1:12">
      <c r="A1693" s="640"/>
      <c r="B1693" s="640"/>
      <c r="C1693" s="640"/>
      <c r="D1693" s="640"/>
      <c r="E1693" s="640"/>
      <c r="F1693" s="640"/>
      <c r="G1693" s="640"/>
      <c r="H1693" s="640"/>
      <c r="I1693" s="640"/>
      <c r="J1693" s="640"/>
      <c r="K1693" s="640"/>
      <c r="L1693" s="640"/>
    </row>
    <row r="1694" spans="1:12">
      <c r="A1694" s="640"/>
      <c r="B1694" s="640"/>
      <c r="C1694" s="640"/>
      <c r="D1694" s="640"/>
      <c r="E1694" s="640"/>
      <c r="F1694" s="640"/>
      <c r="G1694" s="640"/>
      <c r="H1694" s="640"/>
      <c r="I1694" s="640"/>
      <c r="J1694" s="640"/>
      <c r="K1694" s="640"/>
      <c r="L1694" s="640"/>
    </row>
    <row r="1695" spans="1:12">
      <c r="A1695" s="640"/>
      <c r="B1695" s="640"/>
      <c r="C1695" s="640"/>
      <c r="D1695" s="640"/>
      <c r="E1695" s="640"/>
      <c r="F1695" s="640"/>
      <c r="G1695" s="640"/>
      <c r="H1695" s="640"/>
      <c r="I1695" s="640"/>
      <c r="J1695" s="640"/>
      <c r="K1695" s="640"/>
      <c r="L1695" s="640"/>
    </row>
    <row r="1696" spans="1:12">
      <c r="A1696" s="640"/>
      <c r="B1696" s="640"/>
      <c r="C1696" s="640"/>
      <c r="D1696" s="640"/>
      <c r="E1696" s="640"/>
      <c r="F1696" s="640"/>
      <c r="G1696" s="640"/>
      <c r="H1696" s="640"/>
      <c r="I1696" s="640"/>
      <c r="J1696" s="640"/>
      <c r="K1696" s="640"/>
      <c r="L1696" s="640"/>
    </row>
    <row r="1697" spans="1:12">
      <c r="A1697" s="640"/>
      <c r="B1697" s="640"/>
      <c r="C1697" s="640"/>
      <c r="D1697" s="640"/>
      <c r="E1697" s="640"/>
      <c r="F1697" s="640"/>
      <c r="G1697" s="640"/>
      <c r="H1697" s="640"/>
      <c r="I1697" s="640"/>
      <c r="J1697" s="640"/>
      <c r="K1697" s="640"/>
      <c r="L1697" s="640"/>
    </row>
    <row r="1698" spans="1:12">
      <c r="A1698" s="640"/>
      <c r="B1698" s="640"/>
      <c r="C1698" s="640"/>
      <c r="D1698" s="640"/>
      <c r="E1698" s="640"/>
      <c r="F1698" s="640"/>
      <c r="G1698" s="640"/>
      <c r="H1698" s="640"/>
      <c r="I1698" s="640"/>
      <c r="J1698" s="640"/>
      <c r="K1698" s="640"/>
      <c r="L1698" s="640"/>
    </row>
    <row r="1699" spans="1:12">
      <c r="A1699" s="640"/>
      <c r="B1699" s="640"/>
      <c r="C1699" s="640"/>
      <c r="D1699" s="640"/>
      <c r="E1699" s="640"/>
      <c r="F1699" s="640"/>
      <c r="G1699" s="640"/>
      <c r="H1699" s="640"/>
      <c r="I1699" s="640"/>
      <c r="J1699" s="640"/>
      <c r="K1699" s="640"/>
      <c r="L1699" s="640"/>
    </row>
    <row r="1700" spans="1:12">
      <c r="A1700" s="640"/>
      <c r="B1700" s="640"/>
      <c r="C1700" s="640"/>
      <c r="D1700" s="640"/>
      <c r="E1700" s="640"/>
      <c r="F1700" s="640"/>
      <c r="G1700" s="640"/>
      <c r="H1700" s="640"/>
      <c r="I1700" s="640"/>
      <c r="J1700" s="640"/>
      <c r="K1700" s="640"/>
      <c r="L1700" s="640"/>
    </row>
    <row r="1701" spans="1:12">
      <c r="A1701" s="640"/>
      <c r="B1701" s="640"/>
      <c r="C1701" s="640"/>
      <c r="D1701" s="640"/>
      <c r="E1701" s="640"/>
      <c r="F1701" s="640"/>
      <c r="G1701" s="640"/>
      <c r="H1701" s="640"/>
      <c r="I1701" s="640"/>
      <c r="J1701" s="640"/>
      <c r="K1701" s="640"/>
      <c r="L1701" s="640"/>
    </row>
    <row r="1702" spans="1:12">
      <c r="A1702" s="640"/>
      <c r="B1702" s="640"/>
      <c r="C1702" s="640"/>
      <c r="D1702" s="640"/>
      <c r="E1702" s="640"/>
      <c r="F1702" s="640"/>
      <c r="G1702" s="640"/>
      <c r="H1702" s="640"/>
      <c r="I1702" s="640"/>
      <c r="J1702" s="640"/>
      <c r="K1702" s="640"/>
      <c r="L1702" s="640"/>
    </row>
    <row r="1703" spans="1:12">
      <c r="A1703" s="640"/>
      <c r="B1703" s="640"/>
      <c r="C1703" s="640"/>
      <c r="D1703" s="640"/>
      <c r="E1703" s="640"/>
      <c r="F1703" s="640"/>
      <c r="G1703" s="640"/>
      <c r="H1703" s="640"/>
      <c r="I1703" s="640"/>
      <c r="J1703" s="640"/>
      <c r="K1703" s="640"/>
      <c r="L1703" s="640"/>
    </row>
    <row r="1704" spans="1:12">
      <c r="A1704" s="640"/>
      <c r="B1704" s="640"/>
      <c r="C1704" s="640"/>
      <c r="D1704" s="640"/>
      <c r="E1704" s="640"/>
      <c r="F1704" s="640"/>
      <c r="G1704" s="640"/>
      <c r="H1704" s="640"/>
      <c r="I1704" s="640"/>
      <c r="J1704" s="640"/>
      <c r="K1704" s="640"/>
      <c r="L1704" s="640"/>
    </row>
    <row r="1705" spans="1:12">
      <c r="A1705" s="640"/>
      <c r="B1705" s="640"/>
      <c r="C1705" s="640"/>
      <c r="D1705" s="640"/>
      <c r="E1705" s="640"/>
      <c r="F1705" s="640"/>
      <c r="G1705" s="640"/>
      <c r="H1705" s="640"/>
      <c r="I1705" s="640"/>
      <c r="J1705" s="640"/>
      <c r="K1705" s="640"/>
      <c r="L1705" s="640"/>
    </row>
    <row r="1706" spans="1:12">
      <c r="A1706" s="640"/>
      <c r="B1706" s="640"/>
      <c r="C1706" s="640"/>
      <c r="D1706" s="640"/>
      <c r="E1706" s="640"/>
      <c r="F1706" s="640"/>
      <c r="G1706" s="640"/>
      <c r="H1706" s="640"/>
      <c r="I1706" s="640"/>
      <c r="J1706" s="640"/>
      <c r="K1706" s="640"/>
      <c r="L1706" s="640"/>
    </row>
    <row r="1707" spans="1:12">
      <c r="A1707" s="640"/>
      <c r="B1707" s="640"/>
      <c r="C1707" s="640"/>
      <c r="D1707" s="640"/>
      <c r="E1707" s="640"/>
      <c r="F1707" s="640"/>
      <c r="G1707" s="640"/>
      <c r="H1707" s="640"/>
      <c r="I1707" s="640"/>
      <c r="J1707" s="640"/>
      <c r="K1707" s="640"/>
      <c r="L1707" s="640"/>
    </row>
    <row r="1708" spans="1:12">
      <c r="A1708" s="640"/>
      <c r="B1708" s="640"/>
      <c r="C1708" s="640"/>
      <c r="D1708" s="640"/>
      <c r="E1708" s="640"/>
      <c r="F1708" s="640"/>
      <c r="G1708" s="640"/>
      <c r="H1708" s="640"/>
      <c r="I1708" s="640"/>
      <c r="J1708" s="640"/>
      <c r="K1708" s="640"/>
      <c r="L1708" s="640"/>
    </row>
    <row r="1709" spans="1:12">
      <c r="A1709" s="640"/>
      <c r="B1709" s="640"/>
      <c r="C1709" s="640"/>
      <c r="D1709" s="640"/>
      <c r="E1709" s="640"/>
      <c r="F1709" s="640"/>
      <c r="G1709" s="640"/>
      <c r="H1709" s="640"/>
      <c r="I1709" s="640"/>
      <c r="J1709" s="640"/>
      <c r="K1709" s="640"/>
      <c r="L1709" s="640"/>
    </row>
    <row r="1710" spans="1:12">
      <c r="A1710" s="640"/>
      <c r="B1710" s="640"/>
      <c r="C1710" s="640"/>
      <c r="D1710" s="640"/>
      <c r="E1710" s="640"/>
      <c r="F1710" s="640"/>
      <c r="G1710" s="640"/>
      <c r="H1710" s="640"/>
      <c r="I1710" s="640"/>
      <c r="J1710" s="640"/>
      <c r="K1710" s="640"/>
      <c r="L1710" s="640"/>
    </row>
    <row r="1711" spans="1:12">
      <c r="A1711" s="640"/>
      <c r="B1711" s="640"/>
      <c r="C1711" s="640"/>
      <c r="D1711" s="640"/>
      <c r="E1711" s="640"/>
      <c r="F1711" s="640"/>
      <c r="G1711" s="640"/>
      <c r="H1711" s="640"/>
      <c r="I1711" s="640"/>
      <c r="J1711" s="640"/>
      <c r="K1711" s="640"/>
      <c r="L1711" s="640"/>
    </row>
    <row r="1712" spans="1:12">
      <c r="A1712" s="640"/>
      <c r="B1712" s="640"/>
      <c r="C1712" s="640"/>
      <c r="D1712" s="640"/>
      <c r="E1712" s="640"/>
      <c r="F1712" s="640"/>
      <c r="G1712" s="640"/>
      <c r="H1712" s="640"/>
      <c r="I1712" s="640"/>
      <c r="J1712" s="640"/>
      <c r="K1712" s="640"/>
      <c r="L1712" s="640"/>
    </row>
    <row r="1713" spans="1:12">
      <c r="A1713" s="640"/>
      <c r="B1713" s="640"/>
      <c r="C1713" s="640"/>
      <c r="D1713" s="640"/>
      <c r="E1713" s="640"/>
      <c r="F1713" s="640"/>
      <c r="G1713" s="640"/>
      <c r="H1713" s="640"/>
      <c r="I1713" s="640"/>
      <c r="J1713" s="640"/>
      <c r="K1713" s="640"/>
      <c r="L1713" s="640"/>
    </row>
    <row r="1714" spans="1:12">
      <c r="A1714" s="640"/>
      <c r="B1714" s="640"/>
      <c r="C1714" s="640"/>
      <c r="D1714" s="640"/>
      <c r="E1714" s="640"/>
      <c r="F1714" s="640"/>
      <c r="G1714" s="640"/>
      <c r="H1714" s="640"/>
      <c r="I1714" s="640"/>
      <c r="J1714" s="640"/>
      <c r="K1714" s="640"/>
      <c r="L1714" s="640"/>
    </row>
    <row r="1715" spans="1:12">
      <c r="A1715" s="640"/>
      <c r="B1715" s="640"/>
      <c r="C1715" s="640"/>
      <c r="D1715" s="640"/>
      <c r="E1715" s="640"/>
      <c r="F1715" s="640"/>
      <c r="G1715" s="640"/>
      <c r="H1715" s="640"/>
      <c r="I1715" s="640"/>
      <c r="J1715" s="640"/>
      <c r="K1715" s="640"/>
      <c r="L1715" s="640"/>
    </row>
    <row r="1716" spans="1:12">
      <c r="A1716" s="640"/>
      <c r="B1716" s="640"/>
      <c r="C1716" s="640"/>
      <c r="D1716" s="640"/>
      <c r="E1716" s="640"/>
      <c r="F1716" s="640"/>
      <c r="G1716" s="640"/>
      <c r="H1716" s="640"/>
      <c r="I1716" s="640"/>
      <c r="J1716" s="640"/>
      <c r="K1716" s="640"/>
      <c r="L1716" s="640"/>
    </row>
    <row r="1717" spans="1:12">
      <c r="A1717" s="640"/>
      <c r="B1717" s="640"/>
      <c r="C1717" s="640"/>
      <c r="D1717" s="640"/>
      <c r="E1717" s="640"/>
      <c r="F1717" s="640"/>
      <c r="G1717" s="640"/>
      <c r="H1717" s="640"/>
      <c r="I1717" s="640"/>
      <c r="J1717" s="640"/>
      <c r="K1717" s="640"/>
      <c r="L1717" s="640"/>
    </row>
    <row r="1718" spans="1:12">
      <c r="A1718" s="640"/>
      <c r="B1718" s="640"/>
      <c r="C1718" s="640"/>
      <c r="D1718" s="640"/>
      <c r="E1718" s="640"/>
      <c r="F1718" s="640"/>
      <c r="G1718" s="640"/>
      <c r="H1718" s="640"/>
      <c r="I1718" s="640"/>
      <c r="J1718" s="640"/>
      <c r="K1718" s="640"/>
      <c r="L1718" s="640"/>
    </row>
    <row r="1719" spans="1:12">
      <c r="A1719" s="640"/>
      <c r="B1719" s="640"/>
      <c r="C1719" s="640"/>
      <c r="D1719" s="640"/>
      <c r="E1719" s="640"/>
      <c r="F1719" s="640"/>
      <c r="G1719" s="640"/>
      <c r="H1719" s="640"/>
      <c r="I1719" s="640"/>
      <c r="J1719" s="640"/>
      <c r="K1719" s="640"/>
      <c r="L1719" s="640"/>
    </row>
    <row r="1720" spans="1:12">
      <c r="A1720" s="640"/>
      <c r="B1720" s="640"/>
      <c r="C1720" s="640"/>
      <c r="D1720" s="640"/>
      <c r="E1720" s="640"/>
      <c r="F1720" s="640"/>
      <c r="G1720" s="640"/>
      <c r="H1720" s="640"/>
      <c r="I1720" s="640"/>
      <c r="J1720" s="640"/>
      <c r="K1720" s="640"/>
      <c r="L1720" s="640"/>
    </row>
    <row r="1721" spans="1:12">
      <c r="A1721" s="640"/>
      <c r="B1721" s="640"/>
      <c r="C1721" s="640"/>
      <c r="D1721" s="640"/>
      <c r="E1721" s="640"/>
      <c r="F1721" s="640"/>
      <c r="G1721" s="640"/>
      <c r="H1721" s="640"/>
      <c r="I1721" s="640"/>
      <c r="J1721" s="640"/>
      <c r="K1721" s="640"/>
      <c r="L1721" s="640"/>
    </row>
    <row r="1722" spans="1:12">
      <c r="A1722" s="640"/>
      <c r="B1722" s="640"/>
      <c r="C1722" s="640"/>
      <c r="D1722" s="640"/>
      <c r="E1722" s="640"/>
      <c r="F1722" s="640"/>
      <c r="G1722" s="640"/>
      <c r="H1722" s="640"/>
      <c r="I1722" s="640"/>
      <c r="J1722" s="640"/>
      <c r="K1722" s="640"/>
      <c r="L1722" s="640"/>
    </row>
    <row r="1723" spans="1:12">
      <c r="A1723" s="640"/>
      <c r="B1723" s="640"/>
      <c r="C1723" s="640"/>
      <c r="D1723" s="640"/>
      <c r="E1723" s="640"/>
      <c r="F1723" s="640"/>
      <c r="G1723" s="640"/>
      <c r="H1723" s="640"/>
      <c r="I1723" s="640"/>
      <c r="J1723" s="640"/>
      <c r="K1723" s="640"/>
      <c r="L1723" s="640"/>
    </row>
    <row r="1724" spans="1:12">
      <c r="A1724" s="640"/>
      <c r="B1724" s="640"/>
      <c r="C1724" s="640"/>
      <c r="D1724" s="640"/>
      <c r="E1724" s="640"/>
      <c r="F1724" s="640"/>
      <c r="G1724" s="640"/>
      <c r="H1724" s="640"/>
      <c r="I1724" s="640"/>
      <c r="J1724" s="640"/>
      <c r="K1724" s="640"/>
      <c r="L1724" s="640"/>
    </row>
    <row r="1725" spans="1:12">
      <c r="A1725" s="640"/>
      <c r="B1725" s="640"/>
      <c r="C1725" s="640"/>
      <c r="D1725" s="640"/>
      <c r="E1725" s="640"/>
      <c r="F1725" s="640"/>
      <c r="G1725" s="640"/>
      <c r="H1725" s="640"/>
      <c r="I1725" s="640"/>
      <c r="J1725" s="640"/>
      <c r="K1725" s="640"/>
      <c r="L1725" s="640"/>
    </row>
    <row r="1726" spans="1:12">
      <c r="A1726" s="640"/>
      <c r="B1726" s="640"/>
      <c r="C1726" s="640"/>
      <c r="D1726" s="640"/>
      <c r="E1726" s="640"/>
      <c r="F1726" s="640"/>
      <c r="G1726" s="640"/>
      <c r="H1726" s="640"/>
      <c r="I1726" s="640"/>
      <c r="J1726" s="640"/>
      <c r="K1726" s="640"/>
      <c r="L1726" s="640"/>
    </row>
    <row r="1727" spans="1:12">
      <c r="A1727" s="640"/>
      <c r="B1727" s="640"/>
      <c r="C1727" s="640"/>
      <c r="D1727" s="640"/>
      <c r="E1727" s="640"/>
      <c r="F1727" s="640"/>
      <c r="G1727" s="640"/>
      <c r="H1727" s="640"/>
      <c r="I1727" s="640"/>
      <c r="J1727" s="640"/>
      <c r="K1727" s="640"/>
      <c r="L1727" s="640"/>
    </row>
    <row r="1728" spans="1:12">
      <c r="A1728" s="640"/>
      <c r="B1728" s="640"/>
      <c r="C1728" s="640"/>
      <c r="D1728" s="640"/>
      <c r="E1728" s="640"/>
      <c r="F1728" s="640"/>
      <c r="G1728" s="640"/>
      <c r="H1728" s="640"/>
      <c r="I1728" s="640"/>
      <c r="J1728" s="640"/>
      <c r="K1728" s="640"/>
      <c r="L1728" s="640"/>
    </row>
    <row r="1729" spans="1:12">
      <c r="A1729" s="640"/>
      <c r="B1729" s="640"/>
      <c r="C1729" s="640"/>
      <c r="D1729" s="640"/>
      <c r="E1729" s="640"/>
      <c r="F1729" s="640"/>
      <c r="G1729" s="640"/>
      <c r="H1729" s="640"/>
      <c r="I1729" s="640"/>
      <c r="J1729" s="640"/>
      <c r="K1729" s="640"/>
      <c r="L1729" s="640"/>
    </row>
    <row r="1730" spans="1:12">
      <c r="A1730" s="640"/>
      <c r="B1730" s="640"/>
      <c r="C1730" s="640"/>
      <c r="D1730" s="640"/>
      <c r="E1730" s="640"/>
      <c r="F1730" s="640"/>
      <c r="G1730" s="640"/>
      <c r="H1730" s="640"/>
      <c r="I1730" s="640"/>
      <c r="J1730" s="640"/>
      <c r="K1730" s="640"/>
      <c r="L1730" s="640"/>
    </row>
    <row r="1731" spans="1:12">
      <c r="A1731" s="640"/>
      <c r="B1731" s="640"/>
      <c r="C1731" s="640"/>
      <c r="D1731" s="640"/>
      <c r="E1731" s="640"/>
      <c r="F1731" s="640"/>
      <c r="G1731" s="640"/>
      <c r="H1731" s="640"/>
      <c r="I1731" s="640"/>
      <c r="J1731" s="640"/>
      <c r="K1731" s="640"/>
      <c r="L1731" s="640"/>
    </row>
    <row r="1732" spans="1:12">
      <c r="A1732" s="640"/>
      <c r="B1732" s="640"/>
      <c r="C1732" s="640"/>
      <c r="D1732" s="640"/>
      <c r="E1732" s="640"/>
      <c r="F1732" s="640"/>
      <c r="G1732" s="640"/>
      <c r="H1732" s="640"/>
      <c r="I1732" s="640"/>
      <c r="J1732" s="640"/>
      <c r="K1732" s="640"/>
      <c r="L1732" s="640"/>
    </row>
    <row r="1733" spans="1:12">
      <c r="A1733" s="640"/>
      <c r="B1733" s="640"/>
      <c r="C1733" s="640"/>
      <c r="D1733" s="640"/>
      <c r="E1733" s="640"/>
      <c r="F1733" s="640"/>
      <c r="G1733" s="640"/>
      <c r="H1733" s="640"/>
      <c r="I1733" s="640"/>
      <c r="J1733" s="640"/>
      <c r="K1733" s="640"/>
      <c r="L1733" s="640"/>
    </row>
    <row r="1734" spans="1:12">
      <c r="A1734" s="640"/>
      <c r="B1734" s="640"/>
      <c r="C1734" s="640"/>
      <c r="D1734" s="640"/>
      <c r="E1734" s="640"/>
      <c r="F1734" s="640"/>
      <c r="G1734" s="640"/>
      <c r="H1734" s="640"/>
      <c r="I1734" s="640"/>
      <c r="J1734" s="640"/>
      <c r="K1734" s="640"/>
      <c r="L1734" s="640"/>
    </row>
    <row r="1735" spans="1:12">
      <c r="A1735" s="640"/>
      <c r="B1735" s="640"/>
      <c r="C1735" s="640"/>
      <c r="D1735" s="640"/>
      <c r="E1735" s="640"/>
      <c r="F1735" s="640"/>
      <c r="G1735" s="640"/>
      <c r="H1735" s="640"/>
      <c r="I1735" s="640"/>
      <c r="J1735" s="640"/>
      <c r="K1735" s="640"/>
      <c r="L1735" s="640"/>
    </row>
    <row r="1736" spans="1:12">
      <c r="A1736" s="640"/>
      <c r="B1736" s="640"/>
      <c r="C1736" s="640"/>
      <c r="D1736" s="640"/>
      <c r="E1736" s="640"/>
      <c r="F1736" s="640"/>
      <c r="G1736" s="640"/>
      <c r="H1736" s="640"/>
      <c r="I1736" s="640"/>
      <c r="J1736" s="640"/>
      <c r="K1736" s="640"/>
      <c r="L1736" s="640"/>
    </row>
    <row r="1737" spans="1:12">
      <c r="A1737" s="640"/>
      <c r="B1737" s="640"/>
      <c r="C1737" s="640"/>
      <c r="D1737" s="640"/>
      <c r="E1737" s="640"/>
      <c r="F1737" s="640"/>
      <c r="G1737" s="640"/>
      <c r="H1737" s="640"/>
      <c r="I1737" s="640"/>
      <c r="J1737" s="640"/>
      <c r="K1737" s="640"/>
      <c r="L1737" s="640"/>
    </row>
    <row r="1738" spans="1:12">
      <c r="A1738" s="640"/>
      <c r="B1738" s="640"/>
      <c r="C1738" s="640"/>
      <c r="D1738" s="640"/>
      <c r="E1738" s="640"/>
      <c r="F1738" s="640"/>
      <c r="G1738" s="640"/>
      <c r="H1738" s="640"/>
      <c r="I1738" s="640"/>
      <c r="J1738" s="640"/>
      <c r="K1738" s="640"/>
      <c r="L1738" s="640"/>
    </row>
    <row r="1739" spans="1:12">
      <c r="A1739" s="640"/>
      <c r="B1739" s="640"/>
      <c r="C1739" s="640"/>
      <c r="D1739" s="640"/>
      <c r="E1739" s="640"/>
      <c r="F1739" s="640"/>
      <c r="G1739" s="640"/>
      <c r="H1739" s="640"/>
      <c r="I1739" s="640"/>
      <c r="J1739" s="640"/>
      <c r="K1739" s="640"/>
      <c r="L1739" s="640"/>
    </row>
    <row r="1740" spans="1:12">
      <c r="A1740" s="640"/>
      <c r="B1740" s="640"/>
      <c r="C1740" s="640"/>
      <c r="D1740" s="640"/>
      <c r="E1740" s="640"/>
      <c r="F1740" s="640"/>
      <c r="G1740" s="640"/>
      <c r="H1740" s="640"/>
      <c r="I1740" s="640"/>
      <c r="J1740" s="640"/>
      <c r="K1740" s="640"/>
      <c r="L1740" s="640"/>
    </row>
    <row r="1741" spans="1:12">
      <c r="A1741" s="640"/>
      <c r="B1741" s="640"/>
      <c r="C1741" s="640"/>
      <c r="D1741" s="640"/>
      <c r="E1741" s="640"/>
      <c r="F1741" s="640"/>
      <c r="G1741" s="640"/>
      <c r="H1741" s="640"/>
      <c r="I1741" s="640"/>
      <c r="J1741" s="640"/>
      <c r="K1741" s="640"/>
      <c r="L1741" s="640"/>
    </row>
    <row r="1742" spans="1:12">
      <c r="A1742" s="640"/>
      <c r="B1742" s="640"/>
      <c r="C1742" s="640"/>
      <c r="D1742" s="640"/>
      <c r="E1742" s="640"/>
      <c r="F1742" s="640"/>
      <c r="G1742" s="640"/>
      <c r="H1742" s="640"/>
      <c r="I1742" s="640"/>
      <c r="J1742" s="640"/>
      <c r="K1742" s="640"/>
      <c r="L1742" s="640"/>
    </row>
    <row r="1743" spans="1:12">
      <c r="A1743" s="640"/>
      <c r="B1743" s="640"/>
      <c r="C1743" s="640"/>
      <c r="D1743" s="640"/>
      <c r="E1743" s="640"/>
      <c r="F1743" s="640"/>
      <c r="G1743" s="640"/>
      <c r="H1743" s="640"/>
      <c r="I1743" s="640"/>
      <c r="J1743" s="640"/>
      <c r="K1743" s="640"/>
      <c r="L1743" s="640"/>
    </row>
    <row r="1744" spans="1:12">
      <c r="A1744" s="640"/>
      <c r="B1744" s="640"/>
      <c r="C1744" s="640"/>
      <c r="D1744" s="640"/>
      <c r="E1744" s="640"/>
      <c r="F1744" s="640"/>
      <c r="G1744" s="640"/>
      <c r="H1744" s="640"/>
      <c r="I1744" s="640"/>
      <c r="J1744" s="640"/>
      <c r="K1744" s="640"/>
      <c r="L1744" s="640"/>
    </row>
    <row r="1745" spans="1:12">
      <c r="A1745" s="640"/>
      <c r="B1745" s="640"/>
      <c r="C1745" s="640"/>
      <c r="D1745" s="640"/>
      <c r="E1745" s="640"/>
      <c r="F1745" s="640"/>
      <c r="G1745" s="640"/>
      <c r="H1745" s="640"/>
      <c r="I1745" s="640"/>
      <c r="J1745" s="640"/>
      <c r="K1745" s="640"/>
      <c r="L1745" s="640"/>
    </row>
    <row r="1746" spans="1:12">
      <c r="A1746" s="640"/>
      <c r="B1746" s="640"/>
      <c r="C1746" s="640"/>
      <c r="D1746" s="640"/>
      <c r="E1746" s="640"/>
      <c r="F1746" s="640"/>
      <c r="G1746" s="640"/>
      <c r="H1746" s="640"/>
      <c r="I1746" s="640"/>
      <c r="J1746" s="640"/>
      <c r="K1746" s="640"/>
      <c r="L1746" s="640"/>
    </row>
    <row r="1747" spans="1:12">
      <c r="A1747" s="640"/>
      <c r="B1747" s="640"/>
      <c r="C1747" s="640"/>
      <c r="D1747" s="640"/>
      <c r="E1747" s="640"/>
      <c r="F1747" s="640"/>
      <c r="G1747" s="640"/>
      <c r="H1747" s="640"/>
      <c r="I1747" s="640"/>
      <c r="J1747" s="640"/>
      <c r="K1747" s="640"/>
      <c r="L1747" s="640"/>
    </row>
    <row r="1748" spans="1:12">
      <c r="A1748" s="640"/>
      <c r="B1748" s="640"/>
      <c r="C1748" s="640"/>
      <c r="D1748" s="640"/>
      <c r="E1748" s="640"/>
      <c r="F1748" s="640"/>
      <c r="G1748" s="640"/>
      <c r="H1748" s="640"/>
      <c r="I1748" s="640"/>
      <c r="J1748" s="640"/>
      <c r="K1748" s="640"/>
      <c r="L1748" s="640"/>
    </row>
    <row r="1749" spans="1:12">
      <c r="A1749" s="640"/>
      <c r="B1749" s="640"/>
      <c r="C1749" s="640"/>
      <c r="D1749" s="640"/>
      <c r="E1749" s="640"/>
      <c r="F1749" s="640"/>
      <c r="G1749" s="640"/>
      <c r="H1749" s="640"/>
      <c r="I1749" s="640"/>
      <c r="J1749" s="640"/>
      <c r="K1749" s="640"/>
      <c r="L1749" s="640"/>
    </row>
    <row r="1750" spans="1:12">
      <c r="A1750" s="640"/>
      <c r="B1750" s="640"/>
      <c r="C1750" s="640"/>
      <c r="D1750" s="640"/>
      <c r="E1750" s="640"/>
      <c r="F1750" s="640"/>
      <c r="G1750" s="640"/>
      <c r="H1750" s="640"/>
      <c r="I1750" s="640"/>
      <c r="J1750" s="640"/>
      <c r="K1750" s="640"/>
      <c r="L1750" s="640"/>
    </row>
    <row r="1751" spans="1:12">
      <c r="A1751" s="640"/>
      <c r="B1751" s="640"/>
      <c r="C1751" s="640"/>
      <c r="D1751" s="640"/>
      <c r="E1751" s="640"/>
      <c r="F1751" s="640"/>
      <c r="G1751" s="640"/>
      <c r="H1751" s="640"/>
      <c r="I1751" s="640"/>
      <c r="J1751" s="640"/>
      <c r="K1751" s="640"/>
      <c r="L1751" s="640"/>
    </row>
    <row r="1752" spans="1:12">
      <c r="A1752" s="640"/>
      <c r="B1752" s="640"/>
      <c r="C1752" s="640"/>
      <c r="D1752" s="640"/>
      <c r="E1752" s="640"/>
      <c r="F1752" s="640"/>
      <c r="G1752" s="640"/>
      <c r="H1752" s="640"/>
      <c r="I1752" s="640"/>
      <c r="J1752" s="640"/>
      <c r="K1752" s="640"/>
      <c r="L1752" s="640"/>
    </row>
    <row r="1753" spans="1:12">
      <c r="A1753" s="640"/>
      <c r="B1753" s="640"/>
      <c r="C1753" s="640"/>
      <c r="D1753" s="640"/>
      <c r="E1753" s="640"/>
      <c r="F1753" s="640"/>
      <c r="G1753" s="640"/>
      <c r="H1753" s="640"/>
      <c r="I1753" s="640"/>
      <c r="J1753" s="640"/>
      <c r="K1753" s="640"/>
      <c r="L1753" s="640"/>
    </row>
    <row r="1754" spans="1:12">
      <c r="A1754" s="640"/>
      <c r="B1754" s="640"/>
      <c r="C1754" s="640"/>
      <c r="D1754" s="640"/>
      <c r="E1754" s="640"/>
      <c r="F1754" s="640"/>
      <c r="G1754" s="640"/>
      <c r="H1754" s="640"/>
      <c r="I1754" s="640"/>
      <c r="J1754" s="640"/>
      <c r="K1754" s="640"/>
      <c r="L1754" s="640"/>
    </row>
    <row r="1755" spans="1:12">
      <c r="A1755" s="640"/>
      <c r="B1755" s="640"/>
      <c r="C1755" s="640"/>
      <c r="D1755" s="640"/>
      <c r="E1755" s="640"/>
      <c r="F1755" s="640"/>
      <c r="G1755" s="640"/>
      <c r="H1755" s="640"/>
      <c r="I1755" s="640"/>
      <c r="J1755" s="640"/>
      <c r="K1755" s="640"/>
      <c r="L1755" s="640"/>
    </row>
    <row r="1756" spans="1:12">
      <c r="A1756" s="640"/>
      <c r="B1756" s="640"/>
      <c r="C1756" s="640"/>
      <c r="D1756" s="640"/>
      <c r="E1756" s="640"/>
      <c r="F1756" s="640"/>
      <c r="G1756" s="640"/>
      <c r="H1756" s="640"/>
      <c r="I1756" s="640"/>
      <c r="J1756" s="640"/>
      <c r="K1756" s="640"/>
      <c r="L1756" s="640"/>
    </row>
    <row r="1757" spans="1:12">
      <c r="A1757" s="640"/>
      <c r="B1757" s="640"/>
      <c r="C1757" s="640"/>
      <c r="D1757" s="640"/>
      <c r="E1757" s="640"/>
      <c r="F1757" s="640"/>
      <c r="G1757" s="640"/>
      <c r="H1757" s="640"/>
      <c r="I1757" s="640"/>
      <c r="J1757" s="640"/>
      <c r="K1757" s="640"/>
      <c r="L1757" s="640"/>
    </row>
    <row r="1758" spans="1:12">
      <c r="A1758" s="640"/>
      <c r="B1758" s="640"/>
      <c r="C1758" s="640"/>
      <c r="D1758" s="640"/>
      <c r="E1758" s="640"/>
      <c r="F1758" s="640"/>
      <c r="G1758" s="640"/>
      <c r="H1758" s="640"/>
      <c r="I1758" s="640"/>
      <c r="J1758" s="640"/>
      <c r="K1758" s="640"/>
      <c r="L1758" s="640"/>
    </row>
    <row r="1759" spans="1:12">
      <c r="A1759" s="640"/>
      <c r="B1759" s="640"/>
      <c r="C1759" s="640"/>
      <c r="D1759" s="640"/>
      <c r="E1759" s="640"/>
      <c r="F1759" s="640"/>
      <c r="G1759" s="640"/>
      <c r="H1759" s="640"/>
      <c r="I1759" s="640"/>
      <c r="J1759" s="640"/>
      <c r="K1759" s="640"/>
      <c r="L1759" s="640"/>
    </row>
    <row r="1760" spans="1:12">
      <c r="A1760" s="640"/>
      <c r="B1760" s="640"/>
      <c r="C1760" s="640"/>
      <c r="D1760" s="640"/>
      <c r="E1760" s="640"/>
      <c r="F1760" s="640"/>
      <c r="G1760" s="640"/>
      <c r="H1760" s="640"/>
      <c r="I1760" s="640"/>
      <c r="J1760" s="640"/>
      <c r="K1760" s="640"/>
      <c r="L1760" s="640"/>
    </row>
    <row r="1761" spans="1:12">
      <c r="A1761" s="640"/>
      <c r="B1761" s="640"/>
      <c r="C1761" s="640"/>
      <c r="D1761" s="640"/>
      <c r="E1761" s="640"/>
      <c r="F1761" s="640"/>
      <c r="G1761" s="640"/>
      <c r="H1761" s="640"/>
      <c r="I1761" s="640"/>
      <c r="J1761" s="640"/>
      <c r="K1761" s="640"/>
      <c r="L1761" s="640"/>
    </row>
    <row r="1762" spans="1:12">
      <c r="A1762" s="640"/>
      <c r="B1762" s="640"/>
      <c r="C1762" s="640"/>
      <c r="D1762" s="640"/>
      <c r="E1762" s="640"/>
      <c r="F1762" s="640"/>
      <c r="G1762" s="640"/>
      <c r="H1762" s="640"/>
      <c r="I1762" s="640"/>
      <c r="J1762" s="640"/>
      <c r="K1762" s="640"/>
      <c r="L1762" s="640"/>
    </row>
    <row r="1763" spans="1:12">
      <c r="A1763" s="640"/>
      <c r="B1763" s="640"/>
      <c r="C1763" s="640"/>
      <c r="D1763" s="640"/>
      <c r="E1763" s="640"/>
      <c r="F1763" s="640"/>
      <c r="G1763" s="640"/>
      <c r="H1763" s="640"/>
      <c r="I1763" s="640"/>
      <c r="J1763" s="640"/>
      <c r="K1763" s="640"/>
      <c r="L1763" s="640"/>
    </row>
    <row r="1764" spans="1:12">
      <c r="A1764" s="640"/>
      <c r="B1764" s="640"/>
      <c r="C1764" s="640"/>
      <c r="D1764" s="640"/>
      <c r="E1764" s="640"/>
      <c r="F1764" s="640"/>
      <c r="G1764" s="640"/>
      <c r="H1764" s="640"/>
      <c r="I1764" s="640"/>
      <c r="J1764" s="640"/>
      <c r="K1764" s="640"/>
      <c r="L1764" s="640"/>
    </row>
    <row r="1765" spans="1:12">
      <c r="A1765" s="640"/>
      <c r="B1765" s="640"/>
      <c r="C1765" s="640"/>
      <c r="D1765" s="640"/>
      <c r="E1765" s="640"/>
      <c r="F1765" s="640"/>
      <c r="G1765" s="640"/>
      <c r="H1765" s="640"/>
      <c r="I1765" s="640"/>
      <c r="J1765" s="640"/>
      <c r="K1765" s="640"/>
      <c r="L1765" s="640"/>
    </row>
    <row r="1766" spans="1:12">
      <c r="A1766" s="640"/>
      <c r="B1766" s="640"/>
      <c r="C1766" s="640"/>
      <c r="D1766" s="640"/>
      <c r="E1766" s="640"/>
      <c r="F1766" s="640"/>
      <c r="G1766" s="640"/>
      <c r="H1766" s="640"/>
      <c r="I1766" s="640"/>
      <c r="J1766" s="640"/>
      <c r="K1766" s="640"/>
      <c r="L1766" s="640"/>
    </row>
    <row r="1767" spans="1:12">
      <c r="A1767" s="640"/>
      <c r="B1767" s="640"/>
      <c r="C1767" s="640"/>
      <c r="D1767" s="640"/>
      <c r="E1767" s="640"/>
      <c r="F1767" s="640"/>
      <c r="G1767" s="640"/>
      <c r="H1767" s="640"/>
      <c r="I1767" s="640"/>
      <c r="J1767" s="640"/>
      <c r="K1767" s="640"/>
      <c r="L1767" s="640"/>
    </row>
    <row r="1768" spans="1:12">
      <c r="A1768" s="640"/>
      <c r="B1768" s="640"/>
      <c r="C1768" s="640"/>
      <c r="D1768" s="640"/>
      <c r="E1768" s="640"/>
      <c r="F1768" s="640"/>
      <c r="G1768" s="640"/>
      <c r="H1768" s="640"/>
      <c r="I1768" s="640"/>
      <c r="J1768" s="640"/>
      <c r="K1768" s="640"/>
      <c r="L1768" s="640"/>
    </row>
    <row r="1769" spans="1:12">
      <c r="A1769" s="640"/>
      <c r="B1769" s="640"/>
      <c r="C1769" s="640"/>
      <c r="D1769" s="640"/>
      <c r="E1769" s="640"/>
      <c r="F1769" s="640"/>
      <c r="G1769" s="640"/>
      <c r="H1769" s="640"/>
      <c r="I1769" s="640"/>
      <c r="J1769" s="640"/>
      <c r="K1769" s="640"/>
      <c r="L1769" s="640"/>
    </row>
    <row r="1770" spans="1:12">
      <c r="A1770" s="640"/>
      <c r="B1770" s="640"/>
      <c r="C1770" s="640"/>
      <c r="D1770" s="640"/>
      <c r="E1770" s="640"/>
      <c r="F1770" s="640"/>
      <c r="G1770" s="640"/>
      <c r="H1770" s="640"/>
      <c r="I1770" s="640"/>
      <c r="J1770" s="640"/>
      <c r="K1770" s="640"/>
      <c r="L1770" s="640"/>
    </row>
    <row r="1771" spans="1:12">
      <c r="A1771" s="640"/>
      <c r="B1771" s="640"/>
      <c r="C1771" s="640"/>
      <c r="D1771" s="640"/>
      <c r="E1771" s="640"/>
      <c r="F1771" s="640"/>
      <c r="G1771" s="640"/>
      <c r="H1771" s="640"/>
      <c r="I1771" s="640"/>
      <c r="J1771" s="640"/>
      <c r="K1771" s="640"/>
      <c r="L1771" s="640"/>
    </row>
    <row r="1772" spans="1:12">
      <c r="A1772" s="640"/>
      <c r="B1772" s="640"/>
      <c r="C1772" s="640"/>
      <c r="D1772" s="640"/>
      <c r="E1772" s="640"/>
      <c r="F1772" s="640"/>
      <c r="G1772" s="640"/>
      <c r="H1772" s="640"/>
      <c r="I1772" s="640"/>
      <c r="J1772" s="640"/>
      <c r="K1772" s="640"/>
      <c r="L1772" s="640"/>
    </row>
    <row r="1773" spans="1:12">
      <c r="A1773" s="640"/>
      <c r="B1773" s="640"/>
      <c r="C1773" s="640"/>
      <c r="D1773" s="640"/>
      <c r="E1773" s="640"/>
      <c r="F1773" s="640"/>
      <c r="G1773" s="640"/>
      <c r="H1773" s="640"/>
      <c r="I1773" s="640"/>
      <c r="J1773" s="640"/>
      <c r="K1773" s="640"/>
      <c r="L1773" s="640"/>
    </row>
    <row r="1774" spans="1:12">
      <c r="A1774" s="640"/>
      <c r="B1774" s="640"/>
      <c r="C1774" s="640"/>
      <c r="D1774" s="640"/>
      <c r="E1774" s="640"/>
      <c r="F1774" s="640"/>
      <c r="G1774" s="640"/>
      <c r="H1774" s="640"/>
      <c r="I1774" s="640"/>
      <c r="J1774" s="640"/>
      <c r="K1774" s="640"/>
      <c r="L1774" s="640"/>
    </row>
    <row r="1775" spans="1:12">
      <c r="A1775" s="640"/>
      <c r="B1775" s="640"/>
      <c r="C1775" s="640"/>
      <c r="D1775" s="640"/>
      <c r="E1775" s="640"/>
      <c r="F1775" s="640"/>
      <c r="G1775" s="640"/>
      <c r="H1775" s="640"/>
      <c r="I1775" s="640"/>
      <c r="J1775" s="640"/>
      <c r="K1775" s="640"/>
      <c r="L1775" s="640"/>
    </row>
    <row r="1776" spans="1:12">
      <c r="A1776" s="640"/>
      <c r="B1776" s="640"/>
      <c r="C1776" s="640"/>
      <c r="D1776" s="640"/>
      <c r="E1776" s="640"/>
      <c r="F1776" s="640"/>
      <c r="G1776" s="640"/>
      <c r="H1776" s="640"/>
      <c r="I1776" s="640"/>
      <c r="J1776" s="640"/>
      <c r="K1776" s="640"/>
      <c r="L1776" s="640"/>
    </row>
    <row r="1777" spans="1:12">
      <c r="A1777" s="640"/>
      <c r="B1777" s="640"/>
      <c r="C1777" s="640"/>
      <c r="D1777" s="640"/>
      <c r="E1777" s="640"/>
      <c r="F1777" s="640"/>
      <c r="G1777" s="640"/>
      <c r="H1777" s="640"/>
      <c r="I1777" s="640"/>
      <c r="J1777" s="640"/>
      <c r="K1777" s="640"/>
      <c r="L1777" s="640"/>
    </row>
    <row r="1778" spans="1:12">
      <c r="A1778" s="640"/>
      <c r="B1778" s="640"/>
      <c r="C1778" s="640"/>
      <c r="D1778" s="640"/>
      <c r="E1778" s="640"/>
      <c r="F1778" s="640"/>
      <c r="G1778" s="640"/>
      <c r="H1778" s="640"/>
      <c r="I1778" s="640"/>
      <c r="J1778" s="640"/>
      <c r="K1778" s="640"/>
      <c r="L1778" s="640"/>
    </row>
    <row r="1779" spans="1:12">
      <c r="A1779" s="640"/>
      <c r="B1779" s="640"/>
      <c r="C1779" s="640"/>
      <c r="D1779" s="640"/>
      <c r="E1779" s="640"/>
      <c r="F1779" s="640"/>
      <c r="G1779" s="640"/>
      <c r="H1779" s="640"/>
      <c r="I1779" s="640"/>
      <c r="J1779" s="640"/>
      <c r="K1779" s="640"/>
      <c r="L1779" s="640"/>
    </row>
    <row r="1780" spans="1:12">
      <c r="A1780" s="640"/>
      <c r="B1780" s="640"/>
      <c r="C1780" s="640"/>
      <c r="D1780" s="640"/>
      <c r="E1780" s="640"/>
      <c r="F1780" s="640"/>
      <c r="G1780" s="640"/>
      <c r="H1780" s="640"/>
      <c r="I1780" s="640"/>
      <c r="J1780" s="640"/>
      <c r="K1780" s="640"/>
      <c r="L1780" s="640"/>
    </row>
    <row r="1781" spans="1:12">
      <c r="A1781" s="640"/>
      <c r="B1781" s="640"/>
      <c r="C1781" s="640"/>
      <c r="D1781" s="640"/>
      <c r="E1781" s="640"/>
      <c r="F1781" s="640"/>
      <c r="G1781" s="640"/>
      <c r="H1781" s="640"/>
      <c r="I1781" s="640"/>
      <c r="J1781" s="640"/>
      <c r="K1781" s="640"/>
      <c r="L1781" s="640"/>
    </row>
    <row r="1782" spans="1:12">
      <c r="A1782" s="640"/>
      <c r="B1782" s="640"/>
      <c r="C1782" s="640"/>
      <c r="D1782" s="640"/>
      <c r="E1782" s="640"/>
      <c r="F1782" s="640"/>
      <c r="G1782" s="640"/>
      <c r="H1782" s="640"/>
      <c r="I1782" s="640"/>
      <c r="J1782" s="640"/>
      <c r="K1782" s="640"/>
      <c r="L1782" s="640"/>
    </row>
    <row r="1783" spans="1:12">
      <c r="A1783" s="640"/>
      <c r="B1783" s="640"/>
      <c r="C1783" s="640"/>
      <c r="D1783" s="640"/>
      <c r="E1783" s="640"/>
      <c r="F1783" s="640"/>
      <c r="G1783" s="640"/>
      <c r="H1783" s="640"/>
      <c r="I1783" s="640"/>
      <c r="J1783" s="640"/>
      <c r="K1783" s="640"/>
      <c r="L1783" s="640"/>
    </row>
    <row r="1784" spans="1:12">
      <c r="A1784" s="640"/>
      <c r="B1784" s="640"/>
      <c r="C1784" s="640"/>
      <c r="D1784" s="640"/>
      <c r="E1784" s="640"/>
      <c r="F1784" s="640"/>
      <c r="G1784" s="640"/>
      <c r="H1784" s="640"/>
      <c r="I1784" s="640"/>
      <c r="J1784" s="640"/>
      <c r="K1784" s="640"/>
      <c r="L1784" s="640"/>
    </row>
    <row r="1785" spans="1:12">
      <c r="A1785" s="640"/>
      <c r="B1785" s="640"/>
      <c r="C1785" s="640"/>
      <c r="D1785" s="640"/>
      <c r="E1785" s="640"/>
      <c r="F1785" s="640"/>
      <c r="G1785" s="640"/>
      <c r="H1785" s="640"/>
      <c r="I1785" s="640"/>
      <c r="J1785" s="640"/>
      <c r="K1785" s="640"/>
      <c r="L1785" s="640"/>
    </row>
    <row r="1786" spans="1:12">
      <c r="A1786" s="640"/>
      <c r="B1786" s="640"/>
      <c r="C1786" s="640"/>
      <c r="D1786" s="640"/>
      <c r="E1786" s="640"/>
      <c r="F1786" s="640"/>
      <c r="G1786" s="640"/>
      <c r="H1786" s="640"/>
      <c r="I1786" s="640"/>
      <c r="J1786" s="640"/>
      <c r="K1786" s="640"/>
      <c r="L1786" s="640"/>
    </row>
    <row r="1787" spans="1:12">
      <c r="A1787" s="640"/>
      <c r="B1787" s="640"/>
      <c r="C1787" s="640"/>
      <c r="D1787" s="640"/>
      <c r="E1787" s="640"/>
      <c r="F1787" s="640"/>
      <c r="G1787" s="640"/>
      <c r="H1787" s="640"/>
      <c r="I1787" s="640"/>
      <c r="J1787" s="640"/>
      <c r="K1787" s="640"/>
      <c r="L1787" s="640"/>
    </row>
    <row r="1788" spans="1:12">
      <c r="A1788" s="640"/>
      <c r="B1788" s="640"/>
      <c r="C1788" s="640"/>
      <c r="D1788" s="640"/>
      <c r="E1788" s="640"/>
      <c r="F1788" s="640"/>
      <c r="G1788" s="640"/>
      <c r="H1788" s="640"/>
      <c r="I1788" s="640"/>
      <c r="J1788" s="640"/>
      <c r="K1788" s="640"/>
      <c r="L1788" s="640"/>
    </row>
    <row r="1789" spans="1:12">
      <c r="A1789" s="640"/>
      <c r="B1789" s="640"/>
      <c r="C1789" s="640"/>
      <c r="D1789" s="640"/>
      <c r="E1789" s="640"/>
      <c r="F1789" s="640"/>
      <c r="G1789" s="640"/>
      <c r="H1789" s="640"/>
      <c r="I1789" s="640"/>
      <c r="J1789" s="640"/>
      <c r="K1789" s="640"/>
      <c r="L1789" s="640"/>
    </row>
    <row r="1790" spans="1:12">
      <c r="A1790" s="640"/>
      <c r="B1790" s="640"/>
      <c r="C1790" s="640"/>
      <c r="D1790" s="640"/>
      <c r="E1790" s="640"/>
      <c r="F1790" s="640"/>
      <c r="G1790" s="640"/>
      <c r="H1790" s="640"/>
      <c r="I1790" s="640"/>
      <c r="J1790" s="640"/>
      <c r="K1790" s="640"/>
      <c r="L1790" s="640"/>
    </row>
    <row r="1791" spans="1:12">
      <c r="A1791" s="640"/>
      <c r="B1791" s="640"/>
      <c r="C1791" s="640"/>
      <c r="D1791" s="640"/>
      <c r="E1791" s="640"/>
      <c r="F1791" s="640"/>
      <c r="G1791" s="640"/>
      <c r="H1791" s="640"/>
      <c r="I1791" s="640"/>
      <c r="J1791" s="640"/>
      <c r="K1791" s="640"/>
      <c r="L1791" s="640"/>
    </row>
    <row r="1792" spans="1:12">
      <c r="A1792" s="640"/>
      <c r="B1792" s="640"/>
      <c r="C1792" s="640"/>
      <c r="D1792" s="640"/>
      <c r="E1792" s="640"/>
      <c r="F1792" s="640"/>
      <c r="G1792" s="640"/>
      <c r="H1792" s="640"/>
      <c r="I1792" s="640"/>
      <c r="J1792" s="640"/>
      <c r="K1792" s="640"/>
      <c r="L1792" s="640"/>
    </row>
    <row r="1793" spans="1:12">
      <c r="A1793" s="640"/>
      <c r="B1793" s="640"/>
      <c r="C1793" s="640"/>
      <c r="D1793" s="640"/>
      <c r="E1793" s="640"/>
      <c r="F1793" s="640"/>
      <c r="G1793" s="640"/>
      <c r="H1793" s="640"/>
      <c r="I1793" s="640"/>
      <c r="J1793" s="640"/>
      <c r="K1793" s="640"/>
      <c r="L1793" s="640"/>
    </row>
    <row r="1794" spans="1:12">
      <c r="A1794" s="640"/>
      <c r="B1794" s="640"/>
      <c r="C1794" s="640"/>
      <c r="D1794" s="640"/>
      <c r="E1794" s="640"/>
      <c r="F1794" s="640"/>
      <c r="G1794" s="640"/>
      <c r="H1794" s="640"/>
      <c r="I1794" s="640"/>
      <c r="J1794" s="640"/>
      <c r="K1794" s="640"/>
      <c r="L1794" s="640"/>
    </row>
    <row r="1795" spans="1:12">
      <c r="A1795" s="640"/>
      <c r="B1795" s="640"/>
      <c r="C1795" s="640"/>
      <c r="D1795" s="640"/>
      <c r="E1795" s="640"/>
      <c r="F1795" s="640"/>
      <c r="G1795" s="640"/>
      <c r="H1795" s="640"/>
      <c r="I1795" s="640"/>
      <c r="J1795" s="640"/>
      <c r="K1795" s="640"/>
      <c r="L1795" s="640"/>
    </row>
    <row r="1796" spans="1:12">
      <c r="A1796" s="640"/>
      <c r="B1796" s="640"/>
      <c r="C1796" s="640"/>
      <c r="D1796" s="640"/>
      <c r="E1796" s="640"/>
      <c r="F1796" s="640"/>
      <c r="G1796" s="640"/>
      <c r="H1796" s="640"/>
      <c r="I1796" s="640"/>
      <c r="J1796" s="640"/>
      <c r="K1796" s="640"/>
      <c r="L1796" s="640"/>
    </row>
    <row r="1797" spans="1:12">
      <c r="A1797" s="640"/>
      <c r="B1797" s="640"/>
      <c r="C1797" s="640"/>
      <c r="D1797" s="640"/>
      <c r="E1797" s="640"/>
      <c r="F1797" s="640"/>
      <c r="G1797" s="640"/>
      <c r="H1797" s="640"/>
      <c r="I1797" s="640"/>
      <c r="J1797" s="640"/>
      <c r="K1797" s="640"/>
      <c r="L1797" s="640"/>
    </row>
    <row r="1798" spans="1:12">
      <c r="A1798" s="640"/>
      <c r="B1798" s="640"/>
      <c r="C1798" s="640"/>
      <c r="D1798" s="640"/>
      <c r="E1798" s="640"/>
      <c r="F1798" s="640"/>
      <c r="G1798" s="640"/>
      <c r="H1798" s="640"/>
      <c r="I1798" s="640"/>
      <c r="J1798" s="640"/>
      <c r="K1798" s="640"/>
      <c r="L1798" s="640"/>
    </row>
    <row r="1799" spans="1:12">
      <c r="A1799" s="640"/>
      <c r="B1799" s="640"/>
      <c r="C1799" s="640"/>
      <c r="D1799" s="640"/>
      <c r="E1799" s="640"/>
      <c r="F1799" s="640"/>
      <c r="G1799" s="640"/>
      <c r="H1799" s="640"/>
      <c r="I1799" s="640"/>
      <c r="J1799" s="640"/>
      <c r="K1799" s="640"/>
      <c r="L1799" s="640"/>
    </row>
    <row r="1800" spans="1:12">
      <c r="A1800" s="640"/>
      <c r="B1800" s="640"/>
      <c r="C1800" s="640"/>
      <c r="D1800" s="640"/>
      <c r="E1800" s="640"/>
      <c r="F1800" s="640"/>
      <c r="G1800" s="640"/>
      <c r="H1800" s="640"/>
      <c r="I1800" s="640"/>
      <c r="J1800" s="640"/>
      <c r="K1800" s="640"/>
      <c r="L1800" s="640"/>
    </row>
    <row r="1801" spans="1:12">
      <c r="A1801" s="640"/>
      <c r="B1801" s="640"/>
      <c r="C1801" s="640"/>
      <c r="D1801" s="640"/>
      <c r="E1801" s="640"/>
      <c r="F1801" s="640"/>
      <c r="G1801" s="640"/>
      <c r="H1801" s="640"/>
      <c r="I1801" s="640"/>
      <c r="J1801" s="640"/>
      <c r="K1801" s="640"/>
      <c r="L1801" s="640"/>
    </row>
    <row r="1802" spans="1:12">
      <c r="A1802" s="640"/>
      <c r="B1802" s="640"/>
      <c r="C1802" s="640"/>
      <c r="D1802" s="640"/>
      <c r="E1802" s="640"/>
      <c r="F1802" s="640"/>
      <c r="G1802" s="640"/>
      <c r="H1802" s="640"/>
      <c r="I1802" s="640"/>
      <c r="J1802" s="640"/>
      <c r="K1802" s="640"/>
      <c r="L1802" s="640"/>
    </row>
    <row r="1803" spans="1:12">
      <c r="A1803" s="640"/>
      <c r="B1803" s="640"/>
      <c r="C1803" s="640"/>
      <c r="D1803" s="640"/>
      <c r="E1803" s="640"/>
      <c r="F1803" s="640"/>
      <c r="G1803" s="640"/>
      <c r="H1803" s="640"/>
      <c r="I1803" s="640"/>
      <c r="J1803" s="640"/>
      <c r="K1803" s="640"/>
      <c r="L1803" s="640"/>
    </row>
    <row r="1804" spans="1:12">
      <c r="A1804" s="640"/>
      <c r="B1804" s="640"/>
      <c r="C1804" s="640"/>
      <c r="D1804" s="640"/>
      <c r="E1804" s="640"/>
      <c r="F1804" s="640"/>
      <c r="G1804" s="640"/>
      <c r="H1804" s="640"/>
      <c r="I1804" s="640"/>
      <c r="J1804" s="640"/>
      <c r="K1804" s="640"/>
      <c r="L1804" s="640"/>
    </row>
    <row r="1805" spans="1:12">
      <c r="A1805" s="640"/>
      <c r="B1805" s="640"/>
      <c r="C1805" s="640"/>
      <c r="D1805" s="640"/>
      <c r="E1805" s="640"/>
      <c r="F1805" s="640"/>
      <c r="G1805" s="640"/>
      <c r="H1805" s="640"/>
      <c r="I1805" s="640"/>
      <c r="J1805" s="640"/>
      <c r="K1805" s="640"/>
      <c r="L1805" s="640"/>
    </row>
    <row r="1806" spans="1:12">
      <c r="A1806" s="640"/>
      <c r="B1806" s="640"/>
      <c r="C1806" s="640"/>
      <c r="D1806" s="640"/>
      <c r="E1806" s="640"/>
      <c r="F1806" s="640"/>
      <c r="G1806" s="640"/>
      <c r="H1806" s="640"/>
      <c r="I1806" s="640"/>
      <c r="J1806" s="640"/>
      <c r="K1806" s="640"/>
      <c r="L1806" s="640"/>
    </row>
    <row r="1807" spans="1:12">
      <c r="A1807" s="640"/>
      <c r="B1807" s="640"/>
      <c r="C1807" s="640"/>
      <c r="D1807" s="640"/>
      <c r="E1807" s="640"/>
      <c r="F1807" s="640"/>
      <c r="G1807" s="640"/>
      <c r="H1807" s="640"/>
      <c r="I1807" s="640"/>
      <c r="J1807" s="640"/>
      <c r="K1807" s="640"/>
      <c r="L1807" s="640"/>
    </row>
    <row r="1808" spans="1:12">
      <c r="A1808" s="640"/>
      <c r="B1808" s="640"/>
      <c r="C1808" s="640"/>
      <c r="D1808" s="640"/>
      <c r="E1808" s="640"/>
      <c r="F1808" s="640"/>
      <c r="G1808" s="640"/>
      <c r="H1808" s="640"/>
      <c r="I1808" s="640"/>
      <c r="J1808" s="640"/>
      <c r="K1808" s="640"/>
      <c r="L1808" s="640"/>
    </row>
    <row r="1809" spans="1:12">
      <c r="A1809" s="640"/>
      <c r="B1809" s="640"/>
      <c r="C1809" s="640"/>
      <c r="D1809" s="640"/>
      <c r="E1809" s="640"/>
      <c r="F1809" s="640"/>
      <c r="G1809" s="640"/>
      <c r="H1809" s="640"/>
      <c r="I1809" s="640"/>
      <c r="J1809" s="640"/>
      <c r="K1809" s="640"/>
      <c r="L1809" s="640"/>
    </row>
    <row r="1810" spans="1:12">
      <c r="A1810" s="640"/>
      <c r="B1810" s="640"/>
      <c r="C1810" s="640"/>
      <c r="D1810" s="640"/>
      <c r="E1810" s="640"/>
      <c r="F1810" s="640"/>
      <c r="G1810" s="640"/>
      <c r="H1810" s="640"/>
      <c r="I1810" s="640"/>
      <c r="J1810" s="640"/>
      <c r="K1810" s="640"/>
      <c r="L1810" s="640"/>
    </row>
    <row r="1811" spans="1:12">
      <c r="A1811" s="640"/>
      <c r="B1811" s="640"/>
      <c r="C1811" s="640"/>
      <c r="D1811" s="640"/>
      <c r="E1811" s="640"/>
      <c r="F1811" s="640"/>
      <c r="G1811" s="640"/>
      <c r="H1811" s="640"/>
      <c r="I1811" s="640"/>
      <c r="J1811" s="640"/>
      <c r="K1811" s="640"/>
      <c r="L1811" s="640"/>
    </row>
    <row r="1812" spans="1:12">
      <c r="A1812" s="640"/>
      <c r="B1812" s="640"/>
      <c r="C1812" s="640"/>
      <c r="D1812" s="640"/>
      <c r="E1812" s="640"/>
      <c r="F1812" s="640"/>
      <c r="G1812" s="640"/>
      <c r="H1812" s="640"/>
      <c r="I1812" s="640"/>
      <c r="J1812" s="640"/>
      <c r="K1812" s="640"/>
      <c r="L1812" s="640"/>
    </row>
    <row r="1813" spans="1:12">
      <c r="A1813" s="640"/>
      <c r="B1813" s="640"/>
      <c r="C1813" s="640"/>
      <c r="D1813" s="640"/>
      <c r="E1813" s="640"/>
      <c r="F1813" s="640"/>
      <c r="G1813" s="640"/>
      <c r="H1813" s="640"/>
      <c r="I1813" s="640"/>
      <c r="J1813" s="640"/>
      <c r="K1813" s="640"/>
      <c r="L1813" s="640"/>
    </row>
    <row r="1814" spans="1:12">
      <c r="A1814" s="640"/>
      <c r="B1814" s="640"/>
      <c r="C1814" s="640"/>
      <c r="D1814" s="640"/>
      <c r="E1814" s="640"/>
      <c r="F1814" s="640"/>
      <c r="G1814" s="640"/>
      <c r="H1814" s="640"/>
      <c r="I1814" s="640"/>
      <c r="J1814" s="640"/>
      <c r="K1814" s="640"/>
      <c r="L1814" s="640"/>
    </row>
    <row r="1815" spans="1:12">
      <c r="A1815" s="640"/>
      <c r="B1815" s="640"/>
      <c r="C1815" s="640"/>
      <c r="D1815" s="640"/>
      <c r="E1815" s="640"/>
      <c r="F1815" s="640"/>
      <c r="G1815" s="640"/>
      <c r="H1815" s="640"/>
      <c r="I1815" s="640"/>
      <c r="J1815" s="640"/>
      <c r="K1815" s="640"/>
      <c r="L1815" s="640"/>
    </row>
    <row r="1816" spans="1:12">
      <c r="A1816" s="640"/>
      <c r="B1816" s="640"/>
      <c r="C1816" s="640"/>
      <c r="D1816" s="640"/>
      <c r="E1816" s="640"/>
      <c r="F1816" s="640"/>
      <c r="G1816" s="640"/>
      <c r="H1816" s="640"/>
      <c r="I1816" s="640"/>
      <c r="J1816" s="640"/>
      <c r="K1816" s="640"/>
      <c r="L1816" s="640"/>
    </row>
    <row r="1817" spans="1:12">
      <c r="A1817" s="640"/>
      <c r="B1817" s="640"/>
      <c r="C1817" s="640"/>
      <c r="D1817" s="640"/>
      <c r="E1817" s="640"/>
      <c r="F1817" s="640"/>
      <c r="G1817" s="640"/>
      <c r="H1817" s="640"/>
      <c r="I1817" s="640"/>
      <c r="J1817" s="640"/>
      <c r="K1817" s="640"/>
      <c r="L1817" s="640"/>
    </row>
    <row r="1818" spans="1:12">
      <c r="A1818" s="640"/>
      <c r="B1818" s="640"/>
      <c r="C1818" s="640"/>
      <c r="D1818" s="640"/>
      <c r="E1818" s="640"/>
      <c r="F1818" s="640"/>
      <c r="G1818" s="640"/>
      <c r="H1818" s="640"/>
      <c r="I1818" s="640"/>
      <c r="J1818" s="640"/>
      <c r="K1818" s="640"/>
      <c r="L1818" s="640"/>
    </row>
    <row r="1819" spans="1:12">
      <c r="A1819" s="640"/>
      <c r="B1819" s="640"/>
      <c r="C1819" s="640"/>
      <c r="D1819" s="640"/>
      <c r="E1819" s="640"/>
      <c r="F1819" s="640"/>
      <c r="G1819" s="640"/>
      <c r="H1819" s="640"/>
      <c r="I1819" s="640"/>
      <c r="J1819" s="640"/>
      <c r="K1819" s="640"/>
      <c r="L1819" s="640"/>
    </row>
    <row r="1820" spans="1:12">
      <c r="A1820" s="640"/>
      <c r="B1820" s="640"/>
      <c r="C1820" s="640"/>
      <c r="D1820" s="640"/>
      <c r="E1820" s="640"/>
      <c r="F1820" s="640"/>
      <c r="G1820" s="640"/>
      <c r="H1820" s="640"/>
      <c r="I1820" s="640"/>
      <c r="J1820" s="640"/>
      <c r="K1820" s="640"/>
      <c r="L1820" s="640"/>
    </row>
    <row r="1821" spans="1:12">
      <c r="A1821" s="640"/>
      <c r="B1821" s="640"/>
      <c r="C1821" s="640"/>
      <c r="D1821" s="640"/>
      <c r="E1821" s="640"/>
      <c r="F1821" s="640"/>
      <c r="G1821" s="640"/>
      <c r="H1821" s="640"/>
      <c r="I1821" s="640"/>
      <c r="J1821" s="640"/>
      <c r="K1821" s="640"/>
      <c r="L1821" s="640"/>
    </row>
    <row r="1822" spans="1:12">
      <c r="A1822" s="640"/>
      <c r="B1822" s="640"/>
      <c r="C1822" s="640"/>
      <c r="D1822" s="640"/>
      <c r="E1822" s="640"/>
      <c r="F1822" s="640"/>
      <c r="G1822" s="640"/>
      <c r="H1822" s="640"/>
      <c r="I1822" s="640"/>
      <c r="J1822" s="640"/>
      <c r="K1822" s="640"/>
      <c r="L1822" s="640"/>
    </row>
    <row r="1823" spans="1:12">
      <c r="A1823" s="640"/>
      <c r="B1823" s="640"/>
      <c r="C1823" s="640"/>
      <c r="D1823" s="640"/>
      <c r="E1823" s="640"/>
      <c r="F1823" s="640"/>
      <c r="G1823" s="640"/>
      <c r="H1823" s="640"/>
      <c r="I1823" s="640"/>
      <c r="J1823" s="640"/>
      <c r="K1823" s="640"/>
      <c r="L1823" s="640"/>
    </row>
    <row r="1824" spans="1:12">
      <c r="A1824" s="640"/>
      <c r="B1824" s="640"/>
      <c r="C1824" s="640"/>
      <c r="D1824" s="640"/>
      <c r="E1824" s="640"/>
      <c r="F1824" s="640"/>
      <c r="G1824" s="640"/>
      <c r="H1824" s="640"/>
      <c r="I1824" s="640"/>
      <c r="J1824" s="640"/>
      <c r="K1824" s="640"/>
      <c r="L1824" s="640"/>
    </row>
    <row r="1825" spans="1:12">
      <c r="A1825" s="640"/>
      <c r="B1825" s="640"/>
      <c r="C1825" s="640"/>
      <c r="D1825" s="640"/>
      <c r="E1825" s="640"/>
      <c r="F1825" s="640"/>
      <c r="G1825" s="640"/>
      <c r="H1825" s="640"/>
      <c r="I1825" s="640"/>
      <c r="J1825" s="640"/>
      <c r="K1825" s="640"/>
      <c r="L1825" s="640"/>
    </row>
    <row r="1826" spans="1:12">
      <c r="A1826" s="640"/>
      <c r="B1826" s="640"/>
      <c r="C1826" s="640"/>
      <c r="D1826" s="640"/>
      <c r="E1826" s="640"/>
      <c r="F1826" s="640"/>
      <c r="G1826" s="640"/>
      <c r="H1826" s="640"/>
      <c r="I1826" s="640"/>
      <c r="J1826" s="640"/>
      <c r="K1826" s="640"/>
      <c r="L1826" s="640"/>
    </row>
    <row r="1827" spans="1:12">
      <c r="A1827" s="640"/>
      <c r="B1827" s="640"/>
      <c r="C1827" s="640"/>
      <c r="D1827" s="640"/>
      <c r="E1827" s="640"/>
      <c r="F1827" s="640"/>
      <c r="G1827" s="640"/>
      <c r="H1827" s="640"/>
      <c r="I1827" s="640"/>
      <c r="J1827" s="640"/>
      <c r="K1827" s="640"/>
      <c r="L1827" s="640"/>
    </row>
    <row r="1828" spans="1:12">
      <c r="A1828" s="640"/>
      <c r="B1828" s="640"/>
      <c r="C1828" s="640"/>
      <c r="D1828" s="640"/>
      <c r="E1828" s="640"/>
      <c r="F1828" s="640"/>
      <c r="G1828" s="640"/>
      <c r="H1828" s="640"/>
      <c r="I1828" s="640"/>
      <c r="J1828" s="640"/>
      <c r="K1828" s="640"/>
      <c r="L1828" s="640"/>
    </row>
    <row r="1829" spans="1:12">
      <c r="A1829" s="640"/>
      <c r="B1829" s="640"/>
      <c r="C1829" s="640"/>
      <c r="D1829" s="640"/>
      <c r="E1829" s="640"/>
      <c r="F1829" s="640"/>
      <c r="G1829" s="640"/>
      <c r="H1829" s="640"/>
      <c r="I1829" s="640"/>
      <c r="J1829" s="640"/>
      <c r="K1829" s="640"/>
      <c r="L1829" s="640"/>
    </row>
    <row r="1830" spans="1:12">
      <c r="A1830" s="640"/>
      <c r="B1830" s="640"/>
      <c r="C1830" s="640"/>
      <c r="D1830" s="640"/>
      <c r="E1830" s="640"/>
      <c r="F1830" s="640"/>
      <c r="G1830" s="640"/>
      <c r="H1830" s="640"/>
      <c r="I1830" s="640"/>
      <c r="J1830" s="640"/>
      <c r="K1830" s="640"/>
      <c r="L1830" s="640"/>
    </row>
    <row r="1831" spans="1:12">
      <c r="A1831" s="640"/>
      <c r="B1831" s="640"/>
      <c r="C1831" s="640"/>
      <c r="D1831" s="640"/>
      <c r="E1831" s="640"/>
      <c r="F1831" s="640"/>
      <c r="G1831" s="640"/>
      <c r="H1831" s="640"/>
      <c r="I1831" s="640"/>
      <c r="J1831" s="640"/>
      <c r="K1831" s="640"/>
      <c r="L1831" s="640"/>
    </row>
    <row r="1832" spans="1:12">
      <c r="A1832" s="640"/>
      <c r="B1832" s="640"/>
      <c r="C1832" s="640"/>
      <c r="D1832" s="640"/>
      <c r="E1832" s="640"/>
      <c r="F1832" s="640"/>
      <c r="G1832" s="640"/>
      <c r="H1832" s="640"/>
      <c r="I1832" s="640"/>
      <c r="J1832" s="640"/>
      <c r="K1832" s="640"/>
      <c r="L1832" s="640"/>
    </row>
    <row r="1833" spans="1:12">
      <c r="A1833" s="640"/>
      <c r="B1833" s="640"/>
      <c r="C1833" s="640"/>
      <c r="D1833" s="640"/>
      <c r="E1833" s="640"/>
      <c r="F1833" s="640"/>
      <c r="G1833" s="640"/>
      <c r="H1833" s="640"/>
      <c r="I1833" s="640"/>
      <c r="J1833" s="640"/>
      <c r="K1833" s="640"/>
      <c r="L1833" s="640"/>
    </row>
    <row r="1834" spans="1:12">
      <c r="A1834" s="640"/>
      <c r="B1834" s="640"/>
      <c r="C1834" s="640"/>
      <c r="D1834" s="640"/>
      <c r="E1834" s="640"/>
      <c r="F1834" s="640"/>
      <c r="G1834" s="640"/>
      <c r="H1834" s="640"/>
      <c r="I1834" s="640"/>
      <c r="J1834" s="640"/>
      <c r="K1834" s="640"/>
      <c r="L1834" s="640"/>
    </row>
    <row r="1835" spans="1:12">
      <c r="A1835" s="640"/>
      <c r="B1835" s="640"/>
      <c r="C1835" s="640"/>
      <c r="D1835" s="640"/>
      <c r="E1835" s="640"/>
      <c r="F1835" s="640"/>
      <c r="G1835" s="640"/>
      <c r="H1835" s="640"/>
      <c r="I1835" s="640"/>
      <c r="J1835" s="640"/>
      <c r="K1835" s="640"/>
      <c r="L1835" s="640"/>
    </row>
    <row r="1836" spans="1:12">
      <c r="A1836" s="640"/>
      <c r="B1836" s="640"/>
      <c r="C1836" s="640"/>
      <c r="D1836" s="640"/>
      <c r="E1836" s="640"/>
      <c r="F1836" s="640"/>
      <c r="G1836" s="640"/>
      <c r="H1836" s="640"/>
      <c r="I1836" s="640"/>
      <c r="J1836" s="640"/>
      <c r="K1836" s="640"/>
      <c r="L1836" s="640"/>
    </row>
    <row r="1837" spans="1:12">
      <c r="A1837" s="640"/>
      <c r="B1837" s="640"/>
      <c r="C1837" s="640"/>
      <c r="D1837" s="640"/>
      <c r="E1837" s="640"/>
      <c r="F1837" s="640"/>
      <c r="G1837" s="640"/>
      <c r="H1837" s="640"/>
      <c r="I1837" s="640"/>
      <c r="J1837" s="640"/>
      <c r="K1837" s="640"/>
      <c r="L1837" s="640"/>
    </row>
    <row r="1838" spans="1:12">
      <c r="A1838" s="640"/>
      <c r="B1838" s="640"/>
      <c r="C1838" s="640"/>
      <c r="D1838" s="640"/>
      <c r="E1838" s="640"/>
      <c r="F1838" s="640"/>
      <c r="G1838" s="640"/>
      <c r="H1838" s="640"/>
      <c r="I1838" s="640"/>
      <c r="J1838" s="640"/>
      <c r="K1838" s="640"/>
      <c r="L1838" s="640"/>
    </row>
    <row r="1839" spans="1:12">
      <c r="A1839" s="640"/>
      <c r="B1839" s="640"/>
      <c r="C1839" s="640"/>
      <c r="D1839" s="640"/>
      <c r="E1839" s="640"/>
      <c r="F1839" s="640"/>
      <c r="G1839" s="640"/>
      <c r="H1839" s="640"/>
      <c r="I1839" s="640"/>
      <c r="J1839" s="640"/>
      <c r="K1839" s="640"/>
      <c r="L1839" s="640"/>
    </row>
    <row r="1840" spans="1:12">
      <c r="A1840" s="640"/>
      <c r="B1840" s="640"/>
      <c r="C1840" s="640"/>
      <c r="D1840" s="640"/>
      <c r="E1840" s="640"/>
      <c r="F1840" s="640"/>
      <c r="G1840" s="640"/>
      <c r="H1840" s="640"/>
      <c r="I1840" s="640"/>
      <c r="J1840" s="640"/>
      <c r="K1840" s="640"/>
      <c r="L1840" s="640"/>
    </row>
    <row r="1841" spans="1:12">
      <c r="A1841" s="640"/>
      <c r="B1841" s="640"/>
      <c r="C1841" s="640"/>
      <c r="D1841" s="640"/>
      <c r="E1841" s="640"/>
      <c r="F1841" s="640"/>
      <c r="G1841" s="640"/>
      <c r="H1841" s="640"/>
      <c r="I1841" s="640"/>
      <c r="J1841" s="640"/>
      <c r="K1841" s="640"/>
      <c r="L1841" s="640"/>
    </row>
    <row r="1842" spans="1:12">
      <c r="A1842" s="640"/>
      <c r="B1842" s="640"/>
      <c r="C1842" s="640"/>
      <c r="D1842" s="640"/>
      <c r="E1842" s="640"/>
      <c r="F1842" s="640"/>
      <c r="G1842" s="640"/>
      <c r="H1842" s="640"/>
      <c r="I1842" s="640"/>
      <c r="J1842" s="640"/>
      <c r="K1842" s="640"/>
      <c r="L1842" s="640"/>
    </row>
    <row r="1843" spans="1:12">
      <c r="A1843" s="640"/>
      <c r="B1843" s="640"/>
      <c r="C1843" s="640"/>
      <c r="D1843" s="640"/>
      <c r="E1843" s="640"/>
      <c r="F1843" s="640"/>
      <c r="G1843" s="640"/>
      <c r="H1843" s="640"/>
      <c r="I1843" s="640"/>
      <c r="J1843" s="640"/>
      <c r="K1843" s="640"/>
      <c r="L1843" s="640"/>
    </row>
    <row r="1844" spans="1:12">
      <c r="A1844" s="640"/>
      <c r="B1844" s="640"/>
      <c r="C1844" s="640"/>
      <c r="D1844" s="640"/>
      <c r="E1844" s="640"/>
      <c r="F1844" s="640"/>
      <c r="G1844" s="640"/>
      <c r="H1844" s="640"/>
      <c r="I1844" s="640"/>
      <c r="J1844" s="640"/>
      <c r="K1844" s="640"/>
      <c r="L1844" s="640"/>
    </row>
    <row r="1845" spans="1:12">
      <c r="A1845" s="640"/>
      <c r="B1845" s="640"/>
      <c r="C1845" s="640"/>
      <c r="D1845" s="640"/>
      <c r="E1845" s="640"/>
      <c r="F1845" s="640"/>
      <c r="G1845" s="640"/>
      <c r="H1845" s="640"/>
      <c r="I1845" s="640"/>
      <c r="J1845" s="640"/>
      <c r="K1845" s="640"/>
      <c r="L1845" s="640"/>
    </row>
    <row r="1846" spans="1:12">
      <c r="A1846" s="640"/>
      <c r="B1846" s="640"/>
      <c r="C1846" s="640"/>
      <c r="D1846" s="640"/>
      <c r="E1846" s="640"/>
      <c r="F1846" s="640"/>
      <c r="G1846" s="640"/>
      <c r="H1846" s="640"/>
      <c r="I1846" s="640"/>
      <c r="J1846" s="640"/>
      <c r="K1846" s="640"/>
      <c r="L1846" s="640"/>
    </row>
    <row r="1847" spans="1:12">
      <c r="A1847" s="640"/>
      <c r="B1847" s="640"/>
      <c r="C1847" s="640"/>
      <c r="D1847" s="640"/>
      <c r="E1847" s="640"/>
      <c r="F1847" s="640"/>
      <c r="G1847" s="640"/>
      <c r="H1847" s="640"/>
      <c r="I1847" s="640"/>
      <c r="J1847" s="640"/>
      <c r="K1847" s="640"/>
      <c r="L1847" s="640"/>
    </row>
    <row r="1848" spans="1:12">
      <c r="A1848" s="640"/>
      <c r="B1848" s="640"/>
      <c r="C1848" s="640"/>
      <c r="D1848" s="640"/>
      <c r="E1848" s="640"/>
      <c r="F1848" s="640"/>
      <c r="G1848" s="640"/>
      <c r="H1848" s="640"/>
      <c r="I1848" s="640"/>
      <c r="J1848" s="640"/>
      <c r="K1848" s="640"/>
      <c r="L1848" s="640"/>
    </row>
    <row r="1849" spans="1:12">
      <c r="A1849" s="640"/>
      <c r="B1849" s="640"/>
      <c r="C1849" s="640"/>
      <c r="D1849" s="640"/>
      <c r="E1849" s="640"/>
      <c r="F1849" s="640"/>
      <c r="G1849" s="640"/>
      <c r="H1849" s="640"/>
      <c r="I1849" s="640"/>
      <c r="J1849" s="640"/>
      <c r="K1849" s="640"/>
      <c r="L1849" s="640"/>
    </row>
    <row r="1850" spans="1:12">
      <c r="A1850" s="640"/>
      <c r="B1850" s="640"/>
      <c r="C1850" s="640"/>
      <c r="D1850" s="640"/>
      <c r="E1850" s="640"/>
      <c r="F1850" s="640"/>
      <c r="G1850" s="640"/>
      <c r="H1850" s="640"/>
      <c r="I1850" s="640"/>
      <c r="J1850" s="640"/>
      <c r="K1850" s="640"/>
      <c r="L1850" s="640"/>
    </row>
    <row r="1851" spans="1:12">
      <c r="A1851" s="640"/>
      <c r="B1851" s="640"/>
      <c r="C1851" s="640"/>
      <c r="D1851" s="640"/>
      <c r="E1851" s="640"/>
      <c r="F1851" s="640"/>
      <c r="G1851" s="640"/>
      <c r="H1851" s="640"/>
      <c r="I1851" s="640"/>
      <c r="J1851" s="640"/>
      <c r="K1851" s="640"/>
      <c r="L1851" s="640"/>
    </row>
    <row r="1852" spans="1:12">
      <c r="A1852" s="640"/>
      <c r="B1852" s="640"/>
      <c r="C1852" s="640"/>
      <c r="D1852" s="640"/>
      <c r="E1852" s="640"/>
      <c r="F1852" s="640"/>
      <c r="G1852" s="640"/>
      <c r="H1852" s="640"/>
      <c r="I1852" s="640"/>
      <c r="J1852" s="640"/>
      <c r="K1852" s="640"/>
      <c r="L1852" s="640"/>
    </row>
    <row r="1853" spans="1:12">
      <c r="A1853" s="640"/>
      <c r="B1853" s="640"/>
      <c r="C1853" s="640"/>
      <c r="D1853" s="640"/>
      <c r="E1853" s="640"/>
      <c r="F1853" s="640"/>
      <c r="G1853" s="640"/>
      <c r="H1853" s="640"/>
      <c r="I1853" s="640"/>
      <c r="J1853" s="640"/>
      <c r="K1853" s="640"/>
      <c r="L1853" s="640"/>
    </row>
    <row r="1854" spans="1:12">
      <c r="A1854" s="640"/>
      <c r="B1854" s="640"/>
      <c r="C1854" s="640"/>
      <c r="D1854" s="640"/>
      <c r="E1854" s="640"/>
      <c r="F1854" s="640"/>
      <c r="G1854" s="640"/>
      <c r="H1854" s="640"/>
      <c r="I1854" s="640"/>
      <c r="J1854" s="640"/>
      <c r="K1854" s="640"/>
      <c r="L1854" s="640"/>
    </row>
    <row r="1855" spans="1:12">
      <c r="A1855" s="640"/>
      <c r="B1855" s="640"/>
      <c r="C1855" s="640"/>
      <c r="D1855" s="640"/>
      <c r="E1855" s="640"/>
      <c r="F1855" s="640"/>
      <c r="G1855" s="640"/>
      <c r="H1855" s="640"/>
      <c r="I1855" s="640"/>
      <c r="J1855" s="640"/>
      <c r="K1855" s="640"/>
      <c r="L1855" s="640"/>
    </row>
    <row r="1856" spans="1:12">
      <c r="A1856" s="640"/>
      <c r="B1856" s="640"/>
      <c r="C1856" s="640"/>
      <c r="D1856" s="640"/>
      <c r="E1856" s="640"/>
      <c r="F1856" s="640"/>
      <c r="G1856" s="640"/>
      <c r="H1856" s="640"/>
      <c r="I1856" s="640"/>
      <c r="J1856" s="640"/>
      <c r="K1856" s="640"/>
      <c r="L1856" s="640"/>
    </row>
    <row r="1857" spans="1:12">
      <c r="A1857" s="640"/>
      <c r="B1857" s="640"/>
      <c r="C1857" s="640"/>
      <c r="D1857" s="640"/>
      <c r="E1857" s="640"/>
      <c r="F1857" s="640"/>
      <c r="G1857" s="640"/>
      <c r="H1857" s="640"/>
      <c r="I1857" s="640"/>
      <c r="J1857" s="640"/>
      <c r="K1857" s="640"/>
      <c r="L1857" s="640"/>
    </row>
    <row r="1858" spans="1:12">
      <c r="A1858" s="640"/>
      <c r="B1858" s="640"/>
      <c r="C1858" s="640"/>
      <c r="D1858" s="640"/>
      <c r="E1858" s="640"/>
      <c r="F1858" s="640"/>
      <c r="G1858" s="640"/>
      <c r="H1858" s="640"/>
      <c r="I1858" s="640"/>
      <c r="J1858" s="640"/>
      <c r="K1858" s="640"/>
      <c r="L1858" s="640"/>
    </row>
    <row r="1859" spans="1:12">
      <c r="A1859" s="640"/>
      <c r="B1859" s="640"/>
      <c r="C1859" s="640"/>
      <c r="D1859" s="640"/>
      <c r="E1859" s="640"/>
      <c r="F1859" s="640"/>
      <c r="G1859" s="640"/>
      <c r="H1859" s="640"/>
      <c r="I1859" s="640"/>
      <c r="J1859" s="640"/>
      <c r="K1859" s="640"/>
      <c r="L1859" s="640"/>
    </row>
    <row r="1860" spans="1:12">
      <c r="A1860" s="640"/>
      <c r="B1860" s="640"/>
      <c r="C1860" s="640"/>
      <c r="D1860" s="640"/>
      <c r="E1860" s="640"/>
      <c r="F1860" s="640"/>
      <c r="G1860" s="640"/>
      <c r="H1860" s="640"/>
      <c r="I1860" s="640"/>
      <c r="J1860" s="640"/>
      <c r="K1860" s="640"/>
      <c r="L1860" s="640"/>
    </row>
    <row r="1861" spans="1:12">
      <c r="A1861" s="640"/>
      <c r="B1861" s="640"/>
      <c r="C1861" s="640"/>
      <c r="D1861" s="640"/>
      <c r="E1861" s="640"/>
      <c r="F1861" s="640"/>
      <c r="G1861" s="640"/>
      <c r="H1861" s="640"/>
      <c r="I1861" s="640"/>
      <c r="J1861" s="640"/>
      <c r="K1861" s="640"/>
      <c r="L1861" s="640"/>
    </row>
    <row r="1862" spans="1:12">
      <c r="A1862" s="640"/>
      <c r="B1862" s="640"/>
      <c r="C1862" s="640"/>
      <c r="D1862" s="640"/>
      <c r="E1862" s="640"/>
      <c r="F1862" s="640"/>
      <c r="G1862" s="640"/>
      <c r="H1862" s="640"/>
      <c r="I1862" s="640"/>
      <c r="J1862" s="640"/>
      <c r="K1862" s="640"/>
      <c r="L1862" s="640"/>
    </row>
    <row r="1863" spans="1:12">
      <c r="A1863" s="640"/>
      <c r="B1863" s="640"/>
      <c r="C1863" s="640"/>
      <c r="D1863" s="640"/>
      <c r="E1863" s="640"/>
      <c r="F1863" s="640"/>
      <c r="G1863" s="640"/>
      <c r="H1863" s="640"/>
      <c r="I1863" s="640"/>
      <c r="J1863" s="640"/>
      <c r="K1863" s="640"/>
      <c r="L1863" s="640"/>
    </row>
    <row r="1864" spans="1:12">
      <c r="A1864" s="640"/>
      <c r="B1864" s="640"/>
      <c r="C1864" s="640"/>
      <c r="D1864" s="640"/>
      <c r="E1864" s="640"/>
      <c r="F1864" s="640"/>
      <c r="G1864" s="640"/>
      <c r="H1864" s="640"/>
      <c r="I1864" s="640"/>
      <c r="J1864" s="640"/>
      <c r="K1864" s="640"/>
      <c r="L1864" s="640"/>
    </row>
    <row r="1865" spans="1:12">
      <c r="A1865" s="640"/>
      <c r="B1865" s="640"/>
      <c r="C1865" s="640"/>
      <c r="D1865" s="640"/>
      <c r="E1865" s="640"/>
      <c r="F1865" s="640"/>
      <c r="G1865" s="640"/>
      <c r="H1865" s="640"/>
      <c r="I1865" s="640"/>
      <c r="J1865" s="640"/>
      <c r="K1865" s="640"/>
      <c r="L1865" s="640"/>
    </row>
    <row r="1866" spans="1:12">
      <c r="A1866" s="640"/>
      <c r="B1866" s="640"/>
      <c r="C1866" s="640"/>
      <c r="D1866" s="640"/>
      <c r="E1866" s="640"/>
      <c r="F1866" s="640"/>
      <c r="G1866" s="640"/>
      <c r="H1866" s="640"/>
      <c r="I1866" s="640"/>
      <c r="J1866" s="640"/>
      <c r="K1866" s="640"/>
      <c r="L1866" s="640"/>
    </row>
    <row r="1867" spans="1:12">
      <c r="A1867" s="640"/>
      <c r="B1867" s="640"/>
      <c r="C1867" s="640"/>
      <c r="D1867" s="640"/>
      <c r="E1867" s="640"/>
      <c r="F1867" s="640"/>
      <c r="G1867" s="640"/>
      <c r="H1867" s="640"/>
      <c r="I1867" s="640"/>
      <c r="J1867" s="640"/>
      <c r="K1867" s="640"/>
      <c r="L1867" s="640"/>
    </row>
    <row r="1868" spans="1:12">
      <c r="A1868" s="640"/>
      <c r="B1868" s="640"/>
      <c r="C1868" s="640"/>
      <c r="D1868" s="640"/>
      <c r="E1868" s="640"/>
      <c r="F1868" s="640"/>
      <c r="G1868" s="640"/>
      <c r="H1868" s="640"/>
      <c r="I1868" s="640"/>
      <c r="J1868" s="640"/>
      <c r="K1868" s="640"/>
      <c r="L1868" s="640"/>
    </row>
    <row r="1869" spans="1:12">
      <c r="A1869" s="640"/>
      <c r="B1869" s="640"/>
      <c r="C1869" s="640"/>
      <c r="D1869" s="640"/>
      <c r="E1869" s="640"/>
      <c r="F1869" s="640"/>
      <c r="G1869" s="640"/>
      <c r="H1869" s="640"/>
      <c r="I1869" s="640"/>
      <c r="J1869" s="640"/>
      <c r="K1869" s="640"/>
      <c r="L1869" s="640"/>
    </row>
    <row r="1870" spans="1:12">
      <c r="A1870" s="640"/>
      <c r="B1870" s="640"/>
      <c r="C1870" s="640"/>
      <c r="D1870" s="640"/>
      <c r="E1870" s="640"/>
      <c r="F1870" s="640"/>
      <c r="G1870" s="640"/>
      <c r="H1870" s="640"/>
      <c r="I1870" s="640"/>
      <c r="J1870" s="640"/>
      <c r="K1870" s="640"/>
      <c r="L1870" s="640"/>
    </row>
    <row r="1871" spans="1:12">
      <c r="A1871" s="640"/>
      <c r="B1871" s="640"/>
      <c r="C1871" s="640"/>
      <c r="D1871" s="640"/>
      <c r="E1871" s="640"/>
      <c r="F1871" s="640"/>
      <c r="G1871" s="640"/>
      <c r="H1871" s="640"/>
      <c r="I1871" s="640"/>
      <c r="J1871" s="640"/>
      <c r="K1871" s="640"/>
      <c r="L1871" s="640"/>
    </row>
    <row r="1872" spans="1:12">
      <c r="A1872" s="640"/>
      <c r="B1872" s="640"/>
      <c r="C1872" s="640"/>
      <c r="D1872" s="640"/>
      <c r="E1872" s="640"/>
      <c r="F1872" s="640"/>
      <c r="G1872" s="640"/>
      <c r="H1872" s="640"/>
      <c r="I1872" s="640"/>
      <c r="J1872" s="640"/>
      <c r="K1872" s="640"/>
      <c r="L1872" s="640"/>
    </row>
    <row r="1873" spans="1:12">
      <c r="A1873" s="640"/>
      <c r="B1873" s="640"/>
      <c r="C1873" s="640"/>
      <c r="D1873" s="640"/>
      <c r="E1873" s="640"/>
      <c r="F1873" s="640"/>
      <c r="G1873" s="640"/>
      <c r="H1873" s="640"/>
      <c r="I1873" s="640"/>
      <c r="J1873" s="640"/>
      <c r="K1873" s="640"/>
      <c r="L1873" s="640"/>
    </row>
    <row r="1874" spans="1:12">
      <c r="A1874" s="640"/>
      <c r="B1874" s="640"/>
      <c r="C1874" s="640"/>
      <c r="D1874" s="640"/>
      <c r="E1874" s="640"/>
      <c r="F1874" s="640"/>
      <c r="G1874" s="640"/>
      <c r="H1874" s="640"/>
      <c r="I1874" s="640"/>
      <c r="J1874" s="640"/>
      <c r="K1874" s="640"/>
      <c r="L1874" s="640"/>
    </row>
    <row r="1875" spans="1:12">
      <c r="A1875" s="640"/>
      <c r="B1875" s="640"/>
      <c r="C1875" s="640"/>
      <c r="D1875" s="640"/>
      <c r="E1875" s="640"/>
      <c r="F1875" s="640"/>
      <c r="G1875" s="640"/>
      <c r="H1875" s="640"/>
      <c r="I1875" s="640"/>
      <c r="J1875" s="640"/>
      <c r="K1875" s="640"/>
      <c r="L1875" s="640"/>
    </row>
    <row r="1876" spans="1:12">
      <c r="A1876" s="640"/>
      <c r="B1876" s="640"/>
      <c r="C1876" s="640"/>
      <c r="D1876" s="640"/>
      <c r="E1876" s="640"/>
      <c r="F1876" s="640"/>
      <c r="G1876" s="640"/>
      <c r="H1876" s="640"/>
      <c r="I1876" s="640"/>
      <c r="J1876" s="640"/>
      <c r="K1876" s="640"/>
      <c r="L1876" s="640"/>
    </row>
    <row r="1877" spans="1:12">
      <c r="A1877" s="640"/>
      <c r="B1877" s="640"/>
      <c r="C1877" s="640"/>
      <c r="D1877" s="640"/>
      <c r="E1877" s="640"/>
      <c r="F1877" s="640"/>
      <c r="G1877" s="640"/>
      <c r="H1877" s="640"/>
      <c r="I1877" s="640"/>
      <c r="J1877" s="640"/>
      <c r="K1877" s="640"/>
      <c r="L1877" s="640"/>
    </row>
    <row r="1878" spans="1:12">
      <c r="A1878" s="640"/>
      <c r="B1878" s="640"/>
      <c r="C1878" s="640"/>
      <c r="D1878" s="640"/>
      <c r="E1878" s="640"/>
      <c r="F1878" s="640"/>
      <c r="G1878" s="640"/>
      <c r="H1878" s="640"/>
      <c r="I1878" s="640"/>
      <c r="J1878" s="640"/>
      <c r="K1878" s="640"/>
      <c r="L1878" s="640"/>
    </row>
    <row r="1879" spans="1:12">
      <c r="A1879" s="640"/>
      <c r="B1879" s="640"/>
      <c r="C1879" s="640"/>
      <c r="D1879" s="640"/>
      <c r="E1879" s="640"/>
      <c r="F1879" s="640"/>
      <c r="G1879" s="640"/>
      <c r="H1879" s="640"/>
      <c r="I1879" s="640"/>
      <c r="J1879" s="640"/>
      <c r="K1879" s="640"/>
      <c r="L1879" s="640"/>
    </row>
    <row r="1880" spans="1:12">
      <c r="A1880" s="640"/>
      <c r="B1880" s="640"/>
      <c r="C1880" s="640"/>
      <c r="D1880" s="640"/>
      <c r="E1880" s="640"/>
      <c r="F1880" s="640"/>
      <c r="G1880" s="640"/>
      <c r="H1880" s="640"/>
      <c r="I1880" s="640"/>
      <c r="J1880" s="640"/>
      <c r="K1880" s="640"/>
      <c r="L1880" s="640"/>
    </row>
    <row r="1881" spans="1:12">
      <c r="A1881" s="640"/>
      <c r="B1881" s="640"/>
      <c r="C1881" s="640"/>
      <c r="D1881" s="640"/>
      <c r="E1881" s="640"/>
      <c r="F1881" s="640"/>
      <c r="G1881" s="640"/>
      <c r="H1881" s="640"/>
      <c r="I1881" s="640"/>
      <c r="J1881" s="640"/>
      <c r="K1881" s="640"/>
      <c r="L1881" s="640"/>
    </row>
    <row r="1882" spans="1:12">
      <c r="A1882" s="640"/>
      <c r="B1882" s="640"/>
      <c r="C1882" s="640"/>
      <c r="D1882" s="640"/>
      <c r="E1882" s="640"/>
      <c r="F1882" s="640"/>
      <c r="G1882" s="640"/>
      <c r="H1882" s="640"/>
      <c r="I1882" s="640"/>
      <c r="J1882" s="640"/>
      <c r="K1882" s="640"/>
      <c r="L1882" s="640"/>
    </row>
    <row r="1883" spans="1:12">
      <c r="A1883" s="640"/>
      <c r="B1883" s="640"/>
      <c r="C1883" s="640"/>
      <c r="D1883" s="640"/>
      <c r="E1883" s="640"/>
      <c r="F1883" s="640"/>
      <c r="G1883" s="640"/>
      <c r="H1883" s="640"/>
      <c r="I1883" s="640"/>
      <c r="J1883" s="640"/>
      <c r="K1883" s="640"/>
      <c r="L1883" s="640"/>
    </row>
    <row r="1884" spans="1:12">
      <c r="A1884" s="640"/>
      <c r="B1884" s="640"/>
      <c r="C1884" s="640"/>
      <c r="D1884" s="640"/>
      <c r="E1884" s="640"/>
      <c r="F1884" s="640"/>
      <c r="G1884" s="640"/>
      <c r="H1884" s="640"/>
      <c r="I1884" s="640"/>
      <c r="J1884" s="640"/>
      <c r="K1884" s="640"/>
      <c r="L1884" s="640"/>
    </row>
    <row r="1885" spans="1:12">
      <c r="A1885" s="640"/>
      <c r="B1885" s="640"/>
      <c r="C1885" s="640"/>
      <c r="D1885" s="640"/>
      <c r="E1885" s="640"/>
      <c r="F1885" s="640"/>
      <c r="G1885" s="640"/>
      <c r="H1885" s="640"/>
      <c r="I1885" s="640"/>
      <c r="J1885" s="640"/>
      <c r="K1885" s="640"/>
      <c r="L1885" s="640"/>
    </row>
    <row r="1886" spans="1:12">
      <c r="A1886" s="640"/>
      <c r="B1886" s="640"/>
      <c r="C1886" s="640"/>
      <c r="D1886" s="640"/>
      <c r="E1886" s="640"/>
      <c r="F1886" s="640"/>
      <c r="G1886" s="640"/>
      <c r="H1886" s="640"/>
      <c r="I1886" s="640"/>
      <c r="J1886" s="640"/>
      <c r="K1886" s="640"/>
      <c r="L1886" s="640"/>
    </row>
    <row r="1887" spans="1:12">
      <c r="A1887" s="640"/>
      <c r="B1887" s="640"/>
      <c r="C1887" s="640"/>
      <c r="D1887" s="640"/>
      <c r="E1887" s="640"/>
      <c r="F1887" s="640"/>
      <c r="G1887" s="640"/>
      <c r="H1887" s="640"/>
      <c r="I1887" s="640"/>
      <c r="J1887" s="640"/>
      <c r="K1887" s="640"/>
      <c r="L1887" s="640"/>
    </row>
    <row r="1888" spans="1:12">
      <c r="A1888" s="640"/>
      <c r="B1888" s="640"/>
      <c r="C1888" s="640"/>
      <c r="D1888" s="640"/>
      <c r="E1888" s="640"/>
      <c r="F1888" s="640"/>
      <c r="G1888" s="640"/>
      <c r="H1888" s="640"/>
      <c r="I1888" s="640"/>
      <c r="J1888" s="640"/>
      <c r="K1888" s="640"/>
      <c r="L1888" s="640"/>
    </row>
    <row r="1889" spans="1:12">
      <c r="A1889" s="640"/>
      <c r="B1889" s="640"/>
      <c r="C1889" s="640"/>
      <c r="D1889" s="640"/>
      <c r="E1889" s="640"/>
      <c r="F1889" s="640"/>
      <c r="G1889" s="640"/>
      <c r="H1889" s="640"/>
      <c r="I1889" s="640"/>
      <c r="J1889" s="640"/>
      <c r="K1889" s="640"/>
      <c r="L1889" s="640"/>
    </row>
    <row r="1890" spans="1:12">
      <c r="A1890" s="640"/>
      <c r="B1890" s="640"/>
      <c r="C1890" s="640"/>
      <c r="D1890" s="640"/>
      <c r="E1890" s="640"/>
      <c r="F1890" s="640"/>
      <c r="G1890" s="640"/>
      <c r="H1890" s="640"/>
      <c r="I1890" s="640"/>
      <c r="J1890" s="640"/>
      <c r="K1890" s="640"/>
      <c r="L1890" s="640"/>
    </row>
    <row r="1891" spans="1:12">
      <c r="A1891" s="640"/>
      <c r="B1891" s="640"/>
      <c r="C1891" s="640"/>
      <c r="D1891" s="640"/>
      <c r="E1891" s="640"/>
      <c r="F1891" s="640"/>
      <c r="G1891" s="640"/>
      <c r="H1891" s="640"/>
      <c r="I1891" s="640"/>
      <c r="J1891" s="640"/>
      <c r="K1891" s="640"/>
      <c r="L1891" s="640"/>
    </row>
    <row r="1892" spans="1:12">
      <c r="A1892" s="640"/>
      <c r="B1892" s="640"/>
      <c r="C1892" s="640"/>
      <c r="D1892" s="640"/>
      <c r="E1892" s="640"/>
      <c r="F1892" s="640"/>
      <c r="G1892" s="640"/>
      <c r="H1892" s="640"/>
      <c r="I1892" s="640"/>
      <c r="J1892" s="640"/>
      <c r="K1892" s="640"/>
      <c r="L1892" s="640"/>
    </row>
    <row r="1893" spans="1:12">
      <c r="A1893" s="640"/>
      <c r="B1893" s="640"/>
      <c r="C1893" s="640"/>
      <c r="D1893" s="640"/>
      <c r="E1893" s="640"/>
      <c r="F1893" s="640"/>
      <c r="G1893" s="640"/>
      <c r="H1893" s="640"/>
      <c r="I1893" s="640"/>
      <c r="J1893" s="640"/>
      <c r="K1893" s="640"/>
      <c r="L1893" s="640"/>
    </row>
    <row r="1894" spans="1:12">
      <c r="A1894" s="640"/>
      <c r="B1894" s="640"/>
      <c r="C1894" s="640"/>
      <c r="D1894" s="640"/>
      <c r="E1894" s="640"/>
      <c r="F1894" s="640"/>
      <c r="G1894" s="640"/>
      <c r="H1894" s="640"/>
      <c r="I1894" s="640"/>
      <c r="J1894" s="640"/>
      <c r="K1894" s="640"/>
      <c r="L1894" s="640"/>
    </row>
    <row r="1895" spans="1:12">
      <c r="A1895" s="640"/>
      <c r="B1895" s="640"/>
      <c r="C1895" s="640"/>
      <c r="D1895" s="640"/>
      <c r="E1895" s="640"/>
      <c r="F1895" s="640"/>
      <c r="G1895" s="640"/>
      <c r="H1895" s="640"/>
      <c r="I1895" s="640"/>
      <c r="J1895" s="640"/>
      <c r="K1895" s="640"/>
      <c r="L1895" s="640"/>
    </row>
    <row r="1896" spans="1:12">
      <c r="A1896" s="640"/>
      <c r="B1896" s="640"/>
      <c r="C1896" s="640"/>
      <c r="D1896" s="640"/>
      <c r="E1896" s="640"/>
      <c r="F1896" s="640"/>
      <c r="G1896" s="640"/>
      <c r="H1896" s="640"/>
      <c r="I1896" s="640"/>
      <c r="J1896" s="640"/>
      <c r="K1896" s="640"/>
      <c r="L1896" s="640"/>
    </row>
    <row r="1897" spans="1:12">
      <c r="A1897" s="640"/>
      <c r="B1897" s="640"/>
      <c r="C1897" s="640"/>
      <c r="D1897" s="640"/>
      <c r="E1897" s="640"/>
      <c r="F1897" s="640"/>
      <c r="G1897" s="640"/>
      <c r="H1897" s="640"/>
      <c r="I1897" s="640"/>
      <c r="J1897" s="640"/>
      <c r="K1897" s="640"/>
      <c r="L1897" s="640"/>
    </row>
    <row r="1898" spans="1:12">
      <c r="A1898" s="640"/>
      <c r="B1898" s="640"/>
      <c r="C1898" s="640"/>
      <c r="D1898" s="640"/>
      <c r="E1898" s="640"/>
      <c r="F1898" s="640"/>
      <c r="G1898" s="640"/>
      <c r="H1898" s="640"/>
      <c r="I1898" s="640"/>
      <c r="J1898" s="640"/>
      <c r="K1898" s="640"/>
      <c r="L1898" s="640"/>
    </row>
    <row r="1899" spans="1:12">
      <c r="A1899" s="640"/>
      <c r="B1899" s="640"/>
      <c r="C1899" s="640"/>
      <c r="D1899" s="640"/>
      <c r="E1899" s="640"/>
      <c r="F1899" s="640"/>
      <c r="G1899" s="640"/>
      <c r="H1899" s="640"/>
      <c r="I1899" s="640"/>
      <c r="J1899" s="640"/>
      <c r="K1899" s="640"/>
      <c r="L1899" s="640"/>
    </row>
    <row r="1900" spans="1:12">
      <c r="A1900" s="640"/>
      <c r="B1900" s="640"/>
      <c r="C1900" s="640"/>
      <c r="D1900" s="640"/>
      <c r="E1900" s="640"/>
      <c r="F1900" s="640"/>
      <c r="G1900" s="640"/>
      <c r="H1900" s="640"/>
      <c r="I1900" s="640"/>
      <c r="J1900" s="640"/>
      <c r="K1900" s="640"/>
      <c r="L1900" s="640"/>
    </row>
    <row r="1901" spans="1:12">
      <c r="A1901" s="640"/>
      <c r="B1901" s="640"/>
      <c r="C1901" s="640"/>
      <c r="D1901" s="640"/>
      <c r="E1901" s="640"/>
      <c r="F1901" s="640"/>
      <c r="G1901" s="640"/>
      <c r="H1901" s="640"/>
      <c r="I1901" s="640"/>
      <c r="J1901" s="640"/>
      <c r="K1901" s="640"/>
      <c r="L1901" s="640"/>
    </row>
    <row r="1902" spans="1:12">
      <c r="A1902" s="640"/>
      <c r="B1902" s="640"/>
      <c r="C1902" s="640"/>
      <c r="D1902" s="640"/>
      <c r="E1902" s="640"/>
      <c r="F1902" s="640"/>
      <c r="G1902" s="640"/>
      <c r="H1902" s="640"/>
      <c r="I1902" s="640"/>
      <c r="J1902" s="640"/>
      <c r="K1902" s="640"/>
      <c r="L1902" s="640"/>
    </row>
    <row r="1903" spans="1:12">
      <c r="A1903" s="640"/>
      <c r="B1903" s="640"/>
      <c r="C1903" s="640"/>
      <c r="D1903" s="640"/>
      <c r="E1903" s="640"/>
      <c r="F1903" s="640"/>
      <c r="G1903" s="640"/>
      <c r="H1903" s="640"/>
      <c r="I1903" s="640"/>
      <c r="J1903" s="640"/>
      <c r="K1903" s="640"/>
      <c r="L1903" s="640"/>
    </row>
    <row r="1904" spans="1:12">
      <c r="A1904" s="640"/>
      <c r="B1904" s="640"/>
      <c r="C1904" s="640"/>
      <c r="D1904" s="640"/>
      <c r="E1904" s="640"/>
      <c r="F1904" s="640"/>
      <c r="G1904" s="640"/>
      <c r="H1904" s="640"/>
      <c r="I1904" s="640"/>
      <c r="J1904" s="640"/>
      <c r="K1904" s="640"/>
      <c r="L1904" s="640"/>
    </row>
    <row r="1905" spans="1:12">
      <c r="A1905" s="640"/>
      <c r="B1905" s="640"/>
      <c r="C1905" s="640"/>
      <c r="D1905" s="640"/>
      <c r="E1905" s="640"/>
      <c r="F1905" s="640"/>
      <c r="G1905" s="640"/>
      <c r="H1905" s="640"/>
      <c r="I1905" s="640"/>
      <c r="J1905" s="640"/>
      <c r="K1905" s="640"/>
      <c r="L1905" s="640"/>
    </row>
    <row r="1906" spans="1:12">
      <c r="A1906" s="640"/>
      <c r="B1906" s="640"/>
      <c r="C1906" s="640"/>
      <c r="D1906" s="640"/>
      <c r="E1906" s="640"/>
      <c r="F1906" s="640"/>
      <c r="G1906" s="640"/>
      <c r="H1906" s="640"/>
      <c r="I1906" s="640"/>
      <c r="J1906" s="640"/>
      <c r="K1906" s="640"/>
      <c r="L1906" s="640"/>
    </row>
    <row r="1907" spans="1:12">
      <c r="A1907" s="640"/>
      <c r="B1907" s="640"/>
      <c r="C1907" s="640"/>
      <c r="D1907" s="640"/>
      <c r="E1907" s="640"/>
      <c r="F1907" s="640"/>
      <c r="G1907" s="640"/>
      <c r="H1907" s="640"/>
      <c r="I1907" s="640"/>
      <c r="J1907" s="640"/>
      <c r="K1907" s="640"/>
      <c r="L1907" s="640"/>
    </row>
    <row r="1908" spans="1:12">
      <c r="A1908" s="640"/>
      <c r="B1908" s="640"/>
      <c r="C1908" s="640"/>
      <c r="D1908" s="640"/>
      <c r="E1908" s="640"/>
      <c r="F1908" s="640"/>
      <c r="G1908" s="640"/>
      <c r="H1908" s="640"/>
      <c r="I1908" s="640"/>
      <c r="J1908" s="640"/>
      <c r="K1908" s="640"/>
      <c r="L1908" s="640"/>
    </row>
    <row r="1909" spans="1:12">
      <c r="A1909" s="640"/>
      <c r="B1909" s="640"/>
      <c r="C1909" s="640"/>
      <c r="D1909" s="640"/>
      <c r="E1909" s="640"/>
      <c r="F1909" s="640"/>
      <c r="G1909" s="640"/>
      <c r="H1909" s="640"/>
      <c r="I1909" s="640"/>
      <c r="J1909" s="640"/>
      <c r="K1909" s="640"/>
      <c r="L1909" s="640"/>
    </row>
    <row r="1910" spans="1:12">
      <c r="A1910" s="640"/>
      <c r="B1910" s="640"/>
      <c r="C1910" s="640"/>
      <c r="D1910" s="640"/>
      <c r="E1910" s="640"/>
      <c r="F1910" s="640"/>
      <c r="G1910" s="640"/>
      <c r="H1910" s="640"/>
      <c r="I1910" s="640"/>
      <c r="J1910" s="640"/>
      <c r="K1910" s="640"/>
      <c r="L1910" s="640"/>
    </row>
    <row r="1911" spans="1:12">
      <c r="A1911" s="640"/>
      <c r="B1911" s="640"/>
      <c r="C1911" s="640"/>
      <c r="D1911" s="640"/>
      <c r="E1911" s="640"/>
      <c r="F1911" s="640"/>
      <c r="G1911" s="640"/>
      <c r="H1911" s="640"/>
      <c r="I1911" s="640"/>
      <c r="J1911" s="640"/>
      <c r="K1911" s="640"/>
      <c r="L1911" s="640"/>
    </row>
    <row r="1912" spans="1:12">
      <c r="A1912" s="640"/>
      <c r="B1912" s="640"/>
      <c r="C1912" s="640"/>
      <c r="D1912" s="640"/>
      <c r="E1912" s="640"/>
      <c r="F1912" s="640"/>
      <c r="G1912" s="640"/>
      <c r="H1912" s="640"/>
      <c r="I1912" s="640"/>
      <c r="J1912" s="640"/>
      <c r="K1912" s="640"/>
      <c r="L1912" s="640"/>
    </row>
    <row r="1913" spans="1:12">
      <c r="A1913" s="640"/>
      <c r="B1913" s="640"/>
      <c r="C1913" s="640"/>
      <c r="D1913" s="640"/>
      <c r="E1913" s="640"/>
      <c r="F1913" s="640"/>
      <c r="G1913" s="640"/>
      <c r="H1913" s="640"/>
      <c r="I1913" s="640"/>
      <c r="J1913" s="640"/>
      <c r="K1913" s="640"/>
      <c r="L1913" s="640"/>
    </row>
    <row r="1914" spans="1:12">
      <c r="A1914" s="640"/>
      <c r="B1914" s="640"/>
      <c r="C1914" s="640"/>
      <c r="D1914" s="640"/>
      <c r="E1914" s="640"/>
      <c r="F1914" s="640"/>
      <c r="G1914" s="640"/>
      <c r="H1914" s="640"/>
      <c r="I1914" s="640"/>
      <c r="J1914" s="640"/>
      <c r="K1914" s="640"/>
      <c r="L1914" s="640"/>
    </row>
    <row r="1915" spans="1:12">
      <c r="A1915" s="640"/>
      <c r="B1915" s="640"/>
      <c r="C1915" s="640"/>
      <c r="D1915" s="640"/>
      <c r="E1915" s="640"/>
      <c r="F1915" s="640"/>
      <c r="G1915" s="640"/>
      <c r="H1915" s="640"/>
      <c r="I1915" s="640"/>
      <c r="J1915" s="640"/>
      <c r="K1915" s="640"/>
      <c r="L1915" s="640"/>
    </row>
    <row r="1916" spans="1:12">
      <c r="A1916" s="640"/>
      <c r="B1916" s="640"/>
      <c r="C1916" s="640"/>
      <c r="D1916" s="640"/>
      <c r="E1916" s="640"/>
      <c r="F1916" s="640"/>
      <c r="G1916" s="640"/>
      <c r="H1916" s="640"/>
      <c r="I1916" s="640"/>
      <c r="J1916" s="640"/>
      <c r="K1916" s="640"/>
      <c r="L1916" s="640"/>
    </row>
    <row r="1917" spans="1:12">
      <c r="A1917" s="640"/>
      <c r="B1917" s="640"/>
      <c r="C1917" s="640"/>
      <c r="D1917" s="640"/>
      <c r="E1917" s="640"/>
      <c r="F1917" s="640"/>
      <c r="G1917" s="640"/>
      <c r="H1917" s="640"/>
      <c r="I1917" s="640"/>
      <c r="J1917" s="640"/>
      <c r="K1917" s="640"/>
      <c r="L1917" s="640"/>
    </row>
    <row r="1918" spans="1:12">
      <c r="A1918" s="640"/>
      <c r="B1918" s="640"/>
      <c r="C1918" s="640"/>
      <c r="D1918" s="640"/>
      <c r="E1918" s="640"/>
      <c r="F1918" s="640"/>
      <c r="G1918" s="640"/>
      <c r="H1918" s="640"/>
      <c r="I1918" s="640"/>
      <c r="J1918" s="640"/>
      <c r="K1918" s="640"/>
      <c r="L1918" s="640"/>
    </row>
    <row r="1919" spans="1:12">
      <c r="A1919" s="640"/>
      <c r="B1919" s="640"/>
      <c r="C1919" s="640"/>
      <c r="D1919" s="640"/>
      <c r="E1919" s="640"/>
      <c r="F1919" s="640"/>
      <c r="G1919" s="640"/>
      <c r="H1919" s="640"/>
      <c r="I1919" s="640"/>
      <c r="J1919" s="640"/>
      <c r="K1919" s="640"/>
      <c r="L1919" s="640"/>
    </row>
    <row r="1920" spans="1:12">
      <c r="A1920" s="640"/>
      <c r="B1920" s="640"/>
      <c r="C1920" s="640"/>
      <c r="D1920" s="640"/>
      <c r="E1920" s="640"/>
      <c r="F1920" s="640"/>
      <c r="G1920" s="640"/>
      <c r="H1920" s="640"/>
      <c r="I1920" s="640"/>
      <c r="J1920" s="640"/>
      <c r="K1920" s="640"/>
      <c r="L1920" s="640"/>
    </row>
    <row r="1921" spans="1:12">
      <c r="A1921" s="640"/>
      <c r="B1921" s="640"/>
      <c r="C1921" s="640"/>
      <c r="D1921" s="640"/>
      <c r="E1921" s="640"/>
      <c r="F1921" s="640"/>
      <c r="G1921" s="640"/>
      <c r="H1921" s="640"/>
      <c r="I1921" s="640"/>
      <c r="J1921" s="640"/>
      <c r="K1921" s="640"/>
      <c r="L1921" s="640"/>
    </row>
    <row r="1922" spans="1:12">
      <c r="A1922" s="640"/>
      <c r="B1922" s="640"/>
      <c r="C1922" s="640"/>
      <c r="D1922" s="640"/>
      <c r="E1922" s="640"/>
      <c r="F1922" s="640"/>
      <c r="G1922" s="640"/>
      <c r="H1922" s="640"/>
      <c r="I1922" s="640"/>
      <c r="J1922" s="640"/>
      <c r="K1922" s="640"/>
      <c r="L1922" s="640"/>
    </row>
    <row r="1923" spans="1:12">
      <c r="A1923" s="640"/>
      <c r="B1923" s="640"/>
      <c r="C1923" s="640"/>
      <c r="D1923" s="640"/>
      <c r="E1923" s="640"/>
      <c r="F1923" s="640"/>
      <c r="G1923" s="640"/>
      <c r="H1923" s="640"/>
      <c r="I1923" s="640"/>
      <c r="J1923" s="640"/>
      <c r="K1923" s="640"/>
      <c r="L1923" s="640"/>
    </row>
    <row r="1924" spans="1:12">
      <c r="A1924" s="640"/>
      <c r="B1924" s="640"/>
      <c r="C1924" s="640"/>
      <c r="D1924" s="640"/>
      <c r="E1924" s="640"/>
      <c r="F1924" s="640"/>
      <c r="G1924" s="640"/>
      <c r="H1924" s="640"/>
      <c r="I1924" s="640"/>
      <c r="J1924" s="640"/>
      <c r="K1924" s="640"/>
      <c r="L1924" s="640"/>
    </row>
    <row r="1925" spans="1:12">
      <c r="A1925" s="640"/>
      <c r="B1925" s="640"/>
      <c r="C1925" s="640"/>
      <c r="D1925" s="640"/>
      <c r="E1925" s="640"/>
      <c r="F1925" s="640"/>
      <c r="G1925" s="640"/>
      <c r="H1925" s="640"/>
      <c r="I1925" s="640"/>
      <c r="J1925" s="640"/>
      <c r="K1925" s="640"/>
      <c r="L1925" s="640"/>
    </row>
    <row r="1926" spans="1:12">
      <c r="A1926" s="640"/>
      <c r="B1926" s="640"/>
      <c r="C1926" s="640"/>
      <c r="D1926" s="640"/>
      <c r="E1926" s="640"/>
      <c r="F1926" s="640"/>
      <c r="G1926" s="640"/>
      <c r="H1926" s="640"/>
      <c r="I1926" s="640"/>
      <c r="J1926" s="640"/>
      <c r="K1926" s="640"/>
      <c r="L1926" s="640"/>
    </row>
    <row r="1927" spans="1:12">
      <c r="A1927" s="640"/>
      <c r="B1927" s="640"/>
      <c r="C1927" s="640"/>
      <c r="D1927" s="640"/>
      <c r="E1927" s="640"/>
      <c r="F1927" s="640"/>
      <c r="G1927" s="640"/>
      <c r="H1927" s="640"/>
      <c r="I1927" s="640"/>
      <c r="J1927" s="640"/>
      <c r="K1927" s="640"/>
      <c r="L1927" s="640"/>
    </row>
    <row r="1928" spans="1:12">
      <c r="A1928" s="640"/>
      <c r="B1928" s="640"/>
      <c r="C1928" s="640"/>
      <c r="D1928" s="640"/>
      <c r="E1928" s="640"/>
      <c r="F1928" s="640"/>
      <c r="G1928" s="640"/>
      <c r="H1928" s="640"/>
      <c r="I1928" s="640"/>
      <c r="J1928" s="640"/>
      <c r="K1928" s="640"/>
      <c r="L1928" s="640"/>
    </row>
    <row r="1929" spans="1:12">
      <c r="A1929" s="640"/>
      <c r="B1929" s="640"/>
      <c r="C1929" s="640"/>
      <c r="D1929" s="640"/>
      <c r="E1929" s="640"/>
      <c r="F1929" s="640"/>
      <c r="G1929" s="640"/>
      <c r="H1929" s="640"/>
      <c r="I1929" s="640"/>
      <c r="J1929" s="640"/>
      <c r="K1929" s="640"/>
      <c r="L1929" s="640"/>
    </row>
    <row r="1930" spans="1:12">
      <c r="A1930" s="640"/>
      <c r="B1930" s="640"/>
      <c r="C1930" s="640"/>
      <c r="D1930" s="640"/>
      <c r="E1930" s="640"/>
      <c r="F1930" s="640"/>
      <c r="G1930" s="640"/>
      <c r="H1930" s="640"/>
      <c r="I1930" s="640"/>
      <c r="J1930" s="640"/>
      <c r="K1930" s="640"/>
      <c r="L1930" s="640"/>
    </row>
    <row r="1931" spans="1:12">
      <c r="A1931" s="640"/>
      <c r="B1931" s="640"/>
      <c r="C1931" s="640"/>
      <c r="D1931" s="640"/>
      <c r="E1931" s="640"/>
      <c r="F1931" s="640"/>
      <c r="G1931" s="640"/>
      <c r="H1931" s="640"/>
      <c r="I1931" s="640"/>
      <c r="J1931" s="640"/>
      <c r="K1931" s="640"/>
      <c r="L1931" s="640"/>
    </row>
    <row r="1932" spans="1:12">
      <c r="A1932" s="640"/>
      <c r="B1932" s="640"/>
      <c r="C1932" s="640"/>
      <c r="D1932" s="640"/>
      <c r="E1932" s="640"/>
      <c r="F1932" s="640"/>
      <c r="G1932" s="640"/>
      <c r="H1932" s="640"/>
      <c r="I1932" s="640"/>
      <c r="J1932" s="640"/>
      <c r="K1932" s="640"/>
      <c r="L1932" s="640"/>
    </row>
    <row r="1933" spans="1:12">
      <c r="A1933" s="640"/>
      <c r="B1933" s="640"/>
      <c r="C1933" s="640"/>
      <c r="D1933" s="640"/>
      <c r="E1933" s="640"/>
      <c r="F1933" s="640"/>
      <c r="G1933" s="640"/>
      <c r="H1933" s="640"/>
      <c r="I1933" s="640"/>
      <c r="J1933" s="640"/>
      <c r="K1933" s="640"/>
      <c r="L1933" s="640"/>
    </row>
    <row r="1934" spans="1:12">
      <c r="A1934" s="640"/>
      <c r="B1934" s="640"/>
      <c r="C1934" s="640"/>
      <c r="D1934" s="640"/>
      <c r="E1934" s="640"/>
      <c r="F1934" s="640"/>
      <c r="G1934" s="640"/>
      <c r="H1934" s="640"/>
      <c r="I1934" s="640"/>
      <c r="J1934" s="640"/>
      <c r="K1934" s="640"/>
      <c r="L1934" s="640"/>
    </row>
    <row r="1935" spans="1:12">
      <c r="A1935" s="640"/>
      <c r="B1935" s="640"/>
      <c r="C1935" s="640"/>
      <c r="D1935" s="640"/>
      <c r="E1935" s="640"/>
      <c r="F1935" s="640"/>
      <c r="G1935" s="640"/>
      <c r="H1935" s="640"/>
      <c r="I1935" s="640"/>
      <c r="J1935" s="640"/>
      <c r="K1935" s="640"/>
      <c r="L1935" s="640"/>
    </row>
    <row r="1936" spans="1:12">
      <c r="A1936" s="640"/>
      <c r="B1936" s="640"/>
      <c r="C1936" s="640"/>
      <c r="D1936" s="640"/>
      <c r="E1936" s="640"/>
      <c r="F1936" s="640"/>
      <c r="G1936" s="640"/>
      <c r="H1936" s="640"/>
      <c r="I1936" s="640"/>
      <c r="J1936" s="640"/>
      <c r="K1936" s="640"/>
      <c r="L1936" s="640"/>
    </row>
    <row r="1937" spans="1:12">
      <c r="A1937" s="640"/>
      <c r="B1937" s="640"/>
      <c r="C1937" s="640"/>
      <c r="D1937" s="640"/>
      <c r="E1937" s="640"/>
      <c r="F1937" s="640"/>
      <c r="G1937" s="640"/>
      <c r="H1937" s="640"/>
      <c r="I1937" s="640"/>
      <c r="J1937" s="640"/>
      <c r="K1937" s="640"/>
      <c r="L1937" s="640"/>
    </row>
    <row r="1938" spans="1:12">
      <c r="A1938" s="640"/>
      <c r="B1938" s="640"/>
      <c r="C1938" s="640"/>
      <c r="D1938" s="640"/>
      <c r="E1938" s="640"/>
      <c r="F1938" s="640"/>
      <c r="G1938" s="640"/>
      <c r="H1938" s="640"/>
      <c r="I1938" s="640"/>
      <c r="J1938" s="640"/>
      <c r="K1938" s="640"/>
      <c r="L1938" s="640"/>
    </row>
    <row r="1939" spans="1:12">
      <c r="A1939" s="640"/>
      <c r="B1939" s="640"/>
      <c r="C1939" s="640"/>
      <c r="D1939" s="640"/>
      <c r="E1939" s="640"/>
      <c r="F1939" s="640"/>
      <c r="G1939" s="640"/>
      <c r="H1939" s="640"/>
      <c r="I1939" s="640"/>
      <c r="J1939" s="640"/>
      <c r="K1939" s="640"/>
      <c r="L1939" s="640"/>
    </row>
    <row r="1940" spans="1:12">
      <c r="A1940" s="640"/>
      <c r="B1940" s="640"/>
      <c r="C1940" s="640"/>
      <c r="D1940" s="640"/>
      <c r="E1940" s="640"/>
      <c r="F1940" s="640"/>
      <c r="G1940" s="640"/>
      <c r="H1940" s="640"/>
      <c r="I1940" s="640"/>
      <c r="J1940" s="640"/>
      <c r="K1940" s="640"/>
      <c r="L1940" s="640"/>
    </row>
    <row r="1941" spans="1:12">
      <c r="A1941" s="640"/>
      <c r="B1941" s="640"/>
      <c r="C1941" s="640"/>
      <c r="D1941" s="640"/>
      <c r="E1941" s="640"/>
      <c r="F1941" s="640"/>
      <c r="G1941" s="640"/>
      <c r="H1941" s="640"/>
      <c r="I1941" s="640"/>
      <c r="J1941" s="640"/>
      <c r="K1941" s="640"/>
      <c r="L1941" s="640"/>
    </row>
    <row r="1942" spans="1:12">
      <c r="A1942" s="640"/>
      <c r="B1942" s="640"/>
      <c r="C1942" s="640"/>
      <c r="D1942" s="640"/>
      <c r="E1942" s="640"/>
      <c r="F1942" s="640"/>
      <c r="G1942" s="640"/>
      <c r="H1942" s="640"/>
      <c r="I1942" s="640"/>
      <c r="J1942" s="640"/>
      <c r="K1942" s="640"/>
      <c r="L1942" s="640"/>
    </row>
    <row r="1943" spans="1:12">
      <c r="A1943" s="640"/>
      <c r="B1943" s="640"/>
      <c r="C1943" s="640"/>
      <c r="D1943" s="640"/>
      <c r="E1943" s="640"/>
      <c r="F1943" s="640"/>
      <c r="G1943" s="640"/>
      <c r="H1943" s="640"/>
      <c r="I1943" s="640"/>
      <c r="J1943" s="640"/>
      <c r="K1943" s="640"/>
      <c r="L1943" s="640"/>
    </row>
    <row r="1944" spans="1:12">
      <c r="A1944" s="640"/>
      <c r="B1944" s="640"/>
      <c r="C1944" s="640"/>
      <c r="D1944" s="640"/>
      <c r="E1944" s="640"/>
      <c r="F1944" s="640"/>
      <c r="G1944" s="640"/>
      <c r="H1944" s="640"/>
      <c r="I1944" s="640"/>
      <c r="J1944" s="640"/>
      <c r="K1944" s="640"/>
      <c r="L1944" s="640"/>
    </row>
    <row r="1945" spans="1:12">
      <c r="A1945" s="640"/>
      <c r="B1945" s="640"/>
      <c r="C1945" s="640"/>
      <c r="D1945" s="640"/>
      <c r="E1945" s="640"/>
      <c r="F1945" s="640"/>
      <c r="G1945" s="640"/>
      <c r="H1945" s="640"/>
      <c r="I1945" s="640"/>
      <c r="J1945" s="640"/>
      <c r="K1945" s="640"/>
      <c r="L1945" s="640"/>
    </row>
    <row r="1946" spans="1:12">
      <c r="A1946" s="640"/>
      <c r="B1946" s="640"/>
      <c r="C1946" s="640"/>
      <c r="D1946" s="640"/>
      <c r="E1946" s="640"/>
      <c r="F1946" s="640"/>
      <c r="G1946" s="640"/>
      <c r="H1946" s="640"/>
      <c r="I1946" s="640"/>
      <c r="J1946" s="640"/>
      <c r="K1946" s="640"/>
      <c r="L1946" s="640"/>
    </row>
    <row r="1947" spans="1:12">
      <c r="A1947" s="640"/>
      <c r="B1947" s="640"/>
      <c r="C1947" s="640"/>
      <c r="D1947" s="640"/>
      <c r="E1947" s="640"/>
      <c r="F1947" s="640"/>
      <c r="G1947" s="640"/>
      <c r="H1947" s="640"/>
      <c r="I1947" s="640"/>
      <c r="J1947" s="640"/>
      <c r="K1947" s="640"/>
      <c r="L1947" s="640"/>
    </row>
    <row r="1948" spans="1:12">
      <c r="A1948" s="640"/>
      <c r="B1948" s="640"/>
      <c r="C1948" s="640"/>
      <c r="D1948" s="640"/>
      <c r="E1948" s="640"/>
      <c r="F1948" s="640"/>
      <c r="G1948" s="640"/>
      <c r="H1948" s="640"/>
      <c r="I1948" s="640"/>
      <c r="J1948" s="640"/>
      <c r="K1948" s="640"/>
      <c r="L1948" s="640"/>
    </row>
    <row r="1949" spans="1:12">
      <c r="A1949" s="640"/>
      <c r="B1949" s="640"/>
      <c r="C1949" s="640"/>
      <c r="D1949" s="640"/>
      <c r="E1949" s="640"/>
      <c r="F1949" s="640"/>
      <c r="G1949" s="640"/>
      <c r="H1949" s="640"/>
      <c r="I1949" s="640"/>
      <c r="J1949" s="640"/>
      <c r="K1949" s="640"/>
      <c r="L1949" s="640"/>
    </row>
    <row r="1950" spans="1:12">
      <c r="A1950" s="640"/>
      <c r="B1950" s="640"/>
      <c r="C1950" s="640"/>
      <c r="D1950" s="640"/>
      <c r="E1950" s="640"/>
      <c r="F1950" s="640"/>
      <c r="G1950" s="640"/>
      <c r="H1950" s="640"/>
      <c r="I1950" s="640"/>
      <c r="J1950" s="640"/>
      <c r="K1950" s="640"/>
      <c r="L1950" s="640"/>
    </row>
    <row r="1951" spans="1:12">
      <c r="A1951" s="640"/>
      <c r="B1951" s="640"/>
      <c r="C1951" s="640"/>
      <c r="D1951" s="640"/>
      <c r="E1951" s="640"/>
      <c r="F1951" s="640"/>
      <c r="G1951" s="640"/>
      <c r="H1951" s="640"/>
      <c r="I1951" s="640"/>
      <c r="J1951" s="640"/>
      <c r="K1951" s="640"/>
      <c r="L1951" s="640"/>
    </row>
    <row r="1952" spans="1:12">
      <c r="A1952" s="640"/>
      <c r="B1952" s="640"/>
      <c r="C1952" s="640"/>
      <c r="D1952" s="640"/>
      <c r="E1952" s="640"/>
      <c r="F1952" s="640"/>
      <c r="G1952" s="640"/>
      <c r="H1952" s="640"/>
      <c r="I1952" s="640"/>
      <c r="J1952" s="640"/>
      <c r="K1952" s="640"/>
      <c r="L1952" s="640"/>
    </row>
    <row r="1953" spans="1:12">
      <c r="A1953" s="640"/>
      <c r="B1953" s="640"/>
      <c r="C1953" s="640"/>
      <c r="D1953" s="640"/>
      <c r="E1953" s="640"/>
      <c r="F1953" s="640"/>
      <c r="G1953" s="640"/>
      <c r="H1953" s="640"/>
      <c r="I1953" s="640"/>
      <c r="J1953" s="640"/>
      <c r="K1953" s="640"/>
      <c r="L1953" s="640"/>
    </row>
    <row r="1954" spans="1:12">
      <c r="A1954" s="640"/>
      <c r="B1954" s="640"/>
      <c r="C1954" s="640"/>
      <c r="D1954" s="640"/>
      <c r="E1954" s="640"/>
      <c r="F1954" s="640"/>
      <c r="G1954" s="640"/>
      <c r="H1954" s="640"/>
      <c r="I1954" s="640"/>
      <c r="J1954" s="640"/>
      <c r="K1954" s="640"/>
      <c r="L1954" s="640"/>
    </row>
    <row r="1955" spans="1:12">
      <c r="A1955" s="640"/>
      <c r="B1955" s="640"/>
      <c r="C1955" s="640"/>
      <c r="D1955" s="640"/>
      <c r="E1955" s="640"/>
      <c r="F1955" s="640"/>
      <c r="G1955" s="640"/>
      <c r="H1955" s="640"/>
      <c r="I1955" s="640"/>
      <c r="J1955" s="640"/>
      <c r="K1955" s="640"/>
      <c r="L1955" s="640"/>
    </row>
    <row r="1956" spans="1:12">
      <c r="A1956" s="640"/>
      <c r="B1956" s="640"/>
      <c r="C1956" s="640"/>
      <c r="D1956" s="640"/>
      <c r="E1956" s="640"/>
      <c r="F1956" s="640"/>
      <c r="G1956" s="640"/>
      <c r="H1956" s="640"/>
      <c r="I1956" s="640"/>
      <c r="J1956" s="640"/>
      <c r="K1956" s="640"/>
      <c r="L1956" s="640"/>
    </row>
    <row r="1957" spans="1:12">
      <c r="A1957" s="640"/>
      <c r="B1957" s="640"/>
      <c r="C1957" s="640"/>
      <c r="D1957" s="640"/>
      <c r="E1957" s="640"/>
      <c r="F1957" s="640"/>
      <c r="G1957" s="640"/>
      <c r="H1957" s="640"/>
      <c r="I1957" s="640"/>
      <c r="J1957" s="640"/>
      <c r="K1957" s="640"/>
      <c r="L1957" s="640"/>
    </row>
    <row r="1958" spans="1:12">
      <c r="A1958" s="640"/>
      <c r="B1958" s="640"/>
      <c r="C1958" s="640"/>
      <c r="D1958" s="640"/>
      <c r="E1958" s="640"/>
      <c r="F1958" s="640"/>
      <c r="G1958" s="640"/>
      <c r="H1958" s="640"/>
      <c r="I1958" s="640"/>
      <c r="J1958" s="640"/>
      <c r="K1958" s="640"/>
      <c r="L1958" s="640"/>
    </row>
    <row r="1959" spans="1:12">
      <c r="A1959" s="640"/>
      <c r="B1959" s="640"/>
      <c r="C1959" s="640"/>
      <c r="D1959" s="640"/>
      <c r="E1959" s="640"/>
      <c r="F1959" s="640"/>
      <c r="G1959" s="640"/>
      <c r="H1959" s="640"/>
      <c r="I1959" s="640"/>
      <c r="J1959" s="640"/>
      <c r="K1959" s="640"/>
      <c r="L1959" s="640"/>
    </row>
    <row r="1960" spans="1:12">
      <c r="A1960" s="640"/>
      <c r="B1960" s="640"/>
      <c r="C1960" s="640"/>
      <c r="D1960" s="640"/>
      <c r="E1960" s="640"/>
      <c r="F1960" s="640"/>
      <c r="G1960" s="640"/>
      <c r="H1960" s="640"/>
      <c r="I1960" s="640"/>
      <c r="J1960" s="640"/>
      <c r="K1960" s="640"/>
      <c r="L1960" s="640"/>
    </row>
    <row r="1961" spans="1:12">
      <c r="A1961" s="640"/>
      <c r="B1961" s="640"/>
      <c r="C1961" s="640"/>
      <c r="D1961" s="640"/>
      <c r="E1961" s="640"/>
      <c r="F1961" s="640"/>
      <c r="G1961" s="640"/>
      <c r="H1961" s="640"/>
      <c r="I1961" s="640"/>
      <c r="J1961" s="640"/>
      <c r="K1961" s="640"/>
      <c r="L1961" s="640"/>
    </row>
    <row r="1962" spans="1:12">
      <c r="A1962" s="640"/>
      <c r="B1962" s="640"/>
      <c r="C1962" s="640"/>
      <c r="D1962" s="640"/>
      <c r="E1962" s="640"/>
      <c r="F1962" s="640"/>
      <c r="G1962" s="640"/>
      <c r="H1962" s="640"/>
      <c r="I1962" s="640"/>
      <c r="J1962" s="640"/>
      <c r="K1962" s="640"/>
      <c r="L1962" s="640"/>
    </row>
    <row r="1963" spans="1:12">
      <c r="A1963" s="640"/>
      <c r="B1963" s="640"/>
      <c r="C1963" s="640"/>
      <c r="D1963" s="640"/>
      <c r="E1963" s="640"/>
      <c r="F1963" s="640"/>
      <c r="G1963" s="640"/>
      <c r="H1963" s="640"/>
      <c r="I1963" s="640"/>
      <c r="J1963" s="640"/>
      <c r="K1963" s="640"/>
      <c r="L1963" s="640"/>
    </row>
    <row r="1964" spans="1:12">
      <c r="A1964" s="640"/>
      <c r="B1964" s="640"/>
      <c r="C1964" s="640"/>
      <c r="D1964" s="640"/>
      <c r="E1964" s="640"/>
      <c r="F1964" s="640"/>
      <c r="G1964" s="640"/>
      <c r="H1964" s="640"/>
      <c r="I1964" s="640"/>
      <c r="J1964" s="640"/>
      <c r="K1964" s="640"/>
      <c r="L1964" s="640"/>
    </row>
    <row r="1965" spans="1:12">
      <c r="A1965" s="640"/>
      <c r="B1965" s="640"/>
      <c r="C1965" s="640"/>
      <c r="D1965" s="640"/>
      <c r="E1965" s="640"/>
      <c r="F1965" s="640"/>
      <c r="G1965" s="640"/>
      <c r="H1965" s="640"/>
      <c r="I1965" s="640"/>
      <c r="J1965" s="640"/>
      <c r="K1965" s="640"/>
      <c r="L1965" s="640"/>
    </row>
    <row r="1966" spans="1:12">
      <c r="A1966" s="640"/>
      <c r="B1966" s="640"/>
      <c r="C1966" s="640"/>
      <c r="D1966" s="640"/>
      <c r="E1966" s="640"/>
      <c r="F1966" s="640"/>
      <c r="G1966" s="640"/>
      <c r="H1966" s="640"/>
      <c r="I1966" s="640"/>
      <c r="J1966" s="640"/>
      <c r="K1966" s="640"/>
      <c r="L1966" s="640"/>
    </row>
    <row r="1967" spans="1:12">
      <c r="A1967" s="640"/>
      <c r="B1967" s="640"/>
      <c r="C1967" s="640"/>
      <c r="D1967" s="640"/>
      <c r="E1967" s="640"/>
      <c r="F1967" s="640"/>
      <c r="G1967" s="640"/>
      <c r="H1967" s="640"/>
      <c r="I1967" s="640"/>
      <c r="J1967" s="640"/>
      <c r="K1967" s="640"/>
      <c r="L1967" s="640"/>
    </row>
    <row r="1968" spans="1:12">
      <c r="A1968" s="640"/>
      <c r="B1968" s="640"/>
      <c r="C1968" s="640"/>
      <c r="D1968" s="640"/>
      <c r="E1968" s="640"/>
      <c r="F1968" s="640"/>
      <c r="G1968" s="640"/>
      <c r="H1968" s="640"/>
      <c r="I1968" s="640"/>
      <c r="J1968" s="640"/>
      <c r="K1968" s="640"/>
      <c r="L1968" s="640"/>
    </row>
    <row r="1969" spans="1:12">
      <c r="A1969" s="640"/>
      <c r="B1969" s="640"/>
      <c r="C1969" s="640"/>
      <c r="D1969" s="640"/>
      <c r="E1969" s="640"/>
      <c r="F1969" s="640"/>
      <c r="G1969" s="640"/>
      <c r="H1969" s="640"/>
      <c r="I1969" s="640"/>
      <c r="J1969" s="640"/>
      <c r="K1969" s="640"/>
      <c r="L1969" s="640"/>
    </row>
    <row r="1970" spans="1:12">
      <c r="A1970" s="640"/>
      <c r="B1970" s="640"/>
      <c r="C1970" s="640"/>
      <c r="D1970" s="640"/>
      <c r="E1970" s="640"/>
      <c r="F1970" s="640"/>
      <c r="G1970" s="640"/>
      <c r="H1970" s="640"/>
      <c r="I1970" s="640"/>
      <c r="J1970" s="640"/>
      <c r="K1970" s="640"/>
      <c r="L1970" s="640"/>
    </row>
    <row r="1971" spans="1:12">
      <c r="A1971" s="640"/>
      <c r="B1971" s="640"/>
      <c r="C1971" s="640"/>
      <c r="D1971" s="640"/>
      <c r="E1971" s="640"/>
      <c r="F1971" s="640"/>
      <c r="G1971" s="640"/>
      <c r="H1971" s="640"/>
      <c r="I1971" s="640"/>
      <c r="J1971" s="640"/>
      <c r="K1971" s="640"/>
      <c r="L1971" s="640"/>
    </row>
    <row r="1972" spans="1:12">
      <c r="A1972" s="640"/>
      <c r="B1972" s="640"/>
      <c r="C1972" s="640"/>
      <c r="D1972" s="640"/>
      <c r="E1972" s="640"/>
      <c r="F1972" s="640"/>
      <c r="G1972" s="640"/>
      <c r="H1972" s="640"/>
      <c r="I1972" s="640"/>
      <c r="J1972" s="640"/>
      <c r="K1972" s="640"/>
      <c r="L1972" s="640"/>
    </row>
    <row r="1973" spans="1:12">
      <c r="A1973" s="640"/>
      <c r="B1973" s="640"/>
      <c r="C1973" s="640"/>
      <c r="D1973" s="640"/>
      <c r="E1973" s="640"/>
      <c r="F1973" s="640"/>
      <c r="G1973" s="640"/>
      <c r="H1973" s="640"/>
      <c r="I1973" s="640"/>
      <c r="J1973" s="640"/>
      <c r="K1973" s="640"/>
      <c r="L1973" s="640"/>
    </row>
    <row r="1974" spans="1:12">
      <c r="A1974" s="640"/>
      <c r="B1974" s="640"/>
      <c r="C1974" s="640"/>
      <c r="D1974" s="640"/>
      <c r="E1974" s="640"/>
      <c r="F1974" s="640"/>
      <c r="G1974" s="640"/>
      <c r="H1974" s="640"/>
      <c r="I1974" s="640"/>
      <c r="J1974" s="640"/>
      <c r="K1974" s="640"/>
      <c r="L1974" s="640"/>
    </row>
    <row r="1975" spans="1:12">
      <c r="A1975" s="640"/>
      <c r="B1975" s="640"/>
      <c r="C1975" s="640"/>
      <c r="D1975" s="640"/>
      <c r="E1975" s="640"/>
      <c r="F1975" s="640"/>
      <c r="G1975" s="640"/>
      <c r="H1975" s="640"/>
      <c r="I1975" s="640"/>
      <c r="J1975" s="640"/>
      <c r="K1975" s="640"/>
      <c r="L1975" s="640"/>
    </row>
    <row r="1976" spans="1:12">
      <c r="A1976" s="640"/>
      <c r="B1976" s="640"/>
      <c r="C1976" s="640"/>
      <c r="D1976" s="640"/>
      <c r="E1976" s="640"/>
      <c r="F1976" s="640"/>
      <c r="G1976" s="640"/>
      <c r="H1976" s="640"/>
      <c r="I1976" s="640"/>
      <c r="J1976" s="640"/>
      <c r="K1976" s="640"/>
      <c r="L1976" s="640"/>
    </row>
    <row r="1977" spans="1:12">
      <c r="A1977" s="640"/>
      <c r="B1977" s="640"/>
      <c r="C1977" s="640"/>
      <c r="D1977" s="640"/>
      <c r="E1977" s="640"/>
      <c r="F1977" s="640"/>
      <c r="G1977" s="640"/>
      <c r="H1977" s="640"/>
      <c r="I1977" s="640"/>
      <c r="J1977" s="640"/>
      <c r="K1977" s="640"/>
      <c r="L1977" s="640"/>
    </row>
    <row r="1978" spans="1:12">
      <c r="A1978" s="640"/>
      <c r="B1978" s="640"/>
      <c r="C1978" s="640"/>
      <c r="D1978" s="640"/>
      <c r="E1978" s="640"/>
      <c r="F1978" s="640"/>
      <c r="G1978" s="640"/>
      <c r="H1978" s="640"/>
      <c r="I1978" s="640"/>
      <c r="J1978" s="640"/>
      <c r="K1978" s="640"/>
      <c r="L1978" s="640"/>
    </row>
    <row r="1979" spans="1:12">
      <c r="A1979" s="640"/>
      <c r="B1979" s="640"/>
      <c r="C1979" s="640"/>
      <c r="D1979" s="640"/>
      <c r="E1979" s="640"/>
      <c r="F1979" s="640"/>
      <c r="G1979" s="640"/>
      <c r="H1979" s="640"/>
      <c r="I1979" s="640"/>
      <c r="J1979" s="640"/>
      <c r="K1979" s="640"/>
      <c r="L1979" s="640"/>
    </row>
    <row r="1980" spans="1:12">
      <c r="A1980" s="640"/>
      <c r="B1980" s="640"/>
      <c r="C1980" s="640"/>
      <c r="D1980" s="640"/>
      <c r="E1980" s="640"/>
      <c r="F1980" s="640"/>
      <c r="G1980" s="640"/>
      <c r="H1980" s="640"/>
      <c r="I1980" s="640"/>
      <c r="J1980" s="640"/>
      <c r="K1980" s="640"/>
      <c r="L1980" s="640"/>
    </row>
    <row r="1981" spans="1:12">
      <c r="A1981" s="640"/>
      <c r="B1981" s="640"/>
      <c r="C1981" s="640"/>
      <c r="D1981" s="640"/>
      <c r="E1981" s="640"/>
      <c r="F1981" s="640"/>
      <c r="G1981" s="640"/>
      <c r="H1981" s="640"/>
      <c r="I1981" s="640"/>
      <c r="J1981" s="640"/>
      <c r="K1981" s="640"/>
      <c r="L1981" s="640"/>
    </row>
    <row r="1982" spans="1:12">
      <c r="A1982" s="640"/>
      <c r="B1982" s="640"/>
      <c r="C1982" s="640"/>
      <c r="D1982" s="640"/>
      <c r="E1982" s="640"/>
      <c r="F1982" s="640"/>
      <c r="G1982" s="640"/>
      <c r="H1982" s="640"/>
      <c r="I1982" s="640"/>
      <c r="J1982" s="640"/>
      <c r="K1982" s="640"/>
      <c r="L1982" s="640"/>
    </row>
    <row r="1983" spans="1:12">
      <c r="A1983" s="640"/>
      <c r="B1983" s="640"/>
      <c r="C1983" s="640"/>
      <c r="D1983" s="640"/>
      <c r="E1983" s="640"/>
      <c r="F1983" s="640"/>
      <c r="G1983" s="640"/>
      <c r="H1983" s="640"/>
      <c r="I1983" s="640"/>
      <c r="J1983" s="640"/>
      <c r="K1983" s="640"/>
      <c r="L1983" s="640"/>
    </row>
    <row r="1984" spans="1:12">
      <c r="A1984" s="640"/>
      <c r="B1984" s="640"/>
      <c r="C1984" s="640"/>
      <c r="D1984" s="640"/>
      <c r="E1984" s="640"/>
      <c r="F1984" s="640"/>
      <c r="G1984" s="640"/>
      <c r="H1984" s="640"/>
      <c r="I1984" s="640"/>
      <c r="J1984" s="640"/>
      <c r="K1984" s="640"/>
      <c r="L1984" s="640"/>
    </row>
    <row r="1985" spans="1:12">
      <c r="A1985" s="640"/>
      <c r="B1985" s="640"/>
      <c r="C1985" s="640"/>
      <c r="D1985" s="640"/>
      <c r="E1985" s="640"/>
      <c r="F1985" s="640"/>
      <c r="G1985" s="640"/>
      <c r="H1985" s="640"/>
      <c r="I1985" s="640"/>
      <c r="J1985" s="640"/>
      <c r="K1985" s="640"/>
      <c r="L1985" s="640"/>
    </row>
    <row r="1986" spans="1:12">
      <c r="A1986" s="640"/>
      <c r="B1986" s="640"/>
      <c r="C1986" s="640"/>
      <c r="D1986" s="640"/>
      <c r="E1986" s="640"/>
      <c r="F1986" s="640"/>
      <c r="G1986" s="640"/>
      <c r="H1986" s="640"/>
      <c r="I1986" s="640"/>
      <c r="J1986" s="640"/>
      <c r="K1986" s="640"/>
      <c r="L1986" s="640"/>
    </row>
    <row r="1987" spans="1:12">
      <c r="A1987" s="640"/>
      <c r="B1987" s="640"/>
      <c r="C1987" s="640"/>
      <c r="D1987" s="640"/>
      <c r="E1987" s="640"/>
      <c r="F1987" s="640"/>
      <c r="G1987" s="640"/>
      <c r="H1987" s="640"/>
      <c r="I1987" s="640"/>
      <c r="J1987" s="640"/>
      <c r="K1987" s="640"/>
      <c r="L1987" s="640"/>
    </row>
    <row r="1988" spans="1:12">
      <c r="A1988" s="640"/>
      <c r="B1988" s="640"/>
      <c r="C1988" s="640"/>
      <c r="D1988" s="640"/>
      <c r="E1988" s="640"/>
      <c r="F1988" s="640"/>
      <c r="G1988" s="640"/>
      <c r="H1988" s="640"/>
      <c r="I1988" s="640"/>
      <c r="J1988" s="640"/>
      <c r="K1988" s="640"/>
      <c r="L1988" s="640"/>
    </row>
    <row r="1989" spans="1:12">
      <c r="A1989" s="640"/>
      <c r="B1989" s="640"/>
      <c r="C1989" s="640"/>
      <c r="D1989" s="640"/>
      <c r="E1989" s="640"/>
      <c r="F1989" s="640"/>
      <c r="G1989" s="640"/>
      <c r="H1989" s="640"/>
      <c r="I1989" s="640"/>
      <c r="J1989" s="640"/>
      <c r="K1989" s="640"/>
      <c r="L1989" s="640"/>
    </row>
    <row r="1990" spans="1:12">
      <c r="A1990" s="640"/>
      <c r="B1990" s="640"/>
      <c r="C1990" s="640"/>
      <c r="D1990" s="640"/>
      <c r="E1990" s="640"/>
      <c r="F1990" s="640"/>
      <c r="G1990" s="640"/>
      <c r="H1990" s="640"/>
      <c r="I1990" s="640"/>
      <c r="J1990" s="640"/>
      <c r="K1990" s="640"/>
      <c r="L1990" s="640"/>
    </row>
    <row r="1991" spans="1:12">
      <c r="A1991" s="640"/>
      <c r="B1991" s="640"/>
      <c r="C1991" s="640"/>
      <c r="D1991" s="640"/>
      <c r="E1991" s="640"/>
      <c r="F1991" s="640"/>
      <c r="G1991" s="640"/>
      <c r="H1991" s="640"/>
      <c r="I1991" s="640"/>
      <c r="J1991" s="640"/>
      <c r="K1991" s="640"/>
      <c r="L1991" s="640"/>
    </row>
    <row r="1992" spans="1:12">
      <c r="A1992" s="640"/>
      <c r="B1992" s="640"/>
      <c r="C1992" s="640"/>
      <c r="D1992" s="640"/>
      <c r="E1992" s="640"/>
      <c r="F1992" s="640"/>
      <c r="G1992" s="640"/>
      <c r="H1992" s="640"/>
      <c r="I1992" s="640"/>
      <c r="J1992" s="640"/>
      <c r="K1992" s="640"/>
      <c r="L1992" s="640"/>
    </row>
    <row r="1993" spans="1:12">
      <c r="A1993" s="640"/>
      <c r="B1993" s="640"/>
      <c r="C1993" s="640"/>
      <c r="D1993" s="640"/>
      <c r="E1993" s="640"/>
      <c r="F1993" s="640"/>
      <c r="G1993" s="640"/>
      <c r="H1993" s="640"/>
      <c r="I1993" s="640"/>
      <c r="J1993" s="640"/>
      <c r="K1993" s="640"/>
      <c r="L1993" s="640"/>
    </row>
    <row r="1994" spans="1:12">
      <c r="A1994" s="640"/>
      <c r="B1994" s="640"/>
      <c r="C1994" s="640"/>
      <c r="D1994" s="640"/>
      <c r="E1994" s="640"/>
      <c r="F1994" s="640"/>
      <c r="G1994" s="640"/>
      <c r="H1994" s="640"/>
      <c r="I1994" s="640"/>
      <c r="J1994" s="640"/>
      <c r="K1994" s="640"/>
      <c r="L1994" s="640"/>
    </row>
    <row r="1995" spans="1:12">
      <c r="A1995" s="640"/>
      <c r="B1995" s="640"/>
      <c r="C1995" s="640"/>
      <c r="D1995" s="640"/>
      <c r="E1995" s="640"/>
      <c r="F1995" s="640"/>
      <c r="G1995" s="640"/>
      <c r="H1995" s="640"/>
      <c r="I1995" s="640"/>
      <c r="J1995" s="640"/>
      <c r="K1995" s="640"/>
      <c r="L1995" s="640"/>
    </row>
    <row r="1996" spans="1:12">
      <c r="A1996" s="640"/>
      <c r="B1996" s="640"/>
      <c r="C1996" s="640"/>
      <c r="D1996" s="640"/>
      <c r="E1996" s="640"/>
      <c r="F1996" s="640"/>
      <c r="G1996" s="640"/>
      <c r="H1996" s="640"/>
      <c r="I1996" s="640"/>
      <c r="J1996" s="640"/>
      <c r="K1996" s="640"/>
      <c r="L1996" s="640"/>
    </row>
    <row r="1997" spans="1:12">
      <c r="A1997" s="640"/>
      <c r="B1997" s="640"/>
      <c r="C1997" s="640"/>
      <c r="D1997" s="640"/>
      <c r="E1997" s="640"/>
      <c r="F1997" s="640"/>
      <c r="G1997" s="640"/>
      <c r="H1997" s="640"/>
      <c r="I1997" s="640"/>
      <c r="J1997" s="640"/>
      <c r="K1997" s="640"/>
      <c r="L1997" s="640"/>
    </row>
    <row r="1998" spans="1:12">
      <c r="A1998" s="640"/>
      <c r="B1998" s="640"/>
      <c r="C1998" s="640"/>
      <c r="D1998" s="640"/>
      <c r="E1998" s="640"/>
      <c r="F1998" s="640"/>
      <c r="G1998" s="640"/>
      <c r="H1998" s="640"/>
      <c r="I1998" s="640"/>
      <c r="J1998" s="640"/>
      <c r="K1998" s="640"/>
      <c r="L1998" s="640"/>
    </row>
    <row r="1999" spans="1:12">
      <c r="A1999" s="640"/>
      <c r="B1999" s="640"/>
      <c r="C1999" s="640"/>
      <c r="D1999" s="640"/>
      <c r="E1999" s="640"/>
      <c r="F1999" s="640"/>
      <c r="G1999" s="640"/>
      <c r="H1999" s="640"/>
      <c r="I1999" s="640"/>
      <c r="J1999" s="640"/>
      <c r="K1999" s="640"/>
      <c r="L1999" s="640"/>
    </row>
    <row r="2000" spans="1:12">
      <c r="A2000" s="640"/>
      <c r="B2000" s="640"/>
      <c r="C2000" s="640"/>
      <c r="D2000" s="640"/>
      <c r="E2000" s="640"/>
      <c r="F2000" s="640"/>
      <c r="G2000" s="640"/>
      <c r="H2000" s="640"/>
      <c r="I2000" s="640"/>
      <c r="J2000" s="640"/>
      <c r="K2000" s="640"/>
      <c r="L2000" s="640"/>
    </row>
    <row r="2001" spans="1:12">
      <c r="A2001" s="640"/>
      <c r="B2001" s="640"/>
      <c r="C2001" s="640"/>
      <c r="D2001" s="640"/>
      <c r="E2001" s="640"/>
      <c r="F2001" s="640"/>
      <c r="G2001" s="640"/>
      <c r="H2001" s="640"/>
      <c r="I2001" s="640"/>
      <c r="J2001" s="640"/>
      <c r="K2001" s="640"/>
      <c r="L2001" s="640"/>
    </row>
    <row r="2002" spans="1:12">
      <c r="A2002" s="640"/>
      <c r="B2002" s="640"/>
      <c r="C2002" s="640"/>
      <c r="D2002" s="640"/>
      <c r="E2002" s="640"/>
      <c r="F2002" s="640"/>
      <c r="G2002" s="640"/>
      <c r="H2002" s="640"/>
      <c r="I2002" s="640"/>
      <c r="J2002" s="640"/>
      <c r="K2002" s="640"/>
      <c r="L2002" s="640"/>
    </row>
    <row r="2003" spans="1:12">
      <c r="A2003" s="640"/>
      <c r="B2003" s="640"/>
      <c r="C2003" s="640"/>
      <c r="D2003" s="640"/>
      <c r="E2003" s="640"/>
      <c r="F2003" s="640"/>
      <c r="G2003" s="640"/>
      <c r="H2003" s="640"/>
      <c r="I2003" s="640"/>
      <c r="J2003" s="640"/>
      <c r="K2003" s="640"/>
      <c r="L2003" s="640"/>
    </row>
    <row r="2004" spans="1:12">
      <c r="A2004" s="640"/>
      <c r="B2004" s="640"/>
      <c r="C2004" s="640"/>
      <c r="D2004" s="640"/>
      <c r="E2004" s="640"/>
      <c r="F2004" s="640"/>
      <c r="G2004" s="640"/>
      <c r="H2004" s="640"/>
      <c r="I2004" s="640"/>
      <c r="J2004" s="640"/>
      <c r="K2004" s="640"/>
      <c r="L2004" s="640"/>
    </row>
    <row r="2005" spans="1:12">
      <c r="A2005" s="640"/>
      <c r="B2005" s="640"/>
      <c r="C2005" s="640"/>
      <c r="D2005" s="640"/>
      <c r="E2005" s="640"/>
      <c r="F2005" s="640"/>
      <c r="G2005" s="640"/>
      <c r="H2005" s="640"/>
      <c r="I2005" s="640"/>
      <c r="J2005" s="640"/>
      <c r="K2005" s="640"/>
      <c r="L2005" s="640"/>
    </row>
    <row r="2006" spans="1:12">
      <c r="A2006" s="640"/>
      <c r="B2006" s="640"/>
      <c r="C2006" s="640"/>
      <c r="D2006" s="640"/>
      <c r="E2006" s="640"/>
      <c r="F2006" s="640"/>
      <c r="G2006" s="640"/>
      <c r="H2006" s="640"/>
      <c r="I2006" s="640"/>
      <c r="J2006" s="640"/>
      <c r="K2006" s="640"/>
      <c r="L2006" s="640"/>
    </row>
    <row r="2007" spans="1:12">
      <c r="A2007" s="640"/>
      <c r="B2007" s="640"/>
      <c r="C2007" s="640"/>
      <c r="D2007" s="640"/>
      <c r="E2007" s="640"/>
      <c r="F2007" s="640"/>
      <c r="G2007" s="640"/>
      <c r="H2007" s="640"/>
      <c r="I2007" s="640"/>
      <c r="J2007" s="640"/>
      <c r="K2007" s="640"/>
      <c r="L2007" s="640"/>
    </row>
    <row r="2008" spans="1:12">
      <c r="A2008" s="640"/>
      <c r="B2008" s="640"/>
      <c r="C2008" s="640"/>
      <c r="D2008" s="640"/>
      <c r="E2008" s="640"/>
      <c r="F2008" s="640"/>
      <c r="G2008" s="640"/>
      <c r="H2008" s="640"/>
      <c r="I2008" s="640"/>
      <c r="J2008" s="640"/>
      <c r="K2008" s="640"/>
      <c r="L2008" s="640"/>
    </row>
    <row r="2009" spans="1:12">
      <c r="A2009" s="640"/>
      <c r="B2009" s="640"/>
      <c r="C2009" s="640"/>
      <c r="D2009" s="640"/>
      <c r="E2009" s="640"/>
      <c r="F2009" s="640"/>
      <c r="G2009" s="640"/>
      <c r="H2009" s="640"/>
      <c r="I2009" s="640"/>
      <c r="J2009" s="640"/>
      <c r="K2009" s="640"/>
      <c r="L2009" s="640"/>
    </row>
    <row r="2010" spans="1:12">
      <c r="A2010" s="640"/>
      <c r="B2010" s="640"/>
      <c r="C2010" s="640"/>
      <c r="D2010" s="640"/>
      <c r="E2010" s="640"/>
      <c r="F2010" s="640"/>
      <c r="G2010" s="640"/>
      <c r="H2010" s="640"/>
      <c r="I2010" s="640"/>
      <c r="J2010" s="640"/>
      <c r="K2010" s="640"/>
      <c r="L2010" s="640"/>
    </row>
    <row r="2011" spans="1:12">
      <c r="A2011" s="640"/>
      <c r="B2011" s="640"/>
      <c r="C2011" s="640"/>
      <c r="D2011" s="640"/>
      <c r="E2011" s="640"/>
      <c r="F2011" s="640"/>
      <c r="G2011" s="640"/>
      <c r="H2011" s="640"/>
      <c r="I2011" s="640"/>
      <c r="J2011" s="640"/>
      <c r="K2011" s="640"/>
      <c r="L2011" s="640"/>
    </row>
    <row r="2012" spans="1:12">
      <c r="A2012" s="640"/>
      <c r="B2012" s="640"/>
      <c r="C2012" s="640"/>
      <c r="D2012" s="640"/>
      <c r="E2012" s="640"/>
      <c r="F2012" s="640"/>
      <c r="G2012" s="640"/>
      <c r="H2012" s="640"/>
      <c r="I2012" s="640"/>
      <c r="J2012" s="640"/>
      <c r="K2012" s="640"/>
      <c r="L2012" s="640"/>
    </row>
    <row r="2013" spans="1:12">
      <c r="A2013" s="640"/>
      <c r="B2013" s="640"/>
      <c r="C2013" s="640"/>
      <c r="D2013" s="640"/>
      <c r="E2013" s="640"/>
      <c r="F2013" s="640"/>
      <c r="G2013" s="640"/>
      <c r="H2013" s="640"/>
      <c r="I2013" s="640"/>
      <c r="J2013" s="640"/>
      <c r="K2013" s="640"/>
      <c r="L2013" s="640"/>
    </row>
    <row r="2014" spans="1:12">
      <c r="A2014" s="640"/>
      <c r="B2014" s="640"/>
      <c r="C2014" s="640"/>
      <c r="D2014" s="640"/>
      <c r="E2014" s="640"/>
      <c r="F2014" s="640"/>
      <c r="G2014" s="640"/>
      <c r="H2014" s="640"/>
      <c r="I2014" s="640"/>
      <c r="J2014" s="640"/>
      <c r="K2014" s="640"/>
      <c r="L2014" s="640"/>
    </row>
    <row r="2015" spans="1:12">
      <c r="A2015" s="640"/>
      <c r="B2015" s="640"/>
      <c r="C2015" s="640"/>
      <c r="D2015" s="640"/>
      <c r="E2015" s="640"/>
      <c r="F2015" s="640"/>
      <c r="G2015" s="640"/>
      <c r="H2015" s="640"/>
      <c r="I2015" s="640"/>
      <c r="J2015" s="640"/>
      <c r="K2015" s="640"/>
      <c r="L2015" s="640"/>
    </row>
    <row r="2016" spans="1:12">
      <c r="A2016" s="640"/>
      <c r="B2016" s="640"/>
      <c r="C2016" s="640"/>
      <c r="D2016" s="640"/>
      <c r="E2016" s="640"/>
      <c r="F2016" s="640"/>
      <c r="G2016" s="640"/>
      <c r="H2016" s="640"/>
      <c r="I2016" s="640"/>
      <c r="J2016" s="640"/>
      <c r="K2016" s="640"/>
      <c r="L2016" s="640"/>
    </row>
    <row r="2017" spans="1:12">
      <c r="A2017" s="640"/>
      <c r="B2017" s="640"/>
      <c r="C2017" s="640"/>
      <c r="D2017" s="640"/>
      <c r="E2017" s="640"/>
      <c r="F2017" s="640"/>
      <c r="G2017" s="640"/>
      <c r="H2017" s="640"/>
      <c r="I2017" s="640"/>
      <c r="J2017" s="640"/>
      <c r="K2017" s="640"/>
      <c r="L2017" s="640"/>
    </row>
    <row r="2018" spans="1:12">
      <c r="A2018" s="640"/>
      <c r="B2018" s="640"/>
      <c r="C2018" s="640"/>
      <c r="D2018" s="640"/>
      <c r="E2018" s="640"/>
      <c r="F2018" s="640"/>
      <c r="G2018" s="640"/>
      <c r="H2018" s="640"/>
      <c r="I2018" s="640"/>
      <c r="J2018" s="640"/>
      <c r="K2018" s="640"/>
      <c r="L2018" s="640"/>
    </row>
    <row r="2019" spans="1:12">
      <c r="A2019" s="640"/>
      <c r="B2019" s="640"/>
      <c r="C2019" s="640"/>
      <c r="D2019" s="640"/>
      <c r="E2019" s="640"/>
      <c r="F2019" s="640"/>
      <c r="G2019" s="640"/>
      <c r="H2019" s="640"/>
      <c r="I2019" s="640"/>
      <c r="J2019" s="640"/>
      <c r="K2019" s="640"/>
      <c r="L2019" s="640"/>
    </row>
    <row r="2020" spans="1:12">
      <c r="A2020" s="640"/>
      <c r="B2020" s="640"/>
      <c r="C2020" s="640"/>
      <c r="D2020" s="640"/>
      <c r="E2020" s="640"/>
      <c r="F2020" s="640"/>
      <c r="G2020" s="640"/>
      <c r="H2020" s="640"/>
      <c r="I2020" s="640"/>
      <c r="J2020" s="640"/>
      <c r="K2020" s="640"/>
      <c r="L2020" s="640"/>
    </row>
    <row r="2021" spans="1:12">
      <c r="A2021" s="640"/>
      <c r="B2021" s="640"/>
      <c r="C2021" s="640"/>
      <c r="D2021" s="640"/>
      <c r="E2021" s="640"/>
      <c r="F2021" s="640"/>
      <c r="G2021" s="640"/>
      <c r="H2021" s="640"/>
      <c r="I2021" s="640"/>
      <c r="J2021" s="640"/>
      <c r="K2021" s="640"/>
      <c r="L2021" s="640"/>
    </row>
    <row r="2022" spans="1:12">
      <c r="A2022" s="640"/>
      <c r="B2022" s="640"/>
      <c r="C2022" s="640"/>
      <c r="D2022" s="640"/>
      <c r="E2022" s="640"/>
      <c r="F2022" s="640"/>
      <c r="G2022" s="640"/>
      <c r="H2022" s="640"/>
      <c r="I2022" s="640"/>
      <c r="J2022" s="640"/>
      <c r="K2022" s="640"/>
      <c r="L2022" s="640"/>
    </row>
    <row r="2023" spans="1:12">
      <c r="A2023" s="640"/>
      <c r="B2023" s="640"/>
      <c r="C2023" s="640"/>
      <c r="D2023" s="640"/>
      <c r="E2023" s="640"/>
      <c r="F2023" s="640"/>
      <c r="G2023" s="640"/>
      <c r="H2023" s="640"/>
      <c r="I2023" s="640"/>
      <c r="J2023" s="640"/>
      <c r="K2023" s="640"/>
      <c r="L2023" s="640"/>
    </row>
    <row r="2024" spans="1:12">
      <c r="A2024" s="640"/>
      <c r="B2024" s="640"/>
      <c r="C2024" s="640"/>
      <c r="D2024" s="640"/>
      <c r="E2024" s="640"/>
      <c r="F2024" s="640"/>
      <c r="G2024" s="640"/>
      <c r="H2024" s="640"/>
      <c r="I2024" s="640"/>
      <c r="J2024" s="640"/>
      <c r="K2024" s="640"/>
      <c r="L2024" s="640"/>
    </row>
    <row r="2025" spans="1:12">
      <c r="A2025" s="640"/>
      <c r="B2025" s="640"/>
      <c r="C2025" s="640"/>
      <c r="D2025" s="640"/>
      <c r="E2025" s="640"/>
      <c r="F2025" s="640"/>
      <c r="G2025" s="640"/>
      <c r="H2025" s="640"/>
      <c r="I2025" s="640"/>
      <c r="J2025" s="640"/>
      <c r="K2025" s="640"/>
      <c r="L2025" s="640"/>
    </row>
    <row r="2026" spans="1:12">
      <c r="A2026" s="640"/>
      <c r="B2026" s="640"/>
      <c r="C2026" s="640"/>
      <c r="D2026" s="640"/>
      <c r="E2026" s="640"/>
      <c r="F2026" s="640"/>
      <c r="G2026" s="640"/>
      <c r="H2026" s="640"/>
      <c r="I2026" s="640"/>
      <c r="J2026" s="640"/>
      <c r="K2026" s="640"/>
      <c r="L2026" s="640"/>
    </row>
    <row r="2027" spans="1:12">
      <c r="A2027" s="640"/>
      <c r="B2027" s="640"/>
      <c r="C2027" s="640"/>
      <c r="D2027" s="640"/>
      <c r="E2027" s="640"/>
      <c r="F2027" s="640"/>
      <c r="G2027" s="640"/>
      <c r="H2027" s="640"/>
      <c r="I2027" s="640"/>
      <c r="J2027" s="640"/>
      <c r="K2027" s="640"/>
      <c r="L2027" s="640"/>
    </row>
    <row r="2028" spans="1:12">
      <c r="A2028" s="640"/>
      <c r="B2028" s="640"/>
      <c r="C2028" s="640"/>
      <c r="D2028" s="640"/>
      <c r="E2028" s="640"/>
      <c r="F2028" s="640"/>
      <c r="G2028" s="640"/>
      <c r="H2028" s="640"/>
      <c r="I2028" s="640"/>
      <c r="J2028" s="640"/>
      <c r="K2028" s="640"/>
      <c r="L2028" s="640"/>
    </row>
    <row r="2029" spans="1:12">
      <c r="A2029" s="640"/>
      <c r="B2029" s="640"/>
      <c r="C2029" s="640"/>
      <c r="D2029" s="640"/>
      <c r="E2029" s="640"/>
      <c r="F2029" s="640"/>
      <c r="G2029" s="640"/>
      <c r="H2029" s="640"/>
      <c r="I2029" s="640"/>
      <c r="J2029" s="640"/>
      <c r="K2029" s="640"/>
      <c r="L2029" s="640"/>
    </row>
    <row r="2030" spans="1:12">
      <c r="A2030" s="640"/>
      <c r="B2030" s="640"/>
      <c r="C2030" s="640"/>
      <c r="D2030" s="640"/>
      <c r="E2030" s="640"/>
      <c r="F2030" s="640"/>
      <c r="G2030" s="640"/>
      <c r="H2030" s="640"/>
      <c r="I2030" s="640"/>
      <c r="J2030" s="640"/>
      <c r="K2030" s="640"/>
      <c r="L2030" s="640"/>
    </row>
    <row r="2031" spans="1:12">
      <c r="A2031" s="640"/>
      <c r="B2031" s="640"/>
      <c r="C2031" s="640"/>
      <c r="D2031" s="640"/>
      <c r="E2031" s="640"/>
      <c r="F2031" s="640"/>
      <c r="G2031" s="640"/>
      <c r="H2031" s="640"/>
      <c r="I2031" s="640"/>
      <c r="J2031" s="640"/>
      <c r="K2031" s="640"/>
      <c r="L2031" s="640"/>
    </row>
    <row r="2032" spans="1:12">
      <c r="A2032" s="640"/>
      <c r="B2032" s="640"/>
      <c r="C2032" s="640"/>
      <c r="D2032" s="640"/>
      <c r="E2032" s="640"/>
      <c r="F2032" s="640"/>
      <c r="G2032" s="640"/>
      <c r="H2032" s="640"/>
      <c r="I2032" s="640"/>
      <c r="J2032" s="640"/>
      <c r="K2032" s="640"/>
      <c r="L2032" s="640"/>
    </row>
    <row r="2033" spans="1:12">
      <c r="A2033" s="640"/>
      <c r="B2033" s="640"/>
      <c r="C2033" s="640"/>
      <c r="D2033" s="640"/>
      <c r="E2033" s="640"/>
      <c r="F2033" s="640"/>
      <c r="G2033" s="640"/>
      <c r="H2033" s="640"/>
      <c r="I2033" s="640"/>
      <c r="J2033" s="640"/>
      <c r="K2033" s="640"/>
      <c r="L2033" s="640"/>
    </row>
    <row r="2034" spans="1:12">
      <c r="A2034" s="640"/>
      <c r="B2034" s="640"/>
      <c r="C2034" s="640"/>
      <c r="D2034" s="640"/>
      <c r="E2034" s="640"/>
      <c r="F2034" s="640"/>
      <c r="G2034" s="640"/>
      <c r="H2034" s="640"/>
      <c r="I2034" s="640"/>
      <c r="J2034" s="640"/>
      <c r="K2034" s="640"/>
      <c r="L2034" s="640"/>
    </row>
    <row r="2035" spans="1:12">
      <c r="A2035" s="640"/>
      <c r="B2035" s="640"/>
      <c r="C2035" s="640"/>
      <c r="D2035" s="640"/>
      <c r="E2035" s="640"/>
      <c r="F2035" s="640"/>
      <c r="G2035" s="640"/>
      <c r="H2035" s="640"/>
      <c r="I2035" s="640"/>
      <c r="J2035" s="640"/>
      <c r="K2035" s="640"/>
      <c r="L2035" s="640"/>
    </row>
    <row r="2036" spans="1:12">
      <c r="A2036" s="640"/>
      <c r="B2036" s="640"/>
      <c r="C2036" s="640"/>
      <c r="D2036" s="640"/>
      <c r="E2036" s="640"/>
      <c r="F2036" s="640"/>
      <c r="G2036" s="640"/>
      <c r="H2036" s="640"/>
      <c r="I2036" s="640"/>
      <c r="J2036" s="640"/>
      <c r="K2036" s="640"/>
      <c r="L2036" s="640"/>
    </row>
    <row r="2037" spans="1:12">
      <c r="A2037" s="640"/>
      <c r="B2037" s="640"/>
      <c r="C2037" s="640"/>
      <c r="D2037" s="640"/>
      <c r="E2037" s="640"/>
      <c r="F2037" s="640"/>
      <c r="G2037" s="640"/>
      <c r="H2037" s="640"/>
      <c r="I2037" s="640"/>
      <c r="J2037" s="640"/>
      <c r="K2037" s="640"/>
      <c r="L2037" s="640"/>
    </row>
    <row r="2038" spans="1:12">
      <c r="A2038" s="640"/>
      <c r="B2038" s="640"/>
      <c r="C2038" s="640"/>
      <c r="D2038" s="640"/>
      <c r="E2038" s="640"/>
      <c r="F2038" s="640"/>
      <c r="G2038" s="640"/>
      <c r="H2038" s="640"/>
      <c r="I2038" s="640"/>
      <c r="J2038" s="640"/>
      <c r="K2038" s="640"/>
      <c r="L2038" s="640"/>
    </row>
    <row r="2039" spans="1:12">
      <c r="A2039" s="640"/>
      <c r="B2039" s="640"/>
      <c r="C2039" s="640"/>
      <c r="D2039" s="640"/>
      <c r="E2039" s="640"/>
      <c r="F2039" s="640"/>
      <c r="G2039" s="640"/>
      <c r="H2039" s="640"/>
      <c r="I2039" s="640"/>
      <c r="J2039" s="640"/>
      <c r="K2039" s="640"/>
      <c r="L2039" s="640"/>
    </row>
    <row r="2040" spans="1:12">
      <c r="A2040" s="640"/>
      <c r="B2040" s="640"/>
      <c r="C2040" s="640"/>
      <c r="D2040" s="640"/>
      <c r="E2040" s="640"/>
      <c r="F2040" s="640"/>
      <c r="G2040" s="640"/>
      <c r="H2040" s="640"/>
      <c r="I2040" s="640"/>
      <c r="J2040" s="640"/>
      <c r="K2040" s="640"/>
      <c r="L2040" s="640"/>
    </row>
    <row r="2041" spans="1:12">
      <c r="A2041" s="640"/>
      <c r="B2041" s="640"/>
      <c r="C2041" s="640"/>
      <c r="D2041" s="640"/>
      <c r="E2041" s="640"/>
      <c r="F2041" s="640"/>
      <c r="G2041" s="640"/>
      <c r="H2041" s="640"/>
      <c r="I2041" s="640"/>
      <c r="J2041" s="640"/>
      <c r="K2041" s="640"/>
      <c r="L2041" s="640"/>
    </row>
    <row r="2042" spans="1:12">
      <c r="A2042" s="640"/>
      <c r="B2042" s="640"/>
      <c r="C2042" s="640"/>
      <c r="D2042" s="640"/>
      <c r="E2042" s="640"/>
      <c r="F2042" s="640"/>
      <c r="G2042" s="640"/>
      <c r="H2042" s="640"/>
      <c r="I2042" s="640"/>
      <c r="J2042" s="640"/>
      <c r="K2042" s="640"/>
      <c r="L2042" s="640"/>
    </row>
    <row r="2043" spans="1:12">
      <c r="A2043" s="640"/>
      <c r="B2043" s="640"/>
      <c r="C2043" s="640"/>
      <c r="D2043" s="640"/>
      <c r="E2043" s="640"/>
      <c r="F2043" s="640"/>
      <c r="G2043" s="640"/>
      <c r="H2043" s="640"/>
      <c r="I2043" s="640"/>
      <c r="J2043" s="640"/>
      <c r="K2043" s="640"/>
      <c r="L2043" s="640"/>
    </row>
    <row r="2044" spans="1:12">
      <c r="A2044" s="640"/>
      <c r="B2044" s="640"/>
      <c r="C2044" s="640"/>
      <c r="D2044" s="640"/>
      <c r="E2044" s="640"/>
      <c r="F2044" s="640"/>
      <c r="G2044" s="640"/>
      <c r="H2044" s="640"/>
      <c r="I2044" s="640"/>
      <c r="J2044" s="640"/>
      <c r="K2044" s="640"/>
      <c r="L2044" s="640"/>
    </row>
    <row r="2045" spans="1:12">
      <c r="A2045" s="640"/>
      <c r="B2045" s="640"/>
      <c r="C2045" s="640"/>
      <c r="D2045" s="640"/>
      <c r="E2045" s="640"/>
      <c r="F2045" s="640"/>
      <c r="G2045" s="640"/>
      <c r="H2045" s="640"/>
      <c r="I2045" s="640"/>
      <c r="J2045" s="640"/>
      <c r="K2045" s="640"/>
      <c r="L2045" s="640"/>
    </row>
    <row r="2046" spans="1:12">
      <c r="A2046" s="640"/>
      <c r="B2046" s="640"/>
      <c r="C2046" s="640"/>
      <c r="D2046" s="640"/>
      <c r="E2046" s="640"/>
      <c r="F2046" s="640"/>
      <c r="G2046" s="640"/>
      <c r="H2046" s="640"/>
      <c r="I2046" s="640"/>
      <c r="J2046" s="640"/>
      <c r="K2046" s="640"/>
      <c r="L2046" s="640"/>
    </row>
    <row r="2047" spans="1:12">
      <c r="A2047" s="640"/>
      <c r="B2047" s="640"/>
      <c r="C2047" s="640"/>
      <c r="D2047" s="640"/>
      <c r="E2047" s="640"/>
      <c r="F2047" s="640"/>
      <c r="G2047" s="640"/>
      <c r="H2047" s="640"/>
      <c r="I2047" s="640"/>
      <c r="J2047" s="640"/>
      <c r="K2047" s="640"/>
      <c r="L2047" s="640"/>
    </row>
    <row r="2048" spans="1:12">
      <c r="A2048" s="640"/>
      <c r="B2048" s="640"/>
      <c r="C2048" s="640"/>
      <c r="D2048" s="640"/>
      <c r="E2048" s="640"/>
      <c r="F2048" s="640"/>
      <c r="G2048" s="640"/>
      <c r="H2048" s="640"/>
      <c r="I2048" s="640"/>
      <c r="J2048" s="640"/>
      <c r="K2048" s="640"/>
      <c r="L2048" s="640"/>
    </row>
    <row r="2049" spans="1:12">
      <c r="A2049" s="640"/>
      <c r="B2049" s="640"/>
      <c r="C2049" s="640"/>
      <c r="D2049" s="640"/>
      <c r="E2049" s="640"/>
      <c r="F2049" s="640"/>
      <c r="G2049" s="640"/>
      <c r="H2049" s="640"/>
      <c r="I2049" s="640"/>
      <c r="J2049" s="640"/>
      <c r="K2049" s="640"/>
      <c r="L2049" s="640"/>
    </row>
    <row r="2050" spans="1:12">
      <c r="A2050" s="640"/>
      <c r="B2050" s="640"/>
      <c r="C2050" s="640"/>
      <c r="D2050" s="640"/>
      <c r="E2050" s="640"/>
      <c r="F2050" s="640"/>
      <c r="G2050" s="640"/>
      <c r="H2050" s="640"/>
      <c r="I2050" s="640"/>
      <c r="J2050" s="640"/>
      <c r="K2050" s="640"/>
      <c r="L2050" s="640"/>
    </row>
    <row r="2051" spans="1:12">
      <c r="A2051" s="640"/>
      <c r="B2051" s="640"/>
      <c r="C2051" s="640"/>
      <c r="D2051" s="640"/>
      <c r="E2051" s="640"/>
      <c r="F2051" s="640"/>
      <c r="G2051" s="640"/>
      <c r="H2051" s="640"/>
      <c r="I2051" s="640"/>
      <c r="J2051" s="640"/>
      <c r="K2051" s="640"/>
      <c r="L2051" s="640"/>
    </row>
    <row r="2052" spans="1:12">
      <c r="A2052" s="640"/>
      <c r="B2052" s="640"/>
      <c r="C2052" s="640"/>
      <c r="D2052" s="640"/>
      <c r="E2052" s="640"/>
      <c r="F2052" s="640"/>
      <c r="G2052" s="640"/>
      <c r="H2052" s="640"/>
      <c r="I2052" s="640"/>
      <c r="J2052" s="640"/>
      <c r="K2052" s="640"/>
      <c r="L2052" s="640"/>
    </row>
    <row r="2053" spans="1:12">
      <c r="A2053" s="640"/>
      <c r="B2053" s="640"/>
      <c r="C2053" s="640"/>
      <c r="D2053" s="640"/>
      <c r="E2053" s="640"/>
      <c r="F2053" s="640"/>
      <c r="G2053" s="640"/>
      <c r="H2053" s="640"/>
      <c r="I2053" s="640"/>
      <c r="J2053" s="640"/>
      <c r="K2053" s="640"/>
      <c r="L2053" s="640"/>
    </row>
    <row r="2054" spans="1:12">
      <c r="A2054" s="640"/>
      <c r="B2054" s="640"/>
      <c r="C2054" s="640"/>
      <c r="D2054" s="640"/>
      <c r="E2054" s="640"/>
      <c r="F2054" s="640"/>
      <c r="G2054" s="640"/>
      <c r="H2054" s="640"/>
      <c r="I2054" s="640"/>
      <c r="J2054" s="640"/>
      <c r="K2054" s="640"/>
      <c r="L2054" s="640"/>
    </row>
    <row r="2055" spans="1:12">
      <c r="A2055" s="640"/>
      <c r="B2055" s="640"/>
      <c r="C2055" s="640"/>
      <c r="D2055" s="640"/>
      <c r="E2055" s="640"/>
      <c r="F2055" s="640"/>
      <c r="G2055" s="640"/>
      <c r="H2055" s="640"/>
      <c r="I2055" s="640"/>
      <c r="J2055" s="640"/>
      <c r="K2055" s="640"/>
      <c r="L2055" s="640"/>
    </row>
    <row r="2056" spans="1:12">
      <c r="A2056" s="640"/>
      <c r="B2056" s="640"/>
      <c r="C2056" s="640"/>
      <c r="D2056" s="640"/>
      <c r="E2056" s="640"/>
      <c r="F2056" s="640"/>
      <c r="G2056" s="640"/>
      <c r="H2056" s="640"/>
      <c r="I2056" s="640"/>
      <c r="J2056" s="640"/>
      <c r="K2056" s="640"/>
      <c r="L2056" s="640"/>
    </row>
    <row r="2057" spans="1:12">
      <c r="A2057" s="640"/>
      <c r="B2057" s="640"/>
      <c r="C2057" s="640"/>
      <c r="D2057" s="640"/>
      <c r="E2057" s="640"/>
      <c r="F2057" s="640"/>
      <c r="G2057" s="640"/>
      <c r="H2057" s="640"/>
      <c r="I2057" s="640"/>
      <c r="J2057" s="640"/>
      <c r="K2057" s="640"/>
      <c r="L2057" s="640"/>
    </row>
    <row r="2058" spans="1:12">
      <c r="A2058" s="640"/>
      <c r="B2058" s="640"/>
      <c r="C2058" s="640"/>
      <c r="D2058" s="640"/>
      <c r="E2058" s="640"/>
      <c r="F2058" s="640"/>
      <c r="G2058" s="640"/>
      <c r="H2058" s="640"/>
      <c r="I2058" s="640"/>
      <c r="J2058" s="640"/>
      <c r="K2058" s="640"/>
      <c r="L2058" s="640"/>
    </row>
    <row r="2059" spans="1:12">
      <c r="A2059" s="640"/>
      <c r="B2059" s="640"/>
      <c r="C2059" s="640"/>
      <c r="D2059" s="640"/>
      <c r="E2059" s="640"/>
      <c r="F2059" s="640"/>
      <c r="G2059" s="640"/>
      <c r="H2059" s="640"/>
      <c r="I2059" s="640"/>
      <c r="J2059" s="640"/>
      <c r="K2059" s="640"/>
      <c r="L2059" s="640"/>
    </row>
    <row r="2060" spans="1:12">
      <c r="A2060" s="640"/>
      <c r="B2060" s="640"/>
      <c r="C2060" s="640"/>
      <c r="D2060" s="640"/>
      <c r="E2060" s="640"/>
      <c r="F2060" s="640"/>
      <c r="G2060" s="640"/>
      <c r="H2060" s="640"/>
      <c r="I2060" s="640"/>
      <c r="J2060" s="640"/>
      <c r="K2060" s="640"/>
      <c r="L2060" s="640"/>
    </row>
    <row r="2061" spans="1:12">
      <c r="A2061" s="640"/>
      <c r="B2061" s="640"/>
      <c r="C2061" s="640"/>
      <c r="D2061" s="640"/>
      <c r="E2061" s="640"/>
      <c r="F2061" s="640"/>
      <c r="G2061" s="640"/>
      <c r="H2061" s="640"/>
      <c r="I2061" s="640"/>
      <c r="J2061" s="640"/>
      <c r="K2061" s="640"/>
      <c r="L2061" s="640"/>
    </row>
    <row r="2062" spans="1:12">
      <c r="A2062" s="640"/>
      <c r="B2062" s="640"/>
      <c r="C2062" s="640"/>
      <c r="D2062" s="640"/>
      <c r="E2062" s="640"/>
      <c r="F2062" s="640"/>
      <c r="G2062" s="640"/>
      <c r="H2062" s="640"/>
      <c r="I2062" s="640"/>
      <c r="J2062" s="640"/>
      <c r="K2062" s="640"/>
      <c r="L2062" s="640"/>
    </row>
    <row r="2063" spans="1:12">
      <c r="A2063" s="640"/>
      <c r="B2063" s="640"/>
      <c r="C2063" s="640"/>
      <c r="D2063" s="640"/>
      <c r="E2063" s="640"/>
      <c r="F2063" s="640"/>
      <c r="G2063" s="640"/>
      <c r="H2063" s="640"/>
      <c r="I2063" s="640"/>
      <c r="J2063" s="640"/>
      <c r="K2063" s="640"/>
      <c r="L2063" s="640"/>
    </row>
    <row r="2064" spans="1:12">
      <c r="A2064" s="640"/>
      <c r="B2064" s="640"/>
      <c r="C2064" s="640"/>
      <c r="D2064" s="640"/>
      <c r="E2064" s="640"/>
      <c r="F2064" s="640"/>
      <c r="G2064" s="640"/>
      <c r="H2064" s="640"/>
      <c r="I2064" s="640"/>
      <c r="J2064" s="640"/>
      <c r="K2064" s="640"/>
      <c r="L2064" s="640"/>
    </row>
    <row r="2065" spans="1:12">
      <c r="A2065" s="640"/>
      <c r="B2065" s="640"/>
      <c r="C2065" s="640"/>
      <c r="D2065" s="640"/>
      <c r="E2065" s="640"/>
      <c r="F2065" s="640"/>
      <c r="G2065" s="640"/>
      <c r="H2065" s="640"/>
      <c r="I2065" s="640"/>
      <c r="J2065" s="640"/>
      <c r="K2065" s="640"/>
      <c r="L2065" s="640"/>
    </row>
    <row r="2066" spans="1:12">
      <c r="A2066" s="640"/>
      <c r="B2066" s="640"/>
      <c r="C2066" s="640"/>
      <c r="D2066" s="640"/>
      <c r="E2066" s="640"/>
      <c r="F2066" s="640"/>
      <c r="G2066" s="640"/>
      <c r="H2066" s="640"/>
      <c r="I2066" s="640"/>
      <c r="J2066" s="640"/>
      <c r="K2066" s="640"/>
      <c r="L2066" s="640"/>
    </row>
    <row r="2067" spans="1:12">
      <c r="A2067" s="640"/>
      <c r="B2067" s="640"/>
      <c r="C2067" s="640"/>
      <c r="D2067" s="640"/>
      <c r="E2067" s="640"/>
      <c r="F2067" s="640"/>
      <c r="G2067" s="640"/>
      <c r="H2067" s="640"/>
      <c r="I2067" s="640"/>
      <c r="J2067" s="640"/>
      <c r="K2067" s="640"/>
      <c r="L2067" s="640"/>
    </row>
    <row r="2068" spans="1:12">
      <c r="A2068" s="640"/>
      <c r="B2068" s="640"/>
      <c r="C2068" s="640"/>
      <c r="D2068" s="640"/>
      <c r="E2068" s="640"/>
      <c r="F2068" s="640"/>
      <c r="G2068" s="640"/>
      <c r="H2068" s="640"/>
      <c r="I2068" s="640"/>
      <c r="J2068" s="640"/>
      <c r="K2068" s="640"/>
      <c r="L2068" s="640"/>
    </row>
    <row r="2069" spans="1:12">
      <c r="A2069" s="640"/>
      <c r="B2069" s="640"/>
      <c r="C2069" s="640"/>
      <c r="D2069" s="640"/>
      <c r="E2069" s="640"/>
      <c r="F2069" s="640"/>
      <c r="G2069" s="640"/>
      <c r="H2069" s="640"/>
      <c r="I2069" s="640"/>
      <c r="J2069" s="640"/>
      <c r="K2069" s="640"/>
      <c r="L2069" s="640"/>
    </row>
    <row r="2070" spans="1:12">
      <c r="A2070" s="640"/>
      <c r="B2070" s="640"/>
      <c r="C2070" s="640"/>
      <c r="D2070" s="640"/>
      <c r="E2070" s="640"/>
      <c r="F2070" s="640"/>
      <c r="G2070" s="640"/>
      <c r="H2070" s="640"/>
      <c r="I2070" s="640"/>
      <c r="J2070" s="640"/>
      <c r="K2070" s="640"/>
      <c r="L2070" s="640"/>
    </row>
    <row r="2071" spans="1:12">
      <c r="A2071" s="640"/>
      <c r="B2071" s="640"/>
      <c r="C2071" s="640"/>
      <c r="D2071" s="640"/>
      <c r="E2071" s="640"/>
      <c r="F2071" s="640"/>
      <c r="G2071" s="640"/>
      <c r="H2071" s="640"/>
      <c r="I2071" s="640"/>
      <c r="J2071" s="640"/>
      <c r="K2071" s="640"/>
      <c r="L2071" s="640"/>
    </row>
    <row r="2072" spans="1:12">
      <c r="A2072" s="640"/>
      <c r="B2072" s="640"/>
      <c r="C2072" s="640"/>
      <c r="D2072" s="640"/>
      <c r="E2072" s="640"/>
      <c r="F2072" s="640"/>
      <c r="G2072" s="640"/>
      <c r="H2072" s="640"/>
      <c r="I2072" s="640"/>
      <c r="J2072" s="640"/>
      <c r="K2072" s="640"/>
      <c r="L2072" s="640"/>
    </row>
    <row r="2073" spans="1:12">
      <c r="A2073" s="640"/>
      <c r="B2073" s="640"/>
      <c r="C2073" s="640"/>
      <c r="D2073" s="640"/>
      <c r="E2073" s="640"/>
      <c r="F2073" s="640"/>
      <c r="G2073" s="640"/>
      <c r="H2073" s="640"/>
      <c r="I2073" s="640"/>
      <c r="J2073" s="640"/>
      <c r="K2073" s="640"/>
      <c r="L2073" s="640"/>
    </row>
    <row r="2074" spans="1:12">
      <c r="A2074" s="640"/>
      <c r="B2074" s="640"/>
      <c r="C2074" s="640"/>
      <c r="D2074" s="640"/>
      <c r="E2074" s="640"/>
      <c r="F2074" s="640"/>
      <c r="G2074" s="640"/>
      <c r="H2074" s="640"/>
      <c r="I2074" s="640"/>
      <c r="J2074" s="640"/>
      <c r="K2074" s="640"/>
      <c r="L2074" s="640"/>
    </row>
    <row r="2075" spans="1:12">
      <c r="A2075" s="640"/>
      <c r="B2075" s="640"/>
      <c r="C2075" s="640"/>
      <c r="D2075" s="640"/>
      <c r="E2075" s="640"/>
      <c r="F2075" s="640"/>
      <c r="G2075" s="640"/>
      <c r="H2075" s="640"/>
      <c r="I2075" s="640"/>
      <c r="J2075" s="640"/>
      <c r="K2075" s="640"/>
      <c r="L2075" s="640"/>
    </row>
    <row r="2076" spans="1:12">
      <c r="A2076" s="640"/>
      <c r="B2076" s="640"/>
      <c r="C2076" s="640"/>
      <c r="D2076" s="640"/>
      <c r="E2076" s="640"/>
      <c r="F2076" s="640"/>
      <c r="G2076" s="640"/>
      <c r="H2076" s="640"/>
      <c r="I2076" s="640"/>
      <c r="J2076" s="640"/>
      <c r="K2076" s="640"/>
      <c r="L2076" s="640"/>
    </row>
    <row r="2077" spans="1:12">
      <c r="A2077" s="640"/>
      <c r="B2077" s="640"/>
      <c r="C2077" s="640"/>
      <c r="D2077" s="640"/>
      <c r="E2077" s="640"/>
      <c r="F2077" s="640"/>
      <c r="G2077" s="640"/>
      <c r="H2077" s="640"/>
      <c r="I2077" s="640"/>
      <c r="J2077" s="640"/>
      <c r="K2077" s="640"/>
      <c r="L2077" s="640"/>
    </row>
    <row r="2078" spans="1:12">
      <c r="A2078" s="640"/>
      <c r="B2078" s="640"/>
      <c r="C2078" s="640"/>
      <c r="D2078" s="640"/>
      <c r="E2078" s="640"/>
      <c r="F2078" s="640"/>
      <c r="G2078" s="640"/>
      <c r="H2078" s="640"/>
      <c r="I2078" s="640"/>
      <c r="J2078" s="640"/>
      <c r="K2078" s="640"/>
      <c r="L2078" s="640"/>
    </row>
    <row r="2079" spans="1:12">
      <c r="A2079" s="640"/>
      <c r="B2079" s="640"/>
      <c r="C2079" s="640"/>
      <c r="D2079" s="640"/>
      <c r="E2079" s="640"/>
      <c r="F2079" s="640"/>
      <c r="G2079" s="640"/>
      <c r="H2079" s="640"/>
      <c r="I2079" s="640"/>
      <c r="J2079" s="640"/>
      <c r="K2079" s="640"/>
      <c r="L2079" s="640"/>
    </row>
    <row r="2080" spans="1:12">
      <c r="A2080" s="640"/>
      <c r="B2080" s="640"/>
      <c r="C2080" s="640"/>
      <c r="D2080" s="640"/>
      <c r="E2080" s="640"/>
      <c r="F2080" s="640"/>
      <c r="G2080" s="640"/>
      <c r="H2080" s="640"/>
      <c r="I2080" s="640"/>
      <c r="J2080" s="640"/>
      <c r="K2080" s="640"/>
      <c r="L2080" s="640"/>
    </row>
    <row r="2081" spans="1:12">
      <c r="A2081" s="640"/>
      <c r="B2081" s="640"/>
      <c r="C2081" s="640"/>
      <c r="D2081" s="640"/>
      <c r="E2081" s="640"/>
      <c r="F2081" s="640"/>
      <c r="G2081" s="640"/>
      <c r="H2081" s="640"/>
      <c r="I2081" s="640"/>
      <c r="J2081" s="640"/>
      <c r="K2081" s="640"/>
      <c r="L2081" s="640"/>
    </row>
    <row r="2082" spans="1:12">
      <c r="A2082" s="640"/>
      <c r="B2082" s="640"/>
      <c r="C2082" s="640"/>
      <c r="D2082" s="640"/>
      <c r="E2082" s="640"/>
      <c r="F2082" s="640"/>
      <c r="G2082" s="640"/>
      <c r="H2082" s="640"/>
      <c r="I2082" s="640"/>
      <c r="J2082" s="640"/>
      <c r="K2082" s="640"/>
      <c r="L2082" s="640"/>
    </row>
    <row r="2083" spans="1:12">
      <c r="A2083" s="640"/>
      <c r="B2083" s="640"/>
      <c r="C2083" s="640"/>
      <c r="D2083" s="640"/>
      <c r="E2083" s="640"/>
      <c r="F2083" s="640"/>
      <c r="G2083" s="640"/>
      <c r="H2083" s="640"/>
      <c r="I2083" s="640"/>
      <c r="J2083" s="640"/>
      <c r="K2083" s="640"/>
      <c r="L2083" s="640"/>
    </row>
    <row r="2084" spans="1:12">
      <c r="A2084" s="640"/>
      <c r="B2084" s="640"/>
      <c r="C2084" s="640"/>
      <c r="D2084" s="640"/>
      <c r="E2084" s="640"/>
      <c r="F2084" s="640"/>
      <c r="G2084" s="640"/>
      <c r="H2084" s="640"/>
      <c r="I2084" s="640"/>
      <c r="J2084" s="640"/>
      <c r="K2084" s="640"/>
      <c r="L2084" s="640"/>
    </row>
    <row r="2085" spans="1:12">
      <c r="A2085" s="640"/>
      <c r="B2085" s="640"/>
      <c r="C2085" s="640"/>
      <c r="D2085" s="640"/>
      <c r="E2085" s="640"/>
      <c r="F2085" s="640"/>
      <c r="G2085" s="640"/>
      <c r="H2085" s="640"/>
      <c r="I2085" s="640"/>
      <c r="J2085" s="640"/>
      <c r="K2085" s="640"/>
      <c r="L2085" s="640"/>
    </row>
    <row r="2086" spans="1:12">
      <c r="A2086" s="640"/>
      <c r="B2086" s="640"/>
      <c r="C2086" s="640"/>
      <c r="D2086" s="640"/>
      <c r="E2086" s="640"/>
      <c r="F2086" s="640"/>
      <c r="G2086" s="640"/>
      <c r="H2086" s="640"/>
      <c r="I2086" s="640"/>
      <c r="J2086" s="640"/>
      <c r="K2086" s="640"/>
      <c r="L2086" s="640"/>
    </row>
    <row r="2087" spans="1:12">
      <c r="A2087" s="640"/>
      <c r="B2087" s="640"/>
      <c r="C2087" s="640"/>
      <c r="D2087" s="640"/>
      <c r="E2087" s="640"/>
      <c r="F2087" s="640"/>
      <c r="G2087" s="640"/>
      <c r="H2087" s="640"/>
      <c r="I2087" s="640"/>
      <c r="J2087" s="640"/>
      <c r="K2087" s="640"/>
      <c r="L2087" s="640"/>
    </row>
    <row r="2088" spans="1:12">
      <c r="A2088" s="640"/>
      <c r="B2088" s="640"/>
      <c r="C2088" s="640"/>
      <c r="D2088" s="640"/>
      <c r="E2088" s="640"/>
      <c r="F2088" s="640"/>
      <c r="G2088" s="640"/>
      <c r="H2088" s="640"/>
      <c r="I2088" s="640"/>
      <c r="J2088" s="640"/>
      <c r="K2088" s="640"/>
      <c r="L2088" s="640"/>
    </row>
    <row r="2089" spans="1:12">
      <c r="A2089" s="640"/>
      <c r="B2089" s="640"/>
      <c r="C2089" s="640"/>
      <c r="D2089" s="640"/>
      <c r="E2089" s="640"/>
      <c r="F2089" s="640"/>
      <c r="G2089" s="640"/>
      <c r="H2089" s="640"/>
      <c r="I2089" s="640"/>
      <c r="J2089" s="640"/>
      <c r="K2089" s="640"/>
      <c r="L2089" s="640"/>
    </row>
    <row r="2090" spans="1:12">
      <c r="A2090" s="640"/>
      <c r="B2090" s="640"/>
      <c r="C2090" s="640"/>
      <c r="D2090" s="640"/>
      <c r="E2090" s="640"/>
      <c r="F2090" s="640"/>
      <c r="G2090" s="640"/>
      <c r="H2090" s="640"/>
      <c r="I2090" s="640"/>
      <c r="J2090" s="640"/>
      <c r="K2090" s="640"/>
      <c r="L2090" s="640"/>
    </row>
    <row r="2091" spans="1:12">
      <c r="A2091" s="640"/>
      <c r="B2091" s="640"/>
      <c r="C2091" s="640"/>
      <c r="D2091" s="640"/>
      <c r="E2091" s="640"/>
      <c r="F2091" s="640"/>
      <c r="G2091" s="640"/>
      <c r="H2091" s="640"/>
      <c r="I2091" s="640"/>
      <c r="J2091" s="640"/>
      <c r="K2091" s="640"/>
      <c r="L2091" s="640"/>
    </row>
    <row r="2092" spans="1:12">
      <c r="A2092" s="640"/>
      <c r="B2092" s="640"/>
      <c r="C2092" s="640"/>
      <c r="D2092" s="640"/>
      <c r="E2092" s="640"/>
      <c r="F2092" s="640"/>
      <c r="G2092" s="640"/>
      <c r="H2092" s="640"/>
      <c r="I2092" s="640"/>
      <c r="J2092" s="640"/>
      <c r="K2092" s="640"/>
      <c r="L2092" s="640"/>
    </row>
    <row r="2093" spans="1:12">
      <c r="A2093" s="640"/>
      <c r="B2093" s="640"/>
      <c r="C2093" s="640"/>
      <c r="D2093" s="640"/>
      <c r="E2093" s="640"/>
      <c r="F2093" s="640"/>
      <c r="G2093" s="640"/>
      <c r="H2093" s="640"/>
      <c r="I2093" s="640"/>
      <c r="J2093" s="640"/>
      <c r="K2093" s="640"/>
      <c r="L2093" s="640"/>
    </row>
    <row r="2094" spans="1:12">
      <c r="A2094" s="640"/>
      <c r="B2094" s="640"/>
      <c r="C2094" s="640"/>
      <c r="D2094" s="640"/>
      <c r="E2094" s="640"/>
      <c r="F2094" s="640"/>
      <c r="G2094" s="640"/>
      <c r="H2094" s="640"/>
      <c r="I2094" s="640"/>
      <c r="J2094" s="640"/>
      <c r="K2094" s="640"/>
      <c r="L2094" s="640"/>
    </row>
    <row r="2095" spans="1:12">
      <c r="A2095" s="640"/>
      <c r="B2095" s="640"/>
      <c r="C2095" s="640"/>
      <c r="D2095" s="640"/>
      <c r="E2095" s="640"/>
      <c r="F2095" s="640"/>
      <c r="G2095" s="640"/>
      <c r="H2095" s="640"/>
      <c r="I2095" s="640"/>
      <c r="J2095" s="640"/>
      <c r="K2095" s="640"/>
      <c r="L2095" s="640"/>
    </row>
    <row r="2096" spans="1:12">
      <c r="A2096" s="640"/>
      <c r="B2096" s="640"/>
      <c r="C2096" s="640"/>
      <c r="D2096" s="640"/>
      <c r="E2096" s="640"/>
      <c r="F2096" s="640"/>
      <c r="G2096" s="640"/>
      <c r="H2096" s="640"/>
      <c r="I2096" s="640"/>
      <c r="J2096" s="640"/>
      <c r="K2096" s="640"/>
      <c r="L2096" s="640"/>
    </row>
    <row r="2097" spans="1:12">
      <c r="A2097" s="640"/>
      <c r="B2097" s="640"/>
      <c r="C2097" s="640"/>
      <c r="D2097" s="640"/>
      <c r="E2097" s="640"/>
      <c r="F2097" s="640"/>
      <c r="G2097" s="640"/>
      <c r="H2097" s="640"/>
      <c r="I2097" s="640"/>
      <c r="J2097" s="640"/>
      <c r="K2097" s="640"/>
      <c r="L2097" s="640"/>
    </row>
    <row r="2098" spans="1:12">
      <c r="A2098" s="640"/>
      <c r="B2098" s="640"/>
      <c r="C2098" s="640"/>
      <c r="D2098" s="640"/>
      <c r="E2098" s="640"/>
      <c r="F2098" s="640"/>
      <c r="G2098" s="640"/>
      <c r="H2098" s="640"/>
      <c r="I2098" s="640"/>
      <c r="J2098" s="640"/>
      <c r="K2098" s="640"/>
      <c r="L2098" s="640"/>
    </row>
    <row r="2099" spans="1:12">
      <c r="A2099" s="640"/>
      <c r="B2099" s="640"/>
      <c r="C2099" s="640"/>
      <c r="D2099" s="640"/>
      <c r="E2099" s="640"/>
      <c r="F2099" s="640"/>
      <c r="G2099" s="640"/>
      <c r="H2099" s="640"/>
      <c r="I2099" s="640"/>
      <c r="J2099" s="640"/>
      <c r="K2099" s="640"/>
      <c r="L2099" s="640"/>
    </row>
    <row r="2100" spans="1:12">
      <c r="A2100" s="640"/>
      <c r="B2100" s="640"/>
      <c r="C2100" s="640"/>
      <c r="D2100" s="640"/>
      <c r="E2100" s="640"/>
      <c r="F2100" s="640"/>
      <c r="G2100" s="640"/>
      <c r="H2100" s="640"/>
      <c r="I2100" s="640"/>
      <c r="J2100" s="640"/>
      <c r="K2100" s="640"/>
      <c r="L2100" s="640"/>
    </row>
    <row r="2101" spans="1:12">
      <c r="A2101" s="640"/>
      <c r="B2101" s="640"/>
      <c r="C2101" s="640"/>
      <c r="D2101" s="640"/>
      <c r="E2101" s="640"/>
      <c r="F2101" s="640"/>
      <c r="G2101" s="640"/>
      <c r="H2101" s="640"/>
      <c r="I2101" s="640"/>
      <c r="J2101" s="640"/>
      <c r="K2101" s="640"/>
      <c r="L2101" s="640"/>
    </row>
    <row r="2102" spans="1:12">
      <c r="A2102" s="640"/>
      <c r="B2102" s="640"/>
      <c r="C2102" s="640"/>
      <c r="D2102" s="640"/>
      <c r="E2102" s="640"/>
      <c r="F2102" s="640"/>
      <c r="G2102" s="640"/>
      <c r="H2102" s="640"/>
      <c r="I2102" s="640"/>
      <c r="J2102" s="640"/>
      <c r="K2102" s="640"/>
      <c r="L2102" s="640"/>
    </row>
    <row r="2103" spans="1:12">
      <c r="A2103" s="640"/>
      <c r="B2103" s="640"/>
      <c r="C2103" s="640"/>
      <c r="D2103" s="640"/>
      <c r="E2103" s="640"/>
      <c r="F2103" s="640"/>
      <c r="G2103" s="640"/>
      <c r="H2103" s="640"/>
      <c r="I2103" s="640"/>
      <c r="J2103" s="640"/>
      <c r="K2103" s="640"/>
      <c r="L2103" s="640"/>
    </row>
    <row r="2104" spans="1:12">
      <c r="A2104" s="640"/>
      <c r="B2104" s="640"/>
      <c r="C2104" s="640"/>
      <c r="D2104" s="640"/>
      <c r="E2104" s="640"/>
      <c r="F2104" s="640"/>
      <c r="G2104" s="640"/>
      <c r="H2104" s="640"/>
      <c r="I2104" s="640"/>
      <c r="J2104" s="640"/>
      <c r="K2104" s="640"/>
      <c r="L2104" s="640"/>
    </row>
    <row r="2105" spans="1:12">
      <c r="A2105" s="640"/>
      <c r="B2105" s="640"/>
      <c r="C2105" s="640"/>
      <c r="D2105" s="640"/>
      <c r="E2105" s="640"/>
      <c r="F2105" s="640"/>
      <c r="G2105" s="640"/>
      <c r="H2105" s="640"/>
      <c r="I2105" s="640"/>
      <c r="J2105" s="640"/>
      <c r="K2105" s="640"/>
      <c r="L2105" s="640"/>
    </row>
    <row r="2106" spans="1:12">
      <c r="A2106" s="640"/>
      <c r="B2106" s="640"/>
      <c r="C2106" s="640"/>
      <c r="D2106" s="640"/>
      <c r="E2106" s="640"/>
      <c r="F2106" s="640"/>
      <c r="G2106" s="640"/>
      <c r="H2106" s="640"/>
      <c r="I2106" s="640"/>
      <c r="J2106" s="640"/>
      <c r="K2106" s="640"/>
      <c r="L2106" s="640"/>
    </row>
    <row r="2107" spans="1:12">
      <c r="A2107" s="640"/>
      <c r="B2107" s="640"/>
      <c r="C2107" s="640"/>
      <c r="D2107" s="640"/>
      <c r="E2107" s="640"/>
      <c r="F2107" s="640"/>
      <c r="G2107" s="640"/>
      <c r="H2107" s="640"/>
      <c r="I2107" s="640"/>
      <c r="J2107" s="640"/>
      <c r="K2107" s="640"/>
      <c r="L2107" s="640"/>
    </row>
    <row r="2108" spans="1:12">
      <c r="A2108" s="640"/>
      <c r="B2108" s="640"/>
      <c r="C2108" s="640"/>
      <c r="D2108" s="640"/>
      <c r="E2108" s="640"/>
      <c r="F2108" s="640"/>
      <c r="G2108" s="640"/>
      <c r="H2108" s="640"/>
      <c r="I2108" s="640"/>
      <c r="J2108" s="640"/>
      <c r="K2108" s="640"/>
      <c r="L2108" s="640"/>
    </row>
    <row r="2109" spans="1:12">
      <c r="A2109" s="640"/>
      <c r="B2109" s="640"/>
      <c r="C2109" s="640"/>
      <c r="D2109" s="640"/>
      <c r="E2109" s="640"/>
      <c r="F2109" s="640"/>
      <c r="G2109" s="640"/>
      <c r="H2109" s="640"/>
      <c r="I2109" s="640"/>
      <c r="J2109" s="640"/>
      <c r="K2109" s="640"/>
      <c r="L2109" s="640"/>
    </row>
    <row r="2110" spans="1:12">
      <c r="A2110" s="640"/>
      <c r="B2110" s="640"/>
      <c r="C2110" s="640"/>
      <c r="D2110" s="640"/>
      <c r="E2110" s="640"/>
      <c r="F2110" s="640"/>
      <c r="G2110" s="640"/>
      <c r="H2110" s="640"/>
      <c r="I2110" s="640"/>
      <c r="J2110" s="640"/>
      <c r="K2110" s="640"/>
      <c r="L2110" s="640"/>
    </row>
    <row r="2111" spans="1:12">
      <c r="A2111" s="640"/>
      <c r="B2111" s="640"/>
      <c r="C2111" s="640"/>
      <c r="D2111" s="640"/>
      <c r="E2111" s="640"/>
      <c r="F2111" s="640"/>
      <c r="G2111" s="640"/>
      <c r="H2111" s="640"/>
      <c r="I2111" s="640"/>
      <c r="J2111" s="640"/>
      <c r="K2111" s="640"/>
      <c r="L2111" s="640"/>
    </row>
    <row r="2112" spans="1:12">
      <c r="A2112" s="640"/>
      <c r="B2112" s="640"/>
      <c r="C2112" s="640"/>
      <c r="D2112" s="640"/>
      <c r="E2112" s="640"/>
      <c r="F2112" s="640"/>
      <c r="G2112" s="640"/>
      <c r="H2112" s="640"/>
      <c r="I2112" s="640"/>
      <c r="J2112" s="640"/>
      <c r="K2112" s="640"/>
      <c r="L2112" s="640"/>
    </row>
    <row r="2113" spans="1:12">
      <c r="A2113" s="640"/>
      <c r="B2113" s="640"/>
      <c r="C2113" s="640"/>
      <c r="D2113" s="640"/>
      <c r="E2113" s="640"/>
      <c r="F2113" s="640"/>
      <c r="G2113" s="640"/>
      <c r="H2113" s="640"/>
      <c r="I2113" s="640"/>
      <c r="J2113" s="640"/>
      <c r="K2113" s="640"/>
      <c r="L2113" s="640"/>
    </row>
    <row r="2114" spans="1:12">
      <c r="A2114" s="640"/>
      <c r="B2114" s="640"/>
      <c r="C2114" s="640"/>
      <c r="D2114" s="640"/>
      <c r="E2114" s="640"/>
      <c r="F2114" s="640"/>
      <c r="G2114" s="640"/>
      <c r="H2114" s="640"/>
      <c r="I2114" s="640"/>
      <c r="J2114" s="640"/>
      <c r="K2114" s="640"/>
      <c r="L2114" s="640"/>
    </row>
    <row r="2115" spans="1:12">
      <c r="A2115" s="640"/>
      <c r="B2115" s="640"/>
      <c r="C2115" s="640"/>
      <c r="D2115" s="640"/>
      <c r="E2115" s="640"/>
      <c r="F2115" s="640"/>
      <c r="G2115" s="640"/>
      <c r="H2115" s="640"/>
      <c r="I2115" s="640"/>
      <c r="J2115" s="640"/>
      <c r="K2115" s="640"/>
      <c r="L2115" s="640"/>
    </row>
    <row r="2116" spans="1:12">
      <c r="A2116" s="640"/>
      <c r="B2116" s="640"/>
      <c r="C2116" s="640"/>
      <c r="D2116" s="640"/>
      <c r="E2116" s="640"/>
      <c r="F2116" s="640"/>
      <c r="G2116" s="640"/>
      <c r="H2116" s="640"/>
      <c r="I2116" s="640"/>
      <c r="J2116" s="640"/>
      <c r="K2116" s="640"/>
      <c r="L2116" s="640"/>
    </row>
    <row r="2117" spans="1:12">
      <c r="A2117" s="640"/>
      <c r="B2117" s="640"/>
      <c r="C2117" s="640"/>
      <c r="D2117" s="640"/>
      <c r="E2117" s="640"/>
      <c r="F2117" s="640"/>
      <c r="G2117" s="640"/>
      <c r="H2117" s="640"/>
      <c r="I2117" s="640"/>
      <c r="J2117" s="640"/>
      <c r="K2117" s="640"/>
      <c r="L2117" s="640"/>
    </row>
    <row r="2118" spans="1:12">
      <c r="A2118" s="640"/>
      <c r="B2118" s="640"/>
      <c r="C2118" s="640"/>
      <c r="D2118" s="640"/>
      <c r="E2118" s="640"/>
      <c r="F2118" s="640"/>
      <c r="G2118" s="640"/>
      <c r="H2118" s="640"/>
      <c r="I2118" s="640"/>
      <c r="J2118" s="640"/>
      <c r="K2118" s="640"/>
      <c r="L2118" s="640"/>
    </row>
    <row r="2119" spans="1:12">
      <c r="A2119" s="640"/>
      <c r="B2119" s="640"/>
      <c r="C2119" s="640"/>
      <c r="D2119" s="640"/>
      <c r="E2119" s="640"/>
      <c r="F2119" s="640"/>
      <c r="G2119" s="640"/>
      <c r="H2119" s="640"/>
      <c r="I2119" s="640"/>
      <c r="J2119" s="640"/>
      <c r="K2119" s="640"/>
      <c r="L2119" s="640"/>
    </row>
    <row r="2120" spans="1:12">
      <c r="A2120" s="640"/>
      <c r="B2120" s="640"/>
      <c r="C2120" s="640"/>
      <c r="D2120" s="640"/>
      <c r="E2120" s="640"/>
      <c r="F2120" s="640"/>
      <c r="G2120" s="640"/>
      <c r="H2120" s="640"/>
      <c r="I2120" s="640"/>
      <c r="J2120" s="640"/>
      <c r="K2120" s="640"/>
      <c r="L2120" s="640"/>
    </row>
    <row r="2121" spans="1:12">
      <c r="A2121" s="640"/>
      <c r="B2121" s="640"/>
      <c r="C2121" s="640"/>
      <c r="D2121" s="640"/>
      <c r="E2121" s="640"/>
      <c r="F2121" s="640"/>
      <c r="G2121" s="640"/>
      <c r="H2121" s="640"/>
      <c r="I2121" s="640"/>
      <c r="J2121" s="640"/>
      <c r="K2121" s="640"/>
      <c r="L2121" s="640"/>
    </row>
    <row r="2122" spans="1:12">
      <c r="A2122" s="640"/>
      <c r="B2122" s="640"/>
      <c r="C2122" s="640"/>
      <c r="D2122" s="640"/>
      <c r="E2122" s="640"/>
      <c r="F2122" s="640"/>
      <c r="G2122" s="640"/>
      <c r="H2122" s="640"/>
      <c r="I2122" s="640"/>
      <c r="J2122" s="640"/>
      <c r="K2122" s="640"/>
      <c r="L2122" s="640"/>
    </row>
    <row r="2123" spans="1:12">
      <c r="A2123" s="640"/>
      <c r="B2123" s="640"/>
      <c r="C2123" s="640"/>
      <c r="D2123" s="640"/>
      <c r="E2123" s="640"/>
      <c r="F2123" s="640"/>
      <c r="G2123" s="640"/>
      <c r="H2123" s="640"/>
      <c r="I2123" s="640"/>
      <c r="J2123" s="640"/>
      <c r="K2123" s="640"/>
      <c r="L2123" s="640"/>
    </row>
    <row r="2124" spans="1:12">
      <c r="A2124" s="640"/>
      <c r="B2124" s="640"/>
      <c r="C2124" s="640"/>
      <c r="D2124" s="640"/>
      <c r="E2124" s="640"/>
      <c r="F2124" s="640"/>
      <c r="G2124" s="640"/>
      <c r="H2124" s="640"/>
      <c r="I2124" s="640"/>
      <c r="J2124" s="640"/>
      <c r="K2124" s="640"/>
      <c r="L2124" s="640"/>
    </row>
    <row r="2125" spans="1:12">
      <c r="A2125" s="640"/>
      <c r="B2125" s="640"/>
      <c r="C2125" s="640"/>
      <c r="D2125" s="640"/>
      <c r="E2125" s="640"/>
      <c r="F2125" s="640"/>
      <c r="G2125" s="640"/>
      <c r="H2125" s="640"/>
      <c r="I2125" s="640"/>
      <c r="J2125" s="640"/>
      <c r="K2125" s="640"/>
      <c r="L2125" s="640"/>
    </row>
    <row r="2126" spans="1:12">
      <c r="A2126" s="640"/>
      <c r="B2126" s="640"/>
      <c r="C2126" s="640"/>
      <c r="D2126" s="640"/>
      <c r="E2126" s="640"/>
      <c r="F2126" s="640"/>
      <c r="G2126" s="640"/>
      <c r="H2126" s="640"/>
      <c r="I2126" s="640"/>
      <c r="J2126" s="640"/>
      <c r="K2126" s="640"/>
      <c r="L2126" s="640"/>
    </row>
    <row r="2127" spans="1:12">
      <c r="A2127" s="640"/>
      <c r="B2127" s="640"/>
      <c r="C2127" s="640"/>
      <c r="D2127" s="640"/>
      <c r="E2127" s="640"/>
      <c r="F2127" s="640"/>
      <c r="G2127" s="640"/>
      <c r="H2127" s="640"/>
      <c r="I2127" s="640"/>
      <c r="J2127" s="640"/>
      <c r="K2127" s="640"/>
      <c r="L2127" s="640"/>
    </row>
    <row r="2128" spans="1:12">
      <c r="A2128" s="640"/>
      <c r="B2128" s="640"/>
      <c r="C2128" s="640"/>
      <c r="D2128" s="640"/>
      <c r="E2128" s="640"/>
      <c r="F2128" s="640"/>
      <c r="G2128" s="640"/>
      <c r="H2128" s="640"/>
      <c r="I2128" s="640"/>
      <c r="J2128" s="640"/>
      <c r="K2128" s="640"/>
      <c r="L2128" s="640"/>
    </row>
    <row r="2129" spans="1:12">
      <c r="A2129" s="640"/>
      <c r="B2129" s="640"/>
      <c r="C2129" s="640"/>
      <c r="D2129" s="640"/>
      <c r="E2129" s="640"/>
      <c r="F2129" s="640"/>
      <c r="G2129" s="640"/>
      <c r="H2129" s="640"/>
      <c r="I2129" s="640"/>
      <c r="J2129" s="640"/>
      <c r="K2129" s="640"/>
      <c r="L2129" s="640"/>
    </row>
    <row r="2130" spans="1:12">
      <c r="A2130" s="640"/>
      <c r="B2130" s="640"/>
      <c r="C2130" s="640"/>
      <c r="D2130" s="640"/>
      <c r="E2130" s="640"/>
      <c r="F2130" s="640"/>
      <c r="G2130" s="640"/>
      <c r="H2130" s="640"/>
      <c r="I2130" s="640"/>
      <c r="J2130" s="640"/>
      <c r="K2130" s="640"/>
      <c r="L2130" s="640"/>
    </row>
    <row r="2131" spans="1:12">
      <c r="A2131" s="640"/>
      <c r="B2131" s="640"/>
      <c r="C2131" s="640"/>
      <c r="D2131" s="640"/>
      <c r="E2131" s="640"/>
      <c r="F2131" s="640"/>
      <c r="G2131" s="640"/>
      <c r="H2131" s="640"/>
      <c r="I2131" s="640"/>
      <c r="J2131" s="640"/>
      <c r="K2131" s="640"/>
      <c r="L2131" s="640"/>
    </row>
    <row r="2132" spans="1:12">
      <c r="A2132" s="640"/>
      <c r="B2132" s="640"/>
      <c r="C2132" s="640"/>
      <c r="D2132" s="640"/>
      <c r="E2132" s="640"/>
      <c r="F2132" s="640"/>
      <c r="G2132" s="640"/>
      <c r="H2132" s="640"/>
      <c r="I2132" s="640"/>
      <c r="J2132" s="640"/>
      <c r="K2132" s="640"/>
      <c r="L2132" s="640"/>
    </row>
    <row r="2133" spans="1:12">
      <c r="A2133" s="640"/>
      <c r="B2133" s="640"/>
      <c r="C2133" s="640"/>
      <c r="D2133" s="640"/>
      <c r="E2133" s="640"/>
      <c r="F2133" s="640"/>
      <c r="G2133" s="640"/>
      <c r="H2133" s="640"/>
      <c r="I2133" s="640"/>
      <c r="J2133" s="640"/>
      <c r="K2133" s="640"/>
      <c r="L2133" s="640"/>
    </row>
    <row r="2134" spans="1:12">
      <c r="A2134" s="640"/>
      <c r="B2134" s="640"/>
      <c r="C2134" s="640"/>
      <c r="D2134" s="640"/>
      <c r="E2134" s="640"/>
      <c r="F2134" s="640"/>
      <c r="G2134" s="640"/>
      <c r="H2134" s="640"/>
      <c r="I2134" s="640"/>
      <c r="J2134" s="640"/>
      <c r="K2134" s="640"/>
      <c r="L2134" s="640"/>
    </row>
    <row r="2135" spans="1:12">
      <c r="A2135" s="640"/>
      <c r="B2135" s="640"/>
      <c r="C2135" s="640"/>
      <c r="D2135" s="640"/>
      <c r="E2135" s="640"/>
      <c r="F2135" s="640"/>
      <c r="G2135" s="640"/>
      <c r="H2135" s="640"/>
      <c r="I2135" s="640"/>
      <c r="J2135" s="640"/>
      <c r="K2135" s="640"/>
      <c r="L2135" s="640"/>
    </row>
    <row r="2136" spans="1:12">
      <c r="A2136" s="640"/>
      <c r="B2136" s="640"/>
      <c r="C2136" s="640"/>
      <c r="D2136" s="640"/>
      <c r="E2136" s="640"/>
      <c r="F2136" s="640"/>
      <c r="G2136" s="640"/>
      <c r="H2136" s="640"/>
      <c r="I2136" s="640"/>
      <c r="J2136" s="640"/>
      <c r="K2136" s="640"/>
      <c r="L2136" s="640"/>
    </row>
    <row r="2137" spans="1:12">
      <c r="A2137" s="640"/>
      <c r="B2137" s="640"/>
      <c r="C2137" s="640"/>
      <c r="D2137" s="640"/>
      <c r="E2137" s="640"/>
      <c r="F2137" s="640"/>
      <c r="G2137" s="640"/>
      <c r="H2137" s="640"/>
      <c r="I2137" s="640"/>
      <c r="J2137" s="640"/>
      <c r="K2137" s="640"/>
      <c r="L2137" s="640"/>
    </row>
    <row r="2138" spans="1:12">
      <c r="A2138" s="640"/>
      <c r="B2138" s="640"/>
      <c r="C2138" s="640"/>
      <c r="D2138" s="640"/>
      <c r="E2138" s="640"/>
      <c r="F2138" s="640"/>
      <c r="G2138" s="640"/>
      <c r="H2138" s="640"/>
      <c r="I2138" s="640"/>
      <c r="J2138" s="640"/>
      <c r="K2138" s="640"/>
      <c r="L2138" s="640"/>
    </row>
    <row r="2139" spans="1:12">
      <c r="A2139" s="640"/>
      <c r="B2139" s="640"/>
      <c r="C2139" s="640"/>
      <c r="D2139" s="640"/>
      <c r="E2139" s="640"/>
      <c r="F2139" s="640"/>
      <c r="G2139" s="640"/>
      <c r="H2139" s="640"/>
      <c r="I2139" s="640"/>
      <c r="J2139" s="640"/>
      <c r="K2139" s="640"/>
      <c r="L2139" s="640"/>
    </row>
    <row r="2140" spans="1:12">
      <c r="A2140" s="640"/>
      <c r="B2140" s="640"/>
      <c r="C2140" s="640"/>
      <c r="D2140" s="640"/>
      <c r="E2140" s="640"/>
      <c r="F2140" s="640"/>
      <c r="G2140" s="640"/>
      <c r="H2140" s="640"/>
      <c r="I2140" s="640"/>
      <c r="J2140" s="640"/>
      <c r="K2140" s="640"/>
      <c r="L2140" s="640"/>
    </row>
    <row r="2141" spans="1:12">
      <c r="A2141" s="640"/>
      <c r="B2141" s="640"/>
      <c r="C2141" s="640"/>
      <c r="D2141" s="640"/>
      <c r="E2141" s="640"/>
      <c r="F2141" s="640"/>
      <c r="G2141" s="640"/>
      <c r="H2141" s="640"/>
      <c r="I2141" s="640"/>
      <c r="J2141" s="640"/>
      <c r="K2141" s="640"/>
      <c r="L2141" s="640"/>
    </row>
    <row r="2142" spans="1:12">
      <c r="A2142" s="640"/>
      <c r="B2142" s="640"/>
      <c r="C2142" s="640"/>
      <c r="D2142" s="640"/>
      <c r="E2142" s="640"/>
      <c r="F2142" s="640"/>
      <c r="G2142" s="640"/>
      <c r="H2142" s="640"/>
      <c r="I2142" s="640"/>
      <c r="J2142" s="640"/>
      <c r="K2142" s="640"/>
      <c r="L2142" s="640"/>
    </row>
    <row r="2143" spans="1:12">
      <c r="A2143" s="640"/>
      <c r="B2143" s="640"/>
      <c r="C2143" s="640"/>
      <c r="D2143" s="640"/>
      <c r="E2143" s="640"/>
      <c r="F2143" s="640"/>
      <c r="G2143" s="640"/>
      <c r="H2143" s="640"/>
      <c r="I2143" s="640"/>
      <c r="J2143" s="640"/>
      <c r="K2143" s="640"/>
      <c r="L2143" s="640"/>
    </row>
    <row r="2144" spans="1:12">
      <c r="A2144" s="640"/>
      <c r="B2144" s="640"/>
      <c r="C2144" s="640"/>
      <c r="D2144" s="640"/>
      <c r="E2144" s="640"/>
      <c r="F2144" s="640"/>
      <c r="G2144" s="640"/>
      <c r="H2144" s="640"/>
      <c r="I2144" s="640"/>
      <c r="J2144" s="640"/>
      <c r="K2144" s="640"/>
      <c r="L2144" s="640"/>
    </row>
    <row r="2145" spans="1:12">
      <c r="A2145" s="640"/>
      <c r="B2145" s="640"/>
      <c r="C2145" s="640"/>
      <c r="D2145" s="640"/>
      <c r="E2145" s="640"/>
      <c r="F2145" s="640"/>
      <c r="G2145" s="640"/>
      <c r="H2145" s="640"/>
      <c r="I2145" s="640"/>
      <c r="J2145" s="640"/>
      <c r="K2145" s="640"/>
      <c r="L2145" s="640"/>
    </row>
    <row r="2146" spans="1:12">
      <c r="A2146" s="640"/>
      <c r="B2146" s="640"/>
      <c r="C2146" s="640"/>
      <c r="D2146" s="640"/>
      <c r="E2146" s="640"/>
      <c r="F2146" s="640"/>
      <c r="G2146" s="640"/>
      <c r="H2146" s="640"/>
      <c r="I2146" s="640"/>
      <c r="J2146" s="640"/>
      <c r="K2146" s="640"/>
      <c r="L2146" s="640"/>
    </row>
    <row r="2147" spans="1:12">
      <c r="A2147" s="640"/>
      <c r="B2147" s="640"/>
      <c r="C2147" s="640"/>
      <c r="D2147" s="640"/>
      <c r="E2147" s="640"/>
      <c r="F2147" s="640"/>
      <c r="G2147" s="640"/>
      <c r="H2147" s="640"/>
      <c r="I2147" s="640"/>
      <c r="J2147" s="640"/>
      <c r="K2147" s="640"/>
      <c r="L2147" s="640"/>
    </row>
    <row r="2148" spans="1:12">
      <c r="A2148" s="640"/>
      <c r="B2148" s="640"/>
      <c r="C2148" s="640"/>
      <c r="D2148" s="640"/>
      <c r="E2148" s="640"/>
      <c r="F2148" s="640"/>
      <c r="G2148" s="640"/>
      <c r="H2148" s="640"/>
      <c r="I2148" s="640"/>
      <c r="J2148" s="640"/>
      <c r="K2148" s="640"/>
      <c r="L2148" s="640"/>
    </row>
    <row r="2149" spans="1:12">
      <c r="A2149" s="640"/>
      <c r="B2149" s="640"/>
      <c r="C2149" s="640"/>
      <c r="D2149" s="640"/>
      <c r="E2149" s="640"/>
      <c r="F2149" s="640"/>
      <c r="G2149" s="640"/>
      <c r="H2149" s="640"/>
      <c r="I2149" s="640"/>
      <c r="J2149" s="640"/>
      <c r="K2149" s="640"/>
      <c r="L2149" s="640"/>
    </row>
    <row r="2150" spans="1:12">
      <c r="A2150" s="640"/>
      <c r="B2150" s="640"/>
      <c r="C2150" s="640"/>
      <c r="D2150" s="640"/>
      <c r="E2150" s="640"/>
      <c r="F2150" s="640"/>
      <c r="G2150" s="640"/>
      <c r="H2150" s="640"/>
      <c r="I2150" s="640"/>
      <c r="J2150" s="640"/>
      <c r="K2150" s="640"/>
      <c r="L2150" s="640"/>
    </row>
    <row r="2151" spans="1:12">
      <c r="A2151" s="640"/>
      <c r="B2151" s="640"/>
      <c r="C2151" s="640"/>
      <c r="D2151" s="640"/>
      <c r="E2151" s="640"/>
      <c r="F2151" s="640"/>
      <c r="G2151" s="640"/>
      <c r="H2151" s="640"/>
      <c r="I2151" s="640"/>
      <c r="J2151" s="640"/>
      <c r="K2151" s="640"/>
      <c r="L2151" s="640"/>
    </row>
    <row r="2152" spans="1:12">
      <c r="A2152" s="640"/>
      <c r="B2152" s="640"/>
      <c r="C2152" s="640"/>
      <c r="D2152" s="640"/>
      <c r="E2152" s="640"/>
      <c r="F2152" s="640"/>
      <c r="G2152" s="640"/>
      <c r="H2152" s="640"/>
      <c r="I2152" s="640"/>
      <c r="J2152" s="640"/>
      <c r="K2152" s="640"/>
      <c r="L2152" s="640"/>
    </row>
    <row r="2153" spans="1:12">
      <c r="A2153" s="640"/>
      <c r="B2153" s="640"/>
      <c r="C2153" s="640"/>
      <c r="D2153" s="640"/>
      <c r="E2153" s="640"/>
      <c r="F2153" s="640"/>
      <c r="G2153" s="640"/>
      <c r="H2153" s="640"/>
      <c r="I2153" s="640"/>
      <c r="J2153" s="640"/>
      <c r="K2153" s="640"/>
      <c r="L2153" s="640"/>
    </row>
    <row r="2154" spans="1:12">
      <c r="A2154" s="640"/>
      <c r="B2154" s="640"/>
      <c r="C2154" s="640"/>
      <c r="D2154" s="640"/>
      <c r="E2154" s="640"/>
      <c r="F2154" s="640"/>
      <c r="G2154" s="640"/>
      <c r="H2154" s="640"/>
      <c r="I2154" s="640"/>
      <c r="J2154" s="640"/>
      <c r="K2154" s="640"/>
      <c r="L2154" s="640"/>
    </row>
    <row r="2155" spans="1:12">
      <c r="A2155" s="640"/>
      <c r="B2155" s="640"/>
      <c r="C2155" s="640"/>
      <c r="D2155" s="640"/>
      <c r="E2155" s="640"/>
      <c r="F2155" s="640"/>
      <c r="G2155" s="640"/>
      <c r="H2155" s="640"/>
      <c r="I2155" s="640"/>
      <c r="J2155" s="640"/>
      <c r="K2155" s="640"/>
      <c r="L2155" s="640"/>
    </row>
    <row r="2156" spans="1:12">
      <c r="A2156" s="640"/>
      <c r="B2156" s="640"/>
      <c r="C2156" s="640"/>
      <c r="D2156" s="640"/>
      <c r="E2156" s="640"/>
      <c r="F2156" s="640"/>
      <c r="G2156" s="640"/>
      <c r="H2156" s="640"/>
      <c r="I2156" s="640"/>
      <c r="J2156" s="640"/>
      <c r="K2156" s="640"/>
      <c r="L2156" s="640"/>
    </row>
    <row r="2157" spans="1:12">
      <c r="A2157" s="640"/>
      <c r="B2157" s="640"/>
      <c r="C2157" s="640"/>
      <c r="D2157" s="640"/>
      <c r="E2157" s="640"/>
      <c r="F2157" s="640"/>
      <c r="G2157" s="640"/>
      <c r="H2157" s="640"/>
      <c r="I2157" s="640"/>
      <c r="J2157" s="640"/>
      <c r="K2157" s="640"/>
      <c r="L2157" s="640"/>
    </row>
    <row r="2158" spans="1:12">
      <c r="A2158" s="640"/>
      <c r="B2158" s="640"/>
      <c r="C2158" s="640"/>
      <c r="D2158" s="640"/>
      <c r="E2158" s="640"/>
      <c r="F2158" s="640"/>
      <c r="G2158" s="640"/>
      <c r="H2158" s="640"/>
      <c r="I2158" s="640"/>
      <c r="J2158" s="640"/>
      <c r="K2158" s="640"/>
      <c r="L2158" s="640"/>
    </row>
    <row r="2159" spans="1:12">
      <c r="A2159" s="640"/>
      <c r="B2159" s="640"/>
      <c r="C2159" s="640"/>
      <c r="D2159" s="640"/>
      <c r="E2159" s="640"/>
      <c r="F2159" s="640"/>
      <c r="G2159" s="640"/>
      <c r="H2159" s="640"/>
      <c r="I2159" s="640"/>
      <c r="J2159" s="640"/>
      <c r="K2159" s="640"/>
      <c r="L2159" s="640"/>
    </row>
    <row r="2160" spans="1:12">
      <c r="A2160" s="640"/>
      <c r="B2160" s="640"/>
      <c r="C2160" s="640"/>
      <c r="D2160" s="640"/>
      <c r="E2160" s="640"/>
      <c r="F2160" s="640"/>
      <c r="G2160" s="640"/>
      <c r="H2160" s="640"/>
      <c r="I2160" s="640"/>
      <c r="J2160" s="640"/>
      <c r="K2160" s="640"/>
      <c r="L2160" s="640"/>
    </row>
    <row r="2161" spans="1:12">
      <c r="A2161" s="640"/>
      <c r="B2161" s="640"/>
      <c r="C2161" s="640"/>
      <c r="D2161" s="640"/>
      <c r="E2161" s="640"/>
      <c r="F2161" s="640"/>
      <c r="G2161" s="640"/>
      <c r="H2161" s="640"/>
      <c r="I2161" s="640"/>
      <c r="J2161" s="640"/>
      <c r="K2161" s="640"/>
      <c r="L2161" s="640"/>
    </row>
    <row r="2162" spans="1:12">
      <c r="A2162" s="640"/>
      <c r="B2162" s="640"/>
      <c r="C2162" s="640"/>
      <c r="D2162" s="640"/>
      <c r="E2162" s="640"/>
      <c r="F2162" s="640"/>
      <c r="G2162" s="640"/>
      <c r="H2162" s="640"/>
      <c r="I2162" s="640"/>
      <c r="J2162" s="640"/>
      <c r="K2162" s="640"/>
      <c r="L2162" s="640"/>
    </row>
    <row r="2163" spans="1:12">
      <c r="A2163" s="640"/>
      <c r="B2163" s="640"/>
      <c r="C2163" s="640"/>
      <c r="D2163" s="640"/>
      <c r="E2163" s="640"/>
      <c r="F2163" s="640"/>
      <c r="G2163" s="640"/>
      <c r="H2163" s="640"/>
      <c r="I2163" s="640"/>
      <c r="J2163" s="640"/>
      <c r="K2163" s="640"/>
      <c r="L2163" s="640"/>
    </row>
    <row r="2164" spans="1:12">
      <c r="A2164" s="640"/>
      <c r="B2164" s="640"/>
      <c r="C2164" s="640"/>
      <c r="D2164" s="640"/>
      <c r="E2164" s="640"/>
      <c r="F2164" s="640"/>
      <c r="G2164" s="640"/>
      <c r="H2164" s="640"/>
      <c r="I2164" s="640"/>
      <c r="J2164" s="640"/>
      <c r="K2164" s="640"/>
      <c r="L2164" s="640"/>
    </row>
    <row r="2165" spans="1:12">
      <c r="A2165" s="640"/>
      <c r="B2165" s="640"/>
      <c r="C2165" s="640"/>
      <c r="D2165" s="640"/>
      <c r="E2165" s="640"/>
      <c r="F2165" s="640"/>
      <c r="G2165" s="640"/>
      <c r="H2165" s="640"/>
      <c r="I2165" s="640"/>
      <c r="J2165" s="640"/>
      <c r="K2165" s="640"/>
      <c r="L2165" s="640"/>
    </row>
    <row r="2166" spans="1:12">
      <c r="A2166" s="640"/>
      <c r="B2166" s="640"/>
      <c r="C2166" s="640"/>
      <c r="D2166" s="640"/>
      <c r="E2166" s="640"/>
      <c r="F2166" s="640"/>
      <c r="G2166" s="640"/>
      <c r="H2166" s="640"/>
      <c r="I2166" s="640"/>
      <c r="J2166" s="640"/>
      <c r="K2166" s="640"/>
      <c r="L2166" s="640"/>
    </row>
    <row r="2167" spans="1:12">
      <c r="A2167" s="640"/>
      <c r="B2167" s="640"/>
      <c r="C2167" s="640"/>
      <c r="D2167" s="640"/>
      <c r="E2167" s="640"/>
      <c r="F2167" s="640"/>
      <c r="G2167" s="640"/>
      <c r="H2167" s="640"/>
      <c r="I2167" s="640"/>
      <c r="J2167" s="640"/>
      <c r="K2167" s="640"/>
      <c r="L2167" s="640"/>
    </row>
    <row r="2168" spans="1:12">
      <c r="A2168" s="640"/>
      <c r="B2168" s="640"/>
      <c r="C2168" s="640"/>
      <c r="D2168" s="640"/>
      <c r="E2168" s="640"/>
      <c r="F2168" s="640"/>
      <c r="G2168" s="640"/>
      <c r="H2168" s="640"/>
      <c r="I2168" s="640"/>
      <c r="J2168" s="640"/>
      <c r="K2168" s="640"/>
      <c r="L2168" s="640"/>
    </row>
    <row r="2169" spans="1:12">
      <c r="A2169" s="640"/>
      <c r="B2169" s="640"/>
      <c r="C2169" s="640"/>
      <c r="D2169" s="640"/>
      <c r="E2169" s="640"/>
      <c r="F2169" s="640"/>
      <c r="G2169" s="640"/>
      <c r="H2169" s="640"/>
      <c r="I2169" s="640"/>
      <c r="J2169" s="640"/>
      <c r="K2169" s="640"/>
      <c r="L2169" s="640"/>
    </row>
    <row r="2170" spans="1:12">
      <c r="A2170" s="640"/>
      <c r="B2170" s="640"/>
      <c r="C2170" s="640"/>
      <c r="D2170" s="640"/>
      <c r="E2170" s="640"/>
      <c r="F2170" s="640"/>
      <c r="G2170" s="640"/>
      <c r="H2170" s="640"/>
      <c r="I2170" s="640"/>
      <c r="J2170" s="640"/>
      <c r="K2170" s="640"/>
      <c r="L2170" s="640"/>
    </row>
    <row r="2171" spans="1:12">
      <c r="A2171" s="640"/>
      <c r="B2171" s="640"/>
      <c r="C2171" s="640"/>
      <c r="D2171" s="640"/>
      <c r="E2171" s="640"/>
      <c r="F2171" s="640"/>
      <c r="G2171" s="640"/>
      <c r="H2171" s="640"/>
      <c r="I2171" s="640"/>
      <c r="J2171" s="640"/>
      <c r="K2171" s="640"/>
      <c r="L2171" s="640"/>
    </row>
    <row r="2172" spans="1:12">
      <c r="A2172" s="640"/>
      <c r="B2172" s="640"/>
      <c r="C2172" s="640"/>
      <c r="D2172" s="640"/>
      <c r="E2172" s="640"/>
      <c r="F2172" s="640"/>
      <c r="G2172" s="640"/>
      <c r="H2172" s="640"/>
      <c r="I2172" s="640"/>
      <c r="J2172" s="640"/>
      <c r="K2172" s="640"/>
      <c r="L2172" s="640"/>
    </row>
    <row r="2173" spans="1:12">
      <c r="A2173" s="640"/>
      <c r="B2173" s="640"/>
      <c r="C2173" s="640"/>
      <c r="D2173" s="640"/>
      <c r="E2173" s="640"/>
      <c r="F2173" s="640"/>
      <c r="G2173" s="640"/>
      <c r="H2173" s="640"/>
      <c r="I2173" s="640"/>
      <c r="J2173" s="640"/>
      <c r="K2173" s="640"/>
      <c r="L2173" s="640"/>
    </row>
    <row r="2174" spans="1:12">
      <c r="A2174" s="640"/>
      <c r="B2174" s="640"/>
      <c r="C2174" s="640"/>
      <c r="D2174" s="640"/>
      <c r="E2174" s="640"/>
      <c r="F2174" s="640"/>
      <c r="G2174" s="640"/>
      <c r="H2174" s="640"/>
      <c r="I2174" s="640"/>
      <c r="J2174" s="640"/>
      <c r="K2174" s="640"/>
      <c r="L2174" s="640"/>
    </row>
    <row r="2175" spans="1:12">
      <c r="A2175" s="640"/>
      <c r="B2175" s="640"/>
      <c r="C2175" s="640"/>
      <c r="D2175" s="640"/>
      <c r="E2175" s="640"/>
      <c r="F2175" s="640"/>
      <c r="G2175" s="640"/>
      <c r="H2175" s="640"/>
      <c r="I2175" s="640"/>
      <c r="J2175" s="640"/>
      <c r="K2175" s="640"/>
      <c r="L2175" s="640"/>
    </row>
    <row r="2176" spans="1:12">
      <c r="A2176" s="640"/>
      <c r="B2176" s="640"/>
      <c r="C2176" s="640"/>
      <c r="D2176" s="640"/>
      <c r="E2176" s="640"/>
      <c r="F2176" s="640"/>
      <c r="G2176" s="640"/>
      <c r="H2176" s="640"/>
      <c r="I2176" s="640"/>
      <c r="J2176" s="640"/>
      <c r="K2176" s="640"/>
      <c r="L2176" s="640"/>
    </row>
    <row r="2177" spans="1:12">
      <c r="A2177" s="640"/>
      <c r="B2177" s="640"/>
      <c r="C2177" s="640"/>
      <c r="D2177" s="640"/>
      <c r="E2177" s="640"/>
      <c r="F2177" s="640"/>
      <c r="G2177" s="640"/>
      <c r="H2177" s="640"/>
      <c r="I2177" s="640"/>
      <c r="J2177" s="640"/>
      <c r="K2177" s="640"/>
      <c r="L2177" s="640"/>
    </row>
    <row r="2178" spans="1:12">
      <c r="A2178" s="640"/>
      <c r="B2178" s="640"/>
      <c r="C2178" s="640"/>
      <c r="D2178" s="640"/>
      <c r="E2178" s="640"/>
      <c r="F2178" s="640"/>
      <c r="G2178" s="640"/>
      <c r="H2178" s="640"/>
      <c r="I2178" s="640"/>
      <c r="J2178" s="640"/>
      <c r="K2178" s="640"/>
      <c r="L2178" s="640"/>
    </row>
    <row r="2179" spans="1:12">
      <c r="A2179" s="640"/>
      <c r="B2179" s="640"/>
      <c r="C2179" s="640"/>
      <c r="D2179" s="640"/>
      <c r="E2179" s="640"/>
      <c r="F2179" s="640"/>
      <c r="G2179" s="640"/>
      <c r="H2179" s="640"/>
      <c r="I2179" s="640"/>
      <c r="J2179" s="640"/>
      <c r="K2179" s="640"/>
      <c r="L2179" s="640"/>
    </row>
    <row r="2180" spans="1:12">
      <c r="A2180" s="640"/>
      <c r="B2180" s="640"/>
      <c r="C2180" s="640"/>
      <c r="D2180" s="640"/>
      <c r="E2180" s="640"/>
      <c r="F2180" s="640"/>
      <c r="G2180" s="640"/>
      <c r="H2180" s="640"/>
      <c r="I2180" s="640"/>
      <c r="J2180" s="640"/>
      <c r="K2180" s="640"/>
      <c r="L2180" s="640"/>
    </row>
    <row r="2181" spans="1:12">
      <c r="A2181" s="640"/>
      <c r="B2181" s="640"/>
      <c r="C2181" s="640"/>
      <c r="D2181" s="640"/>
      <c r="E2181" s="640"/>
      <c r="F2181" s="640"/>
      <c r="G2181" s="640"/>
      <c r="H2181" s="640"/>
      <c r="I2181" s="640"/>
      <c r="J2181" s="640"/>
      <c r="K2181" s="640"/>
      <c r="L2181" s="640"/>
    </row>
    <row r="2182" spans="1:12">
      <c r="A2182" s="640"/>
      <c r="B2182" s="640"/>
      <c r="C2182" s="640"/>
      <c r="D2182" s="640"/>
      <c r="E2182" s="640"/>
      <c r="F2182" s="640"/>
      <c r="G2182" s="640"/>
      <c r="H2182" s="640"/>
      <c r="I2182" s="640"/>
      <c r="J2182" s="640"/>
      <c r="K2182" s="640"/>
      <c r="L2182" s="640"/>
    </row>
    <row r="2183" spans="1:12">
      <c r="A2183" s="640"/>
      <c r="B2183" s="640"/>
      <c r="C2183" s="640"/>
      <c r="D2183" s="640"/>
      <c r="E2183" s="640"/>
      <c r="F2183" s="640"/>
      <c r="G2183" s="640"/>
      <c r="H2183" s="640"/>
      <c r="I2183" s="640"/>
      <c r="J2183" s="640"/>
      <c r="K2183" s="640"/>
      <c r="L2183" s="640"/>
    </row>
    <row r="2184" spans="1:12">
      <c r="A2184" s="640"/>
      <c r="B2184" s="640"/>
      <c r="C2184" s="640"/>
      <c r="D2184" s="640"/>
      <c r="E2184" s="640"/>
      <c r="F2184" s="640"/>
      <c r="G2184" s="640"/>
      <c r="H2184" s="640"/>
      <c r="I2184" s="640"/>
      <c r="J2184" s="640"/>
      <c r="K2184" s="640"/>
      <c r="L2184" s="640"/>
    </row>
    <row r="2185" spans="1:12">
      <c r="A2185" s="640"/>
      <c r="B2185" s="640"/>
      <c r="C2185" s="640"/>
      <c r="D2185" s="640"/>
      <c r="E2185" s="640"/>
      <c r="F2185" s="640"/>
      <c r="G2185" s="640"/>
      <c r="H2185" s="640"/>
      <c r="I2185" s="640"/>
      <c r="J2185" s="640"/>
      <c r="K2185" s="640"/>
      <c r="L2185" s="640"/>
    </row>
    <row r="2186" spans="1:12">
      <c r="A2186" s="640"/>
      <c r="B2186" s="640"/>
      <c r="C2186" s="640"/>
      <c r="D2186" s="640"/>
      <c r="E2186" s="640"/>
      <c r="F2186" s="640"/>
      <c r="G2186" s="640"/>
      <c r="H2186" s="640"/>
      <c r="I2186" s="640"/>
      <c r="J2186" s="640"/>
      <c r="K2186" s="640"/>
      <c r="L2186" s="640"/>
    </row>
    <row r="2187" spans="1:12">
      <c r="A2187" s="640"/>
      <c r="B2187" s="640"/>
      <c r="C2187" s="640"/>
      <c r="D2187" s="640"/>
      <c r="E2187" s="640"/>
      <c r="F2187" s="640"/>
      <c r="G2187" s="640"/>
      <c r="H2187" s="640"/>
      <c r="I2187" s="640"/>
      <c r="J2187" s="640"/>
      <c r="K2187" s="640"/>
      <c r="L2187" s="640"/>
    </row>
    <row r="2188" spans="1:12">
      <c r="A2188" s="640"/>
      <c r="B2188" s="640"/>
      <c r="C2188" s="640"/>
      <c r="D2188" s="640"/>
      <c r="E2188" s="640"/>
      <c r="F2188" s="640"/>
      <c r="G2188" s="640"/>
      <c r="H2188" s="640"/>
      <c r="I2188" s="640"/>
      <c r="J2188" s="640"/>
      <c r="K2188" s="640"/>
      <c r="L2188" s="640"/>
    </row>
    <row r="2189" spans="1:12">
      <c r="A2189" s="640"/>
      <c r="B2189" s="640"/>
      <c r="C2189" s="640"/>
      <c r="D2189" s="640"/>
      <c r="E2189" s="640"/>
      <c r="F2189" s="640"/>
      <c r="G2189" s="640"/>
      <c r="H2189" s="640"/>
      <c r="I2189" s="640"/>
      <c r="J2189" s="640"/>
      <c r="K2189" s="640"/>
      <c r="L2189" s="640"/>
    </row>
    <row r="2190" spans="1:12">
      <c r="A2190" s="640"/>
      <c r="B2190" s="640"/>
      <c r="C2190" s="640"/>
      <c r="D2190" s="640"/>
      <c r="E2190" s="640"/>
      <c r="F2190" s="640"/>
      <c r="G2190" s="640"/>
      <c r="H2190" s="640"/>
      <c r="I2190" s="640"/>
      <c r="J2190" s="640"/>
      <c r="K2190" s="640"/>
      <c r="L2190" s="640"/>
    </row>
    <row r="2191" spans="1:12">
      <c r="A2191" s="640"/>
      <c r="B2191" s="640"/>
      <c r="C2191" s="640"/>
      <c r="D2191" s="640"/>
      <c r="E2191" s="640"/>
      <c r="F2191" s="640"/>
      <c r="G2191" s="640"/>
      <c r="H2191" s="640"/>
      <c r="I2191" s="640"/>
      <c r="J2191" s="640"/>
      <c r="K2191" s="640"/>
      <c r="L2191" s="640"/>
    </row>
    <row r="2192" spans="1:12">
      <c r="A2192" s="640"/>
      <c r="B2192" s="640"/>
      <c r="C2192" s="640"/>
      <c r="D2192" s="640"/>
      <c r="E2192" s="640"/>
      <c r="F2192" s="640"/>
      <c r="G2192" s="640"/>
      <c r="H2192" s="640"/>
      <c r="I2192" s="640"/>
      <c r="J2192" s="640"/>
      <c r="K2192" s="640"/>
      <c r="L2192" s="640"/>
    </row>
    <row r="2193" spans="1:12">
      <c r="A2193" s="640"/>
      <c r="B2193" s="640"/>
      <c r="C2193" s="640"/>
      <c r="D2193" s="640"/>
      <c r="E2193" s="640"/>
      <c r="F2193" s="640"/>
      <c r="G2193" s="640"/>
      <c r="H2193" s="640"/>
      <c r="I2193" s="640"/>
      <c r="J2193" s="640"/>
      <c r="K2193" s="640"/>
      <c r="L2193" s="640"/>
    </row>
    <row r="2194" spans="1:12">
      <c r="A2194" s="640"/>
      <c r="B2194" s="640"/>
      <c r="C2194" s="640"/>
      <c r="D2194" s="640"/>
      <c r="E2194" s="640"/>
      <c r="F2194" s="640"/>
      <c r="G2194" s="640"/>
      <c r="H2194" s="640"/>
      <c r="I2194" s="640"/>
      <c r="J2194" s="640"/>
      <c r="K2194" s="640"/>
      <c r="L2194" s="640"/>
    </row>
    <row r="2195" spans="1:12">
      <c r="A2195" s="640"/>
      <c r="B2195" s="640"/>
      <c r="C2195" s="640"/>
      <c r="D2195" s="640"/>
      <c r="E2195" s="640"/>
      <c r="F2195" s="640"/>
      <c r="G2195" s="640"/>
      <c r="H2195" s="640"/>
      <c r="I2195" s="640"/>
      <c r="J2195" s="640"/>
      <c r="K2195" s="640"/>
      <c r="L2195" s="640"/>
    </row>
    <row r="2196" spans="1:12">
      <c r="A2196" s="640"/>
      <c r="B2196" s="640"/>
      <c r="C2196" s="640"/>
      <c r="D2196" s="640"/>
      <c r="E2196" s="640"/>
      <c r="F2196" s="640"/>
      <c r="G2196" s="640"/>
      <c r="H2196" s="640"/>
      <c r="I2196" s="640"/>
      <c r="J2196" s="640"/>
      <c r="K2196" s="640"/>
      <c r="L2196" s="640"/>
    </row>
    <row r="2197" spans="1:12">
      <c r="A2197" s="640"/>
      <c r="B2197" s="640"/>
      <c r="C2197" s="640"/>
      <c r="D2197" s="640"/>
      <c r="E2197" s="640"/>
      <c r="F2197" s="640"/>
      <c r="G2197" s="640"/>
      <c r="H2197" s="640"/>
      <c r="I2197" s="640"/>
      <c r="J2197" s="640"/>
      <c r="K2197" s="640"/>
      <c r="L2197" s="640"/>
    </row>
    <row r="2198" spans="1:12">
      <c r="A2198" s="640"/>
      <c r="B2198" s="640"/>
      <c r="C2198" s="640"/>
      <c r="D2198" s="640"/>
      <c r="E2198" s="640"/>
      <c r="F2198" s="640"/>
      <c r="G2198" s="640"/>
      <c r="H2198" s="640"/>
      <c r="I2198" s="640"/>
      <c r="J2198" s="640"/>
      <c r="K2198" s="640"/>
      <c r="L2198" s="640"/>
    </row>
    <row r="2199" spans="1:12">
      <c r="A2199" s="640"/>
      <c r="B2199" s="640"/>
      <c r="C2199" s="640"/>
      <c r="D2199" s="640"/>
      <c r="E2199" s="640"/>
      <c r="F2199" s="640"/>
      <c r="G2199" s="640"/>
      <c r="H2199" s="640"/>
      <c r="I2199" s="640"/>
      <c r="J2199" s="640"/>
      <c r="K2199" s="640"/>
      <c r="L2199" s="640"/>
    </row>
    <row r="2200" spans="1:12">
      <c r="A2200" s="640"/>
      <c r="B2200" s="640"/>
      <c r="C2200" s="640"/>
      <c r="D2200" s="640"/>
      <c r="E2200" s="640"/>
      <c r="F2200" s="640"/>
      <c r="G2200" s="640"/>
      <c r="H2200" s="640"/>
      <c r="I2200" s="640"/>
      <c r="J2200" s="640"/>
      <c r="K2200" s="640"/>
      <c r="L2200" s="640"/>
    </row>
    <row r="2201" spans="1:12">
      <c r="A2201" s="640"/>
      <c r="B2201" s="640"/>
      <c r="C2201" s="640"/>
      <c r="D2201" s="640"/>
      <c r="E2201" s="640"/>
      <c r="F2201" s="640"/>
      <c r="G2201" s="640"/>
      <c r="H2201" s="640"/>
      <c r="I2201" s="640"/>
      <c r="J2201" s="640"/>
      <c r="K2201" s="640"/>
      <c r="L2201" s="640"/>
    </row>
    <row r="2202" spans="1:12">
      <c r="A2202" s="640"/>
      <c r="B2202" s="640"/>
      <c r="C2202" s="640"/>
      <c r="D2202" s="640"/>
      <c r="E2202" s="640"/>
      <c r="F2202" s="640"/>
      <c r="G2202" s="640"/>
      <c r="H2202" s="640"/>
      <c r="I2202" s="640"/>
      <c r="J2202" s="640"/>
      <c r="K2202" s="640"/>
      <c r="L2202" s="640"/>
    </row>
    <row r="2203" spans="1:12">
      <c r="A2203" s="640"/>
      <c r="B2203" s="640"/>
      <c r="C2203" s="640"/>
      <c r="D2203" s="640"/>
      <c r="E2203" s="640"/>
      <c r="F2203" s="640"/>
      <c r="G2203" s="640"/>
      <c r="H2203" s="640"/>
      <c r="I2203" s="640"/>
      <c r="J2203" s="640"/>
      <c r="K2203" s="640"/>
      <c r="L2203" s="640"/>
    </row>
    <row r="2204" spans="1:12">
      <c r="A2204" s="640"/>
      <c r="B2204" s="640"/>
      <c r="C2204" s="640"/>
      <c r="D2204" s="640"/>
      <c r="E2204" s="640"/>
      <c r="F2204" s="640"/>
      <c r="G2204" s="640"/>
      <c r="H2204" s="640"/>
      <c r="I2204" s="640"/>
      <c r="J2204" s="640"/>
      <c r="K2204" s="640"/>
      <c r="L2204" s="640"/>
    </row>
    <row r="2205" spans="1:12">
      <c r="A2205" s="640"/>
      <c r="B2205" s="640"/>
      <c r="C2205" s="640"/>
      <c r="D2205" s="640"/>
      <c r="E2205" s="640"/>
      <c r="F2205" s="640"/>
      <c r="G2205" s="640"/>
      <c r="H2205" s="640"/>
      <c r="I2205" s="640"/>
      <c r="J2205" s="640"/>
      <c r="K2205" s="640"/>
      <c r="L2205" s="640"/>
    </row>
    <row r="2206" spans="1:12">
      <c r="A2206" s="640"/>
      <c r="B2206" s="640"/>
      <c r="C2206" s="640"/>
      <c r="D2206" s="640"/>
      <c r="E2206" s="640"/>
      <c r="F2206" s="640"/>
      <c r="G2206" s="640"/>
      <c r="H2206" s="640"/>
      <c r="I2206" s="640"/>
      <c r="J2206" s="640"/>
      <c r="K2206" s="640"/>
      <c r="L2206" s="640"/>
    </row>
    <row r="2207" spans="1:12">
      <c r="A2207" s="640"/>
      <c r="B2207" s="640"/>
      <c r="C2207" s="640"/>
      <c r="D2207" s="640"/>
      <c r="E2207" s="640"/>
      <c r="F2207" s="640"/>
      <c r="G2207" s="640"/>
      <c r="H2207" s="640"/>
      <c r="I2207" s="640"/>
      <c r="J2207" s="640"/>
      <c r="K2207" s="640"/>
      <c r="L2207" s="640"/>
    </row>
    <row r="2208" spans="1:12">
      <c r="A2208" s="640"/>
      <c r="B2208" s="640"/>
      <c r="C2208" s="640"/>
      <c r="D2208" s="640"/>
      <c r="E2208" s="640"/>
      <c r="F2208" s="640"/>
      <c r="G2208" s="640"/>
      <c r="H2208" s="640"/>
      <c r="I2208" s="640"/>
      <c r="J2208" s="640"/>
      <c r="K2208" s="640"/>
      <c r="L2208" s="640"/>
    </row>
    <row r="2209" spans="1:12">
      <c r="A2209" s="640"/>
      <c r="B2209" s="640"/>
      <c r="C2209" s="640"/>
      <c r="D2209" s="640"/>
      <c r="E2209" s="640"/>
      <c r="F2209" s="640"/>
      <c r="G2209" s="640"/>
      <c r="H2209" s="640"/>
      <c r="I2209" s="640"/>
      <c r="J2209" s="640"/>
      <c r="K2209" s="640"/>
      <c r="L2209" s="640"/>
    </row>
    <row r="2210" spans="1:12">
      <c r="A2210" s="640"/>
      <c r="B2210" s="640"/>
      <c r="C2210" s="640"/>
      <c r="D2210" s="640"/>
      <c r="E2210" s="640"/>
      <c r="F2210" s="640"/>
      <c r="G2210" s="640"/>
      <c r="H2210" s="640"/>
      <c r="I2210" s="640"/>
      <c r="J2210" s="640"/>
      <c r="K2210" s="640"/>
      <c r="L2210" s="640"/>
    </row>
    <row r="2211" spans="1:12">
      <c r="A2211" s="640"/>
      <c r="B2211" s="640"/>
      <c r="C2211" s="640"/>
      <c r="D2211" s="640"/>
      <c r="E2211" s="640"/>
      <c r="F2211" s="640"/>
      <c r="G2211" s="640"/>
      <c r="H2211" s="640"/>
      <c r="I2211" s="640"/>
      <c r="J2211" s="640"/>
      <c r="K2211" s="640"/>
      <c r="L2211" s="640"/>
    </row>
    <row r="2212" spans="1:12">
      <c r="A2212" s="640"/>
      <c r="B2212" s="640"/>
      <c r="C2212" s="640"/>
      <c r="D2212" s="640"/>
      <c r="E2212" s="640"/>
      <c r="F2212" s="640"/>
      <c r="G2212" s="640"/>
      <c r="H2212" s="640"/>
      <c r="I2212" s="640"/>
      <c r="J2212" s="640"/>
      <c r="K2212" s="640"/>
      <c r="L2212" s="640"/>
    </row>
    <row r="2213" spans="1:12">
      <c r="A2213" s="640"/>
      <c r="B2213" s="640"/>
      <c r="C2213" s="640"/>
      <c r="D2213" s="640"/>
      <c r="E2213" s="640"/>
      <c r="F2213" s="640"/>
      <c r="G2213" s="640"/>
      <c r="H2213" s="640"/>
      <c r="I2213" s="640"/>
      <c r="J2213" s="640"/>
      <c r="K2213" s="640"/>
      <c r="L2213" s="640"/>
    </row>
    <row r="2214" spans="1:12">
      <c r="A2214" s="640"/>
      <c r="B2214" s="640"/>
      <c r="C2214" s="640"/>
      <c r="D2214" s="640"/>
      <c r="E2214" s="640"/>
      <c r="F2214" s="640"/>
      <c r="G2214" s="640"/>
      <c r="H2214" s="640"/>
      <c r="I2214" s="640"/>
      <c r="J2214" s="640"/>
      <c r="K2214" s="640"/>
      <c r="L2214" s="640"/>
    </row>
    <row r="2215" spans="1:12">
      <c r="A2215" s="640"/>
      <c r="B2215" s="640"/>
      <c r="C2215" s="640"/>
      <c r="D2215" s="640"/>
      <c r="E2215" s="640"/>
      <c r="F2215" s="640"/>
      <c r="G2215" s="640"/>
      <c r="H2215" s="640"/>
      <c r="I2215" s="640"/>
      <c r="J2215" s="640"/>
      <c r="K2215" s="640"/>
      <c r="L2215" s="640"/>
    </row>
    <row r="2216" spans="1:12">
      <c r="A2216" s="640"/>
      <c r="B2216" s="640"/>
      <c r="C2216" s="640"/>
      <c r="D2216" s="640"/>
      <c r="E2216" s="640"/>
      <c r="F2216" s="640"/>
      <c r="G2216" s="640"/>
      <c r="H2216" s="640"/>
      <c r="I2216" s="640"/>
      <c r="J2216" s="640"/>
      <c r="K2216" s="640"/>
      <c r="L2216" s="640"/>
    </row>
    <row r="2217" spans="1:12">
      <c r="A2217" s="640"/>
      <c r="B2217" s="640"/>
      <c r="C2217" s="640"/>
      <c r="D2217" s="640"/>
      <c r="E2217" s="640"/>
      <c r="F2217" s="640"/>
      <c r="G2217" s="640"/>
      <c r="H2217" s="640"/>
      <c r="I2217" s="640"/>
      <c r="J2217" s="640"/>
      <c r="K2217" s="640"/>
      <c r="L2217" s="640"/>
    </row>
    <row r="2218" spans="1:12">
      <c r="A2218" s="640"/>
      <c r="B2218" s="640"/>
      <c r="C2218" s="640"/>
      <c r="D2218" s="640"/>
      <c r="E2218" s="640"/>
      <c r="F2218" s="640"/>
      <c r="G2218" s="640"/>
      <c r="H2218" s="640"/>
      <c r="I2218" s="640"/>
      <c r="J2218" s="640"/>
      <c r="K2218" s="640"/>
      <c r="L2218" s="640"/>
    </row>
    <row r="2219" spans="1:12">
      <c r="A2219" s="640"/>
      <c r="B2219" s="640"/>
      <c r="C2219" s="640"/>
      <c r="D2219" s="640"/>
      <c r="E2219" s="640"/>
      <c r="F2219" s="640"/>
      <c r="G2219" s="640"/>
      <c r="H2219" s="640"/>
      <c r="I2219" s="640"/>
      <c r="J2219" s="640"/>
      <c r="K2219" s="640"/>
      <c r="L2219" s="640"/>
    </row>
    <row r="2220" spans="1:12">
      <c r="A2220" s="640"/>
      <c r="B2220" s="640"/>
      <c r="C2220" s="640"/>
      <c r="D2220" s="640"/>
      <c r="E2220" s="640"/>
      <c r="F2220" s="640"/>
      <c r="G2220" s="640"/>
      <c r="H2220" s="640"/>
      <c r="I2220" s="640"/>
      <c r="J2220" s="640"/>
      <c r="K2220" s="640"/>
      <c r="L2220" s="640"/>
    </row>
    <row r="2221" spans="1:12">
      <c r="A2221" s="640"/>
      <c r="B2221" s="640"/>
      <c r="C2221" s="640"/>
      <c r="D2221" s="640"/>
      <c r="E2221" s="640"/>
      <c r="F2221" s="640"/>
      <c r="G2221" s="640"/>
      <c r="H2221" s="640"/>
      <c r="I2221" s="640"/>
      <c r="J2221" s="640"/>
      <c r="K2221" s="640"/>
      <c r="L2221" s="640"/>
    </row>
    <row r="2222" spans="1:12">
      <c r="A2222" s="640"/>
      <c r="B2222" s="640"/>
      <c r="C2222" s="640"/>
      <c r="D2222" s="640"/>
      <c r="E2222" s="640"/>
      <c r="F2222" s="640"/>
      <c r="G2222" s="640"/>
      <c r="H2222" s="640"/>
      <c r="I2222" s="640"/>
      <c r="J2222" s="640"/>
      <c r="K2222" s="640"/>
      <c r="L2222" s="640"/>
    </row>
    <row r="2223" spans="1:12">
      <c r="A2223" s="640"/>
      <c r="B2223" s="640"/>
      <c r="C2223" s="640"/>
      <c r="D2223" s="640"/>
      <c r="E2223" s="640"/>
      <c r="F2223" s="640"/>
      <c r="G2223" s="640"/>
      <c r="H2223" s="640"/>
      <c r="I2223" s="640"/>
      <c r="J2223" s="640"/>
      <c r="K2223" s="640"/>
      <c r="L2223" s="640"/>
    </row>
    <row r="2224" spans="1:12">
      <c r="A2224" s="640"/>
      <c r="B2224" s="640"/>
      <c r="C2224" s="640"/>
      <c r="D2224" s="640"/>
      <c r="E2224" s="640"/>
      <c r="F2224" s="640"/>
      <c r="G2224" s="640"/>
      <c r="H2224" s="640"/>
      <c r="I2224" s="640"/>
      <c r="J2224" s="640"/>
      <c r="K2224" s="640"/>
      <c r="L2224" s="640"/>
    </row>
    <row r="2225" spans="1:12">
      <c r="A2225" s="640"/>
      <c r="B2225" s="640"/>
      <c r="C2225" s="640"/>
      <c r="D2225" s="640"/>
      <c r="E2225" s="640"/>
      <c r="F2225" s="640"/>
      <c r="G2225" s="640"/>
      <c r="H2225" s="640"/>
      <c r="I2225" s="640"/>
      <c r="J2225" s="640"/>
      <c r="K2225" s="640"/>
      <c r="L2225" s="640"/>
    </row>
    <row r="2226" spans="1:12">
      <c r="A2226" s="640"/>
      <c r="B2226" s="640"/>
      <c r="C2226" s="640"/>
      <c r="D2226" s="640"/>
      <c r="E2226" s="640"/>
      <c r="F2226" s="640"/>
      <c r="G2226" s="640"/>
      <c r="H2226" s="640"/>
      <c r="I2226" s="640"/>
      <c r="J2226" s="640"/>
      <c r="K2226" s="640"/>
      <c r="L2226" s="640"/>
    </row>
    <row r="2227" spans="1:12">
      <c r="A2227" s="640"/>
      <c r="B2227" s="640"/>
      <c r="C2227" s="640"/>
      <c r="D2227" s="640"/>
      <c r="E2227" s="640"/>
      <c r="F2227" s="640"/>
      <c r="G2227" s="640"/>
      <c r="H2227" s="640"/>
      <c r="I2227" s="640"/>
      <c r="J2227" s="640"/>
      <c r="K2227" s="640"/>
      <c r="L2227" s="640"/>
    </row>
    <row r="2228" spans="1:12">
      <c r="A2228" s="640"/>
      <c r="B2228" s="640"/>
      <c r="C2228" s="640"/>
      <c r="D2228" s="640"/>
      <c r="E2228" s="640"/>
      <c r="F2228" s="640"/>
      <c r="G2228" s="640"/>
      <c r="H2228" s="640"/>
      <c r="I2228" s="640"/>
      <c r="J2228" s="640"/>
      <c r="K2228" s="640"/>
      <c r="L2228" s="640"/>
    </row>
    <row r="2229" spans="1:12">
      <c r="A2229" s="640"/>
      <c r="B2229" s="640"/>
      <c r="C2229" s="640"/>
      <c r="D2229" s="640"/>
      <c r="E2229" s="640"/>
      <c r="F2229" s="640"/>
      <c r="G2229" s="640"/>
      <c r="H2229" s="640"/>
      <c r="I2229" s="640"/>
      <c r="J2229" s="640"/>
      <c r="K2229" s="640"/>
      <c r="L2229" s="640"/>
    </row>
    <row r="2230" spans="1:12">
      <c r="A2230" s="640"/>
      <c r="B2230" s="640"/>
      <c r="C2230" s="640"/>
      <c r="D2230" s="640"/>
      <c r="E2230" s="640"/>
      <c r="F2230" s="640"/>
      <c r="G2230" s="640"/>
      <c r="H2230" s="640"/>
      <c r="I2230" s="640"/>
      <c r="J2230" s="640"/>
      <c r="K2230" s="640"/>
      <c r="L2230" s="640"/>
    </row>
    <row r="2231" spans="1:12">
      <c r="A2231" s="640"/>
      <c r="B2231" s="640"/>
      <c r="C2231" s="640"/>
      <c r="D2231" s="640"/>
      <c r="E2231" s="640"/>
      <c r="F2231" s="640"/>
      <c r="G2231" s="640"/>
      <c r="H2231" s="640"/>
      <c r="I2231" s="640"/>
      <c r="J2231" s="640"/>
      <c r="K2231" s="640"/>
      <c r="L2231" s="640"/>
    </row>
    <row r="2232" spans="1:12">
      <c r="A2232" s="640"/>
      <c r="B2232" s="640"/>
      <c r="C2232" s="640"/>
      <c r="D2232" s="640"/>
      <c r="E2232" s="640"/>
      <c r="F2232" s="640"/>
      <c r="G2232" s="640"/>
      <c r="H2232" s="640"/>
      <c r="I2232" s="640"/>
      <c r="J2232" s="640"/>
      <c r="K2232" s="640"/>
      <c r="L2232" s="640"/>
    </row>
    <row r="2233" spans="1:12">
      <c r="A2233" s="640"/>
      <c r="B2233" s="640"/>
      <c r="C2233" s="640"/>
      <c r="D2233" s="640"/>
      <c r="E2233" s="640"/>
      <c r="F2233" s="640"/>
      <c r="G2233" s="640"/>
      <c r="H2233" s="640"/>
      <c r="I2233" s="640"/>
      <c r="J2233" s="640"/>
      <c r="K2233" s="640"/>
      <c r="L2233" s="640"/>
    </row>
    <row r="2234" spans="1:12">
      <c r="A2234" s="640"/>
      <c r="B2234" s="640"/>
      <c r="C2234" s="640"/>
      <c r="D2234" s="640"/>
      <c r="E2234" s="640"/>
      <c r="F2234" s="640"/>
      <c r="G2234" s="640"/>
      <c r="H2234" s="640"/>
      <c r="I2234" s="640"/>
      <c r="J2234" s="640"/>
      <c r="K2234" s="640"/>
      <c r="L2234" s="640"/>
    </row>
    <row r="2235" spans="1:12">
      <c r="A2235" s="640"/>
      <c r="B2235" s="640"/>
      <c r="C2235" s="640"/>
      <c r="D2235" s="640"/>
      <c r="E2235" s="640"/>
      <c r="F2235" s="640"/>
      <c r="G2235" s="640"/>
      <c r="H2235" s="640"/>
      <c r="I2235" s="640"/>
      <c r="J2235" s="640"/>
      <c r="K2235" s="640"/>
      <c r="L2235" s="640"/>
    </row>
    <row r="2236" spans="1:12">
      <c r="A2236" s="640"/>
      <c r="B2236" s="640"/>
      <c r="C2236" s="640"/>
      <c r="D2236" s="640"/>
      <c r="E2236" s="640"/>
      <c r="F2236" s="640"/>
      <c r="G2236" s="640"/>
      <c r="H2236" s="640"/>
      <c r="I2236" s="640"/>
      <c r="J2236" s="640"/>
      <c r="K2236" s="640"/>
      <c r="L2236" s="640"/>
    </row>
    <row r="2237" spans="1:12">
      <c r="A2237" s="640"/>
      <c r="B2237" s="640"/>
      <c r="C2237" s="640"/>
      <c r="D2237" s="640"/>
      <c r="E2237" s="640"/>
      <c r="F2237" s="640"/>
      <c r="G2237" s="640"/>
      <c r="H2237" s="640"/>
      <c r="I2237" s="640"/>
      <c r="J2237" s="640"/>
      <c r="K2237" s="640"/>
      <c r="L2237" s="640"/>
    </row>
    <row r="2238" spans="1:12">
      <c r="A2238" s="640"/>
      <c r="B2238" s="640"/>
      <c r="C2238" s="640"/>
      <c r="D2238" s="640"/>
      <c r="E2238" s="640"/>
      <c r="F2238" s="640"/>
      <c r="G2238" s="640"/>
      <c r="H2238" s="640"/>
      <c r="I2238" s="640"/>
      <c r="J2238" s="640"/>
      <c r="K2238" s="640"/>
      <c r="L2238" s="640"/>
    </row>
    <row r="2239" spans="1:12">
      <c r="A2239" s="640"/>
      <c r="B2239" s="640"/>
      <c r="C2239" s="640"/>
      <c r="D2239" s="640"/>
      <c r="E2239" s="640"/>
      <c r="F2239" s="640"/>
      <c r="G2239" s="640"/>
      <c r="H2239" s="640"/>
      <c r="I2239" s="640"/>
      <c r="J2239" s="640"/>
      <c r="K2239" s="640"/>
      <c r="L2239" s="640"/>
    </row>
    <row r="2240" spans="1:12">
      <c r="A2240" s="640"/>
      <c r="B2240" s="640"/>
      <c r="C2240" s="640"/>
      <c r="D2240" s="640"/>
      <c r="E2240" s="640"/>
      <c r="F2240" s="640"/>
      <c r="G2240" s="640"/>
      <c r="H2240" s="640"/>
      <c r="I2240" s="640"/>
      <c r="J2240" s="640"/>
      <c r="K2240" s="640"/>
      <c r="L2240" s="640"/>
    </row>
    <row r="2241" spans="1:12">
      <c r="A2241" s="640"/>
      <c r="B2241" s="640"/>
      <c r="C2241" s="640"/>
      <c r="D2241" s="640"/>
      <c r="E2241" s="640"/>
      <c r="F2241" s="640"/>
      <c r="G2241" s="640"/>
      <c r="H2241" s="640"/>
      <c r="I2241" s="640"/>
      <c r="J2241" s="640"/>
      <c r="K2241" s="640"/>
      <c r="L2241" s="640"/>
    </row>
    <row r="2242" spans="1:12">
      <c r="A2242" s="640"/>
      <c r="B2242" s="640"/>
      <c r="C2242" s="640"/>
      <c r="D2242" s="640"/>
      <c r="E2242" s="640"/>
      <c r="F2242" s="640"/>
      <c r="G2242" s="640"/>
      <c r="H2242" s="640"/>
      <c r="I2242" s="640"/>
      <c r="J2242" s="640"/>
      <c r="K2242" s="640"/>
      <c r="L2242" s="640"/>
    </row>
    <row r="2243" spans="1:12">
      <c r="A2243" s="640"/>
      <c r="B2243" s="640"/>
      <c r="C2243" s="640"/>
      <c r="D2243" s="640"/>
      <c r="E2243" s="640"/>
      <c r="F2243" s="640"/>
      <c r="G2243" s="640"/>
      <c r="H2243" s="640"/>
      <c r="I2243" s="640"/>
      <c r="J2243" s="640"/>
      <c r="K2243" s="640"/>
      <c r="L2243" s="640"/>
    </row>
    <row r="2244" spans="1:12">
      <c r="A2244" s="640"/>
      <c r="B2244" s="640"/>
      <c r="C2244" s="640"/>
      <c r="D2244" s="640"/>
      <c r="E2244" s="640"/>
      <c r="F2244" s="640"/>
      <c r="G2244" s="640"/>
      <c r="H2244" s="640"/>
      <c r="I2244" s="640"/>
      <c r="J2244" s="640"/>
      <c r="K2244" s="640"/>
      <c r="L2244" s="640"/>
    </row>
    <row r="2245" spans="1:12">
      <c r="A2245" s="640"/>
      <c r="B2245" s="640"/>
      <c r="C2245" s="640"/>
      <c r="D2245" s="640"/>
      <c r="E2245" s="640"/>
      <c r="F2245" s="640"/>
      <c r="G2245" s="640"/>
      <c r="H2245" s="640"/>
      <c r="I2245" s="640"/>
      <c r="J2245" s="640"/>
      <c r="K2245" s="640"/>
      <c r="L2245" s="640"/>
    </row>
    <row r="2246" spans="1:12">
      <c r="A2246" s="640"/>
      <c r="B2246" s="640"/>
      <c r="C2246" s="640"/>
      <c r="D2246" s="640"/>
      <c r="E2246" s="640"/>
      <c r="F2246" s="640"/>
      <c r="G2246" s="640"/>
      <c r="H2246" s="640"/>
      <c r="I2246" s="640"/>
      <c r="J2246" s="640"/>
      <c r="K2246" s="640"/>
      <c r="L2246" s="640"/>
    </row>
    <row r="2247" spans="1:12">
      <c r="A2247" s="640"/>
      <c r="B2247" s="640"/>
      <c r="C2247" s="640"/>
      <c r="D2247" s="640"/>
      <c r="E2247" s="640"/>
      <c r="F2247" s="640"/>
      <c r="G2247" s="640"/>
      <c r="H2247" s="640"/>
      <c r="I2247" s="640"/>
      <c r="J2247" s="640"/>
      <c r="K2247" s="640"/>
      <c r="L2247" s="640"/>
    </row>
    <row r="2248" spans="1:12">
      <c r="A2248" s="640"/>
      <c r="B2248" s="640"/>
      <c r="C2248" s="640"/>
      <c r="D2248" s="640"/>
      <c r="E2248" s="640"/>
      <c r="F2248" s="640"/>
      <c r="G2248" s="640"/>
      <c r="H2248" s="640"/>
      <c r="I2248" s="640"/>
      <c r="J2248" s="640"/>
      <c r="K2248" s="640"/>
      <c r="L2248" s="640"/>
    </row>
    <row r="2249" spans="1:12">
      <c r="A2249" s="640"/>
      <c r="B2249" s="640"/>
      <c r="C2249" s="640"/>
      <c r="D2249" s="640"/>
      <c r="E2249" s="640"/>
      <c r="F2249" s="640"/>
      <c r="G2249" s="640"/>
      <c r="H2249" s="640"/>
      <c r="I2249" s="640"/>
      <c r="J2249" s="640"/>
      <c r="K2249" s="640"/>
      <c r="L2249" s="640"/>
    </row>
    <row r="2250" spans="1:12">
      <c r="A2250" s="640"/>
      <c r="B2250" s="640"/>
      <c r="C2250" s="640"/>
      <c r="D2250" s="640"/>
      <c r="E2250" s="640"/>
      <c r="F2250" s="640"/>
      <c r="G2250" s="640"/>
      <c r="H2250" s="640"/>
      <c r="I2250" s="640"/>
      <c r="J2250" s="640"/>
      <c r="K2250" s="640"/>
      <c r="L2250" s="640"/>
    </row>
    <row r="2251" spans="1:12">
      <c r="A2251" s="640"/>
      <c r="B2251" s="640"/>
      <c r="C2251" s="640"/>
      <c r="D2251" s="640"/>
      <c r="E2251" s="640"/>
      <c r="F2251" s="640"/>
      <c r="G2251" s="640"/>
      <c r="H2251" s="640"/>
      <c r="I2251" s="640"/>
      <c r="J2251" s="640"/>
      <c r="K2251" s="640"/>
      <c r="L2251" s="640"/>
    </row>
    <row r="2252" spans="1:12">
      <c r="A2252" s="640"/>
      <c r="B2252" s="640"/>
      <c r="C2252" s="640"/>
      <c r="D2252" s="640"/>
      <c r="E2252" s="640"/>
      <c r="F2252" s="640"/>
      <c r="G2252" s="640"/>
      <c r="H2252" s="640"/>
      <c r="I2252" s="640"/>
      <c r="J2252" s="640"/>
      <c r="K2252" s="640"/>
      <c r="L2252" s="640"/>
    </row>
    <row r="2253" spans="1:12">
      <c r="A2253" s="640"/>
      <c r="B2253" s="640"/>
      <c r="C2253" s="640"/>
      <c r="D2253" s="640"/>
      <c r="E2253" s="640"/>
      <c r="F2253" s="640"/>
      <c r="G2253" s="640"/>
      <c r="H2253" s="640"/>
      <c r="I2253" s="640"/>
      <c r="J2253" s="640"/>
      <c r="K2253" s="640"/>
      <c r="L2253" s="640"/>
    </row>
    <row r="2254" spans="1:12">
      <c r="A2254" s="640"/>
      <c r="B2254" s="640"/>
      <c r="C2254" s="640"/>
      <c r="D2254" s="640"/>
      <c r="E2254" s="640"/>
      <c r="F2254" s="640"/>
      <c r="G2254" s="640"/>
      <c r="H2254" s="640"/>
      <c r="I2254" s="640"/>
      <c r="J2254" s="640"/>
      <c r="K2254" s="640"/>
      <c r="L2254" s="640"/>
    </row>
    <row r="2255" spans="1:12">
      <c r="A2255" s="640"/>
      <c r="B2255" s="640"/>
      <c r="C2255" s="640"/>
      <c r="D2255" s="640"/>
      <c r="E2255" s="640"/>
      <c r="F2255" s="640"/>
      <c r="G2255" s="640"/>
      <c r="H2255" s="640"/>
      <c r="I2255" s="640"/>
      <c r="J2255" s="640"/>
      <c r="K2255" s="640"/>
      <c r="L2255" s="640"/>
    </row>
  </sheetData>
  <mergeCells count="66">
    <mergeCell ref="A319:L319"/>
    <mergeCell ref="A320:L320"/>
    <mergeCell ref="K277:L277"/>
    <mergeCell ref="A273:L273"/>
    <mergeCell ref="K321:L321"/>
    <mergeCell ref="A316:L316"/>
    <mergeCell ref="G321:J321"/>
    <mergeCell ref="C321:E321"/>
    <mergeCell ref="C277:E277"/>
    <mergeCell ref="G277:J277"/>
    <mergeCell ref="A188:L188"/>
    <mergeCell ref="A141:L141"/>
    <mergeCell ref="A143:L143"/>
    <mergeCell ref="A144:L144"/>
    <mergeCell ref="G145:J145"/>
    <mergeCell ref="G365:J365"/>
    <mergeCell ref="A275:L275"/>
    <mergeCell ref="A276:L276"/>
    <mergeCell ref="A184:L184"/>
    <mergeCell ref="A228:L228"/>
    <mergeCell ref="A272:L272"/>
    <mergeCell ref="A232:L232"/>
    <mergeCell ref="K365:L365"/>
    <mergeCell ref="A360:L360"/>
    <mergeCell ref="A361:L361"/>
    <mergeCell ref="A363:L363"/>
    <mergeCell ref="C365:E365"/>
    <mergeCell ref="A364:L364"/>
    <mergeCell ref="C189:E189"/>
    <mergeCell ref="G189:J189"/>
    <mergeCell ref="A317:L317"/>
    <mergeCell ref="J6:M6"/>
    <mergeCell ref="C7:C8"/>
    <mergeCell ref="D7:D8"/>
    <mergeCell ref="C6:D6"/>
    <mergeCell ref="A2:M2"/>
    <mergeCell ref="A4:M4"/>
    <mergeCell ref="C5:H5"/>
    <mergeCell ref="G6:G8"/>
    <mergeCell ref="E6:F6"/>
    <mergeCell ref="E7:F7"/>
    <mergeCell ref="H6:I6"/>
    <mergeCell ref="H7:I7"/>
    <mergeCell ref="A96:L96"/>
    <mergeCell ref="A97:L97"/>
    <mergeCell ref="L7:M7"/>
    <mergeCell ref="K56:L56"/>
    <mergeCell ref="J7:J8"/>
    <mergeCell ref="K7:K8"/>
    <mergeCell ref="G56:J56"/>
    <mergeCell ref="A99:L99"/>
    <mergeCell ref="K189:L189"/>
    <mergeCell ref="A229:L229"/>
    <mergeCell ref="K233:L233"/>
    <mergeCell ref="C233:E233"/>
    <mergeCell ref="G233:J233"/>
    <mergeCell ref="A100:L100"/>
    <mergeCell ref="A140:L140"/>
    <mergeCell ref="K145:L145"/>
    <mergeCell ref="A231:L231"/>
    <mergeCell ref="C101:E101"/>
    <mergeCell ref="G101:J101"/>
    <mergeCell ref="K101:L101"/>
    <mergeCell ref="C145:E145"/>
    <mergeCell ref="A185:L185"/>
    <mergeCell ref="A187:L187"/>
  </mergeCells>
  <printOptions horizontalCentered="1"/>
  <pageMargins left="0.39370078740157483" right="0.74803149606299213" top="0.94488188976377963" bottom="0.98425196850393704" header="0" footer="0"/>
  <pageSetup scale="54" orientation="landscape" horizontalDpi="4294967292" verticalDpi="300" r:id="rId1"/>
  <headerFooter alignWithMargins="0"/>
  <colBreaks count="1" manualBreakCount="1">
    <brk id="13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2:S109"/>
  <sheetViews>
    <sheetView showGridLines="0" zoomScale="80" zoomScaleNormal="80" workbookViewId="0">
      <pane xSplit="2" ySplit="8" topLeftCell="C94" activePane="bottomRight" state="frozen"/>
      <selection activeCell="I39" sqref="I39"/>
      <selection pane="topRight" activeCell="I39" sqref="I39"/>
      <selection pane="bottomLeft" activeCell="I39" sqref="I39"/>
      <selection pane="bottomRight" activeCell="K102" sqref="K102"/>
    </sheetView>
  </sheetViews>
  <sheetFormatPr baseColWidth="10" defaultColWidth="11.21875" defaultRowHeight="15" customHeight="1" outlineLevelRow="1"/>
  <cols>
    <col min="1" max="1" width="4.77734375" style="713" customWidth="1"/>
    <col min="2" max="2" width="34.88671875" style="713" customWidth="1"/>
    <col min="3" max="3" width="12.5546875" style="714" customWidth="1"/>
    <col min="4" max="4" width="15.77734375" style="714" bestFit="1" customWidth="1"/>
    <col min="5" max="5" width="13.21875" style="714" customWidth="1"/>
    <col min="6" max="6" width="8.33203125" style="713" customWidth="1"/>
    <col min="7" max="7" width="15.33203125" style="713" customWidth="1"/>
    <col min="8" max="8" width="12.44140625" style="713" customWidth="1"/>
    <col min="9" max="9" width="8.44140625" style="713" customWidth="1"/>
    <col min="10" max="10" width="13.44140625" style="713" customWidth="1"/>
    <col min="11" max="11" width="13.33203125" style="713" customWidth="1"/>
    <col min="12" max="12" width="13.44140625" style="713" bestFit="1" customWidth="1"/>
    <col min="13" max="13" width="8.21875" style="713" customWidth="1"/>
    <col min="14" max="14" width="2.5546875" style="713" customWidth="1"/>
    <col min="15" max="15" width="17.6640625" style="713" customWidth="1"/>
    <col min="16" max="16" width="15.77734375" style="713" customWidth="1"/>
    <col min="17" max="16384" width="11.21875" style="713"/>
  </cols>
  <sheetData>
    <row r="2" spans="1:16" ht="15" customHeight="1">
      <c r="A2" s="1660" t="s">
        <v>12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715"/>
    </row>
    <row r="3" spans="1:16" ht="15" customHeight="1">
      <c r="A3" s="716"/>
      <c r="F3" s="713" t="s">
        <v>360</v>
      </c>
      <c r="H3" s="717"/>
      <c r="I3" s="717"/>
      <c r="K3" s="716" t="s">
        <v>199</v>
      </c>
      <c r="L3" s="716"/>
    </row>
    <row r="4" spans="1:16" ht="15" customHeight="1">
      <c r="A4" s="1679" t="s">
        <v>814</v>
      </c>
      <c r="B4" s="1679"/>
      <c r="C4" s="1679"/>
      <c r="D4" s="1679"/>
      <c r="E4" s="1679"/>
      <c r="F4" s="1679"/>
      <c r="G4" s="1679"/>
      <c r="H4" s="1679"/>
      <c r="I4" s="1679"/>
      <c r="J4" s="1679"/>
      <c r="K4" s="1679"/>
      <c r="L4" s="1679"/>
      <c r="M4" s="1679"/>
    </row>
    <row r="5" spans="1:16" ht="15" customHeight="1" thickBot="1">
      <c r="A5" s="1680"/>
      <c r="B5" s="1680"/>
      <c r="C5" s="1680"/>
      <c r="D5" s="1680"/>
      <c r="E5" s="1681"/>
      <c r="F5" s="1681"/>
      <c r="G5" s="1680"/>
      <c r="H5" s="1680"/>
      <c r="I5" s="1680"/>
      <c r="J5" s="1680"/>
      <c r="K5" s="1680"/>
      <c r="L5" s="1680"/>
      <c r="M5" s="1680"/>
    </row>
    <row r="6" spans="1:16" ht="15" customHeight="1">
      <c r="B6" s="1669" t="s">
        <v>68</v>
      </c>
      <c r="C6" s="1677" t="str">
        <f>+ERC!C6</f>
        <v>CIFRAS MENSUALES 2019</v>
      </c>
      <c r="D6" s="1678"/>
      <c r="E6" s="1672" t="str">
        <f>ERC!E6</f>
        <v>VARIACION 2019</v>
      </c>
      <c r="F6" s="1654"/>
      <c r="G6" s="1650" t="str">
        <f>ERC!G6</f>
        <v>REAL 2018</v>
      </c>
      <c r="H6" s="1673" t="str">
        <f>ERC!H6</f>
        <v>VARIACION</v>
      </c>
      <c r="I6" s="1657"/>
      <c r="J6" s="1666" t="str">
        <f>+ERC!J6</f>
        <v>CIFRAS ACUMULADAS FEBRERO 2019</v>
      </c>
      <c r="K6" s="1667"/>
      <c r="L6" s="1667"/>
      <c r="M6" s="1668"/>
    </row>
    <row r="7" spans="1:16" ht="15" customHeight="1">
      <c r="B7" s="1670"/>
      <c r="C7" s="1675" t="str">
        <f>ERC!C7</f>
        <v>REAL 2019</v>
      </c>
      <c r="D7" s="1663" t="str">
        <f>ERC!D7</f>
        <v>PRESUPUESTO 2019</v>
      </c>
      <c r="E7" s="1674" t="s">
        <v>196</v>
      </c>
      <c r="F7" s="1656"/>
      <c r="G7" s="1651"/>
      <c r="H7" s="1674" t="str">
        <f>ERC!H7</f>
        <v>REAL 2019/REAL 2018</v>
      </c>
      <c r="I7" s="1656"/>
      <c r="J7" s="1661" t="str">
        <f>ERC!J7</f>
        <v>REAL ACUM. 2019</v>
      </c>
      <c r="K7" s="1663" t="str">
        <f>ERC!K7</f>
        <v>PRESUP.</v>
      </c>
      <c r="L7" s="1663" t="s">
        <v>148</v>
      </c>
      <c r="M7" s="1665"/>
    </row>
    <row r="8" spans="1:16" ht="15" customHeight="1" thickBot="1">
      <c r="B8" s="1671"/>
      <c r="C8" s="1676"/>
      <c r="D8" s="1664"/>
      <c r="E8" s="718" t="s">
        <v>146</v>
      </c>
      <c r="F8" s="650" t="s">
        <v>67</v>
      </c>
      <c r="G8" s="1652"/>
      <c r="H8" s="649" t="s">
        <v>146</v>
      </c>
      <c r="I8" s="651" t="s">
        <v>67</v>
      </c>
      <c r="J8" s="1662"/>
      <c r="K8" s="1664"/>
      <c r="L8" s="719" t="s">
        <v>146</v>
      </c>
      <c r="M8" s="720" t="s">
        <v>67</v>
      </c>
    </row>
    <row r="9" spans="1:16" ht="15" customHeight="1">
      <c r="A9" s="721" t="s">
        <v>0</v>
      </c>
      <c r="B9" s="722" t="s">
        <v>13</v>
      </c>
      <c r="C9" s="723">
        <f>+C10+C15+C17+C23+C36+C43+C62+C67+C21</f>
        <v>88325.88</v>
      </c>
      <c r="D9" s="724">
        <f>+D10+D15+D17+D23+D36+D43+D62+D67+D21</f>
        <v>88769.11164365396</v>
      </c>
      <c r="E9" s="725">
        <f>+E10+E15+E17+E23+E36+E43+E62+E67+E21</f>
        <v>-443.2316436539711</v>
      </c>
      <c r="F9" s="726">
        <f>IFERROR((+E9/C9),0)</f>
        <v>-5.0181401380203754E-3</v>
      </c>
      <c r="G9" s="727">
        <f>+G10+G15+G17+G23+G36+G43+G62+G67+G21</f>
        <v>77215.759999999995</v>
      </c>
      <c r="H9" s="728">
        <f>+C9-G9</f>
        <v>11110.12000000001</v>
      </c>
      <c r="I9" s="729">
        <f>IFERROR((+H9/C9),0)</f>
        <v>0.12578555684924972</v>
      </c>
      <c r="J9" s="730">
        <f>+J10+J15+J17+J23+J36+J43+J62+J67+J21</f>
        <v>172901.32000000004</v>
      </c>
      <c r="K9" s="731">
        <f>+K10+K15+K17+K23+K36+K43+K62+K67+K21</f>
        <v>177507.90497510196</v>
      </c>
      <c r="L9" s="731">
        <f>+L10+L15+L17+L23+L36+L43+L62+L67+L21</f>
        <v>-4606.5849751019896</v>
      </c>
      <c r="M9" s="729">
        <f>IFERROR((+L9/J9),0)</f>
        <v>-2.6642856023898421E-2</v>
      </c>
      <c r="O9" s="714"/>
      <c r="P9" s="714"/>
    </row>
    <row r="10" spans="1:16" s="716" customFormat="1" ht="15" customHeight="1">
      <c r="A10" s="732" t="s">
        <v>2</v>
      </c>
      <c r="B10" s="733" t="s">
        <v>14</v>
      </c>
      <c r="C10" s="734">
        <f>SUM(C11:C13)</f>
        <v>15684.92</v>
      </c>
      <c r="D10" s="734">
        <f>SUM(D11:D14)</f>
        <v>15880.91414365397</v>
      </c>
      <c r="E10" s="735">
        <f>+C10-D10</f>
        <v>-195.99414365397024</v>
      </c>
      <c r="F10" s="726">
        <f>IFERROR((+E10/C10),0)</f>
        <v>-1.2495705662124526E-2</v>
      </c>
      <c r="G10" s="736">
        <f>SUM(G11:G13)</f>
        <v>13738.18</v>
      </c>
      <c r="H10" s="737">
        <f>+C10-G10</f>
        <v>1946.7399999999998</v>
      </c>
      <c r="I10" s="729">
        <f>IFERROR((+H10/C10),0)</f>
        <v>0.12411539236413063</v>
      </c>
      <c r="J10" s="738">
        <f>SUM(J11:J13)</f>
        <v>32296.32</v>
      </c>
      <c r="K10" s="739">
        <f>SUM(K11:K14)</f>
        <v>31731.509975101988</v>
      </c>
      <c r="L10" s="740">
        <f>+J10-K10</f>
        <v>564.81002489801176</v>
      </c>
      <c r="M10" s="729">
        <f>IFERROR((+L10/J10),0)</f>
        <v>1.7488370962945986E-2</v>
      </c>
      <c r="O10" s="741"/>
      <c r="P10" s="714"/>
    </row>
    <row r="11" spans="1:16" ht="15" customHeight="1">
      <c r="A11" s="742">
        <v>1</v>
      </c>
      <c r="B11" s="743" t="s">
        <v>100</v>
      </c>
      <c r="C11" s="744">
        <f>'G Msual'!E9</f>
        <v>0</v>
      </c>
      <c r="D11" s="745">
        <f>'Pres Gto'!D10</f>
        <v>0</v>
      </c>
      <c r="E11" s="746">
        <f>+C11-D11</f>
        <v>0</v>
      </c>
      <c r="F11" s="1227"/>
      <c r="G11" s="747">
        <f>'Gto Real 18'!D8</f>
        <v>0</v>
      </c>
      <c r="H11" s="737">
        <f>+C11-G11</f>
        <v>0</v>
      </c>
      <c r="I11" s="729"/>
      <c r="J11" s="749">
        <f>'G Msual'!P9</f>
        <v>0</v>
      </c>
      <c r="K11" s="750">
        <f>'Pres Gto'!Q10</f>
        <v>0</v>
      </c>
      <c r="L11" s="1228">
        <f>+J11-K11</f>
        <v>0</v>
      </c>
      <c r="M11" s="729">
        <f>IFERROR((+L11/J11),0)</f>
        <v>0</v>
      </c>
      <c r="O11" s="714"/>
      <c r="P11" s="714"/>
    </row>
    <row r="12" spans="1:16" ht="15" customHeight="1">
      <c r="A12" s="742">
        <f>+A11+1</f>
        <v>2</v>
      </c>
      <c r="B12" s="743" t="s">
        <v>101</v>
      </c>
      <c r="C12" s="744">
        <f>'G Msual'!E10</f>
        <v>13265.51</v>
      </c>
      <c r="D12" s="745">
        <f>'Pres Gto'!D11</f>
        <v>13780.91414365397</v>
      </c>
      <c r="E12" s="746">
        <f>+C12-D12</f>
        <v>-515.4041436539701</v>
      </c>
      <c r="F12" s="1227">
        <f>IFERROR((+E12/C12),0)</f>
        <v>-3.8852945997098494E-2</v>
      </c>
      <c r="G12" s="747">
        <f>'Gto Real 18'!D9</f>
        <v>9576.7800000000007</v>
      </c>
      <c r="H12" s="748">
        <f>+C12-G12</f>
        <v>3688.7299999999996</v>
      </c>
      <c r="I12" s="729">
        <f>IFERROR((+H12/C12),0)</f>
        <v>0.27806921859770184</v>
      </c>
      <c r="J12" s="749">
        <f>'G Msual'!P10</f>
        <v>26755.49</v>
      </c>
      <c r="K12" s="750">
        <f>'Pres Gto'!Q11</f>
        <v>27531.509975101988</v>
      </c>
      <c r="L12" s="1228">
        <f>+J12-K12</f>
        <v>-776.01997510198635</v>
      </c>
      <c r="M12" s="729">
        <f>IFERROR((+L12/J12),0)</f>
        <v>-2.9004139901828981E-2</v>
      </c>
      <c r="O12" s="714"/>
      <c r="P12" s="714"/>
    </row>
    <row r="13" spans="1:16" ht="15" customHeight="1">
      <c r="A13" s="742">
        <f>+A12+1</f>
        <v>3</v>
      </c>
      <c r="B13" s="743" t="s">
        <v>102</v>
      </c>
      <c r="C13" s="744">
        <f>+'G Msual'!E12</f>
        <v>2419.41</v>
      </c>
      <c r="D13" s="745">
        <f>'Pres Gto'!D12</f>
        <v>2100</v>
      </c>
      <c r="E13" s="746">
        <f>+C13-D13</f>
        <v>319.40999999999985</v>
      </c>
      <c r="F13" s="1227">
        <f>IFERROR((+E13/C13),0)</f>
        <v>0.13201978994878913</v>
      </c>
      <c r="G13" s="747">
        <f>'Gto Real 18'!D11</f>
        <v>4161.3999999999996</v>
      </c>
      <c r="H13" s="748">
        <f>+C13-G13</f>
        <v>-1741.9899999999998</v>
      </c>
      <c r="I13" s="729">
        <f t="shared" ref="I13:I77" si="0">IFERROR((+H13/C13),0)</f>
        <v>-0.72000611719386132</v>
      </c>
      <c r="J13" s="749">
        <f>+'G Msual'!P12</f>
        <v>5540.83</v>
      </c>
      <c r="K13" s="750">
        <f>'Pres Gto'!Q12</f>
        <v>4200</v>
      </c>
      <c r="L13" s="1228">
        <f>+J13-K13</f>
        <v>1340.83</v>
      </c>
      <c r="M13" s="729">
        <f>IFERROR((+L13/J13),0)</f>
        <v>0.24199082086979748</v>
      </c>
      <c r="O13" s="714"/>
      <c r="P13" s="714"/>
    </row>
    <row r="14" spans="1:16" ht="15" customHeight="1">
      <c r="A14" s="742"/>
      <c r="B14" s="743"/>
      <c r="D14" s="745"/>
      <c r="E14" s="746"/>
      <c r="F14" s="726"/>
      <c r="I14" s="729"/>
      <c r="K14" s="750"/>
      <c r="L14" s="740"/>
      <c r="M14" s="729"/>
      <c r="O14" s="714"/>
      <c r="P14" s="714"/>
    </row>
    <row r="15" spans="1:16" s="716" customFormat="1" ht="15" customHeight="1">
      <c r="A15" s="732" t="s">
        <v>3</v>
      </c>
      <c r="B15" s="752" t="s">
        <v>31</v>
      </c>
      <c r="C15" s="753">
        <f>'G Msual'!E14</f>
        <v>2306.25</v>
      </c>
      <c r="D15" s="734">
        <f>'Pres Gto'!D14</f>
        <v>2320.8333333333335</v>
      </c>
      <c r="E15" s="735">
        <f>+C15-D15</f>
        <v>-14.583333333333485</v>
      </c>
      <c r="F15" s="726">
        <f t="shared" ref="F15:F82" si="1">IFERROR((+E15/C15),0)</f>
        <v>-6.3233965672990717E-3</v>
      </c>
      <c r="G15" s="736">
        <f>'Gto Real 18'!D13</f>
        <v>2320.83</v>
      </c>
      <c r="H15" s="737">
        <f>+C15-G15</f>
        <v>-14.579999999999927</v>
      </c>
      <c r="I15" s="729">
        <f t="shared" si="0"/>
        <v>-6.3219512195121638E-3</v>
      </c>
      <c r="J15" s="738">
        <f>+'G Msual'!P14</f>
        <v>4612.5</v>
      </c>
      <c r="K15" s="739">
        <f>'Pres Gto'!Q14</f>
        <v>4641.666666666667</v>
      </c>
      <c r="L15" s="740">
        <f>+J15-K15</f>
        <v>-29.16666666666697</v>
      </c>
      <c r="M15" s="729">
        <f>IFERROR((+L15/J15),0)</f>
        <v>-6.3233965672990717E-3</v>
      </c>
      <c r="O15" s="741"/>
      <c r="P15" s="741"/>
    </row>
    <row r="16" spans="1:16" ht="15" customHeight="1">
      <c r="A16" s="742"/>
      <c r="B16" s="754"/>
      <c r="C16" s="744"/>
      <c r="D16" s="745"/>
      <c r="E16" s="746"/>
      <c r="F16" s="726"/>
      <c r="G16" s="747"/>
      <c r="H16" s="748"/>
      <c r="I16" s="729"/>
      <c r="J16" s="755"/>
      <c r="K16" s="750"/>
      <c r="L16" s="751"/>
      <c r="M16" s="729"/>
      <c r="P16" s="714"/>
    </row>
    <row r="17" spans="1:19" ht="15" customHeight="1">
      <c r="A17" s="732" t="s">
        <v>4</v>
      </c>
      <c r="B17" s="733" t="s">
        <v>157</v>
      </c>
      <c r="C17" s="753">
        <f>SUM(C18:C19)</f>
        <v>1974.78</v>
      </c>
      <c r="D17" s="734">
        <f>SUM(D18:D19)</f>
        <v>2153.2241666666669</v>
      </c>
      <c r="E17" s="735">
        <f t="shared" ref="E17:E21" si="2">+C17-D17</f>
        <v>-178.44416666666689</v>
      </c>
      <c r="F17" s="726">
        <f t="shared" si="1"/>
        <v>-9.036154238278031E-2</v>
      </c>
      <c r="G17" s="739">
        <f>SUM(G18:G19)</f>
        <v>1881.32</v>
      </c>
      <c r="H17" s="737">
        <f>+C17-G17</f>
        <v>93.460000000000036</v>
      </c>
      <c r="I17" s="729">
        <f t="shared" si="0"/>
        <v>4.7326790832396541E-2</v>
      </c>
      <c r="J17" s="739">
        <f>SUM(J18:J19)</f>
        <v>3961.96</v>
      </c>
      <c r="K17" s="739">
        <f>SUM(K18:K19)</f>
        <v>4306.4483333333337</v>
      </c>
      <c r="L17" s="739">
        <f>SUM(L18:L19)</f>
        <v>-344.4883333333338</v>
      </c>
      <c r="M17" s="729">
        <f>IFERROR((+L17/J17),0)</f>
        <v>-8.6948968019196007E-2</v>
      </c>
      <c r="N17" s="716"/>
      <c r="O17" s="714"/>
      <c r="P17" s="714"/>
      <c r="Q17" s="716"/>
      <c r="R17" s="716"/>
      <c r="S17" s="716"/>
    </row>
    <row r="18" spans="1:19" ht="15" customHeight="1">
      <c r="A18" s="742">
        <v>1</v>
      </c>
      <c r="B18" s="743" t="s">
        <v>340</v>
      </c>
      <c r="C18" s="745">
        <f>'G Msual'!E17</f>
        <v>1706.83</v>
      </c>
      <c r="D18" s="745">
        <f>'Pres Gto'!D17</f>
        <v>1885.2241666666669</v>
      </c>
      <c r="E18" s="746">
        <f>+C18-D18</f>
        <v>-178.39416666666693</v>
      </c>
      <c r="F18" s="1227">
        <f t="shared" si="1"/>
        <v>-0.1045178293483633</v>
      </c>
      <c r="G18" s="747">
        <f>'Gto Real 18'!D16</f>
        <v>1616.32</v>
      </c>
      <c r="H18" s="748">
        <f>+C18-G18</f>
        <v>90.509999999999991</v>
      </c>
      <c r="I18" s="729">
        <f t="shared" si="0"/>
        <v>5.3028128167421473E-2</v>
      </c>
      <c r="J18" s="749">
        <f>'G Msual'!P17</f>
        <v>3426.06</v>
      </c>
      <c r="K18" s="750">
        <f>'Pres Gto'!Q17</f>
        <v>3770.4483333333337</v>
      </c>
      <c r="L18" s="1228">
        <f>+J18-K18</f>
        <v>-344.38833333333378</v>
      </c>
      <c r="M18" s="729">
        <f>IFERROR((+L18/J18),0)</f>
        <v>-0.10052022828944437</v>
      </c>
      <c r="O18" s="714"/>
      <c r="P18" s="714"/>
    </row>
    <row r="19" spans="1:19" ht="15" customHeight="1">
      <c r="A19" s="742">
        <v>2</v>
      </c>
      <c r="B19" s="743" t="s">
        <v>323</v>
      </c>
      <c r="C19" s="714">
        <f>'G Msual'!E18</f>
        <v>267.95</v>
      </c>
      <c r="D19" s="745">
        <f>'Pres Gto'!D18</f>
        <v>268</v>
      </c>
      <c r="E19" s="746">
        <f>+C19-D19</f>
        <v>-5.0000000000011369E-2</v>
      </c>
      <c r="F19" s="1227">
        <f t="shared" si="1"/>
        <v>-1.8660197798100903E-4</v>
      </c>
      <c r="G19" s="747">
        <f>'Gto Real 18'!D17</f>
        <v>265</v>
      </c>
      <c r="H19" s="748">
        <f>+C19-G19</f>
        <v>2.9499999999999886</v>
      </c>
      <c r="I19" s="729">
        <f>IFERROR((+H19/C19),0)</f>
        <v>1.1009516700876987E-2</v>
      </c>
      <c r="J19" s="749">
        <f>+'G Msual'!P18</f>
        <v>535.9</v>
      </c>
      <c r="K19" s="750">
        <f>'Pres Gto'!Q18</f>
        <v>536</v>
      </c>
      <c r="L19" s="1228">
        <f>+J19-K19</f>
        <v>-0.10000000000002274</v>
      </c>
      <c r="M19" s="729">
        <f>IFERROR((+L19/J19),0)</f>
        <v>-1.8660197798100903E-4</v>
      </c>
      <c r="O19" s="714"/>
      <c r="P19" s="714"/>
    </row>
    <row r="20" spans="1:19" ht="15" customHeight="1" outlineLevel="1">
      <c r="A20" s="742"/>
      <c r="B20" s="743"/>
      <c r="C20" s="745"/>
      <c r="D20" s="745"/>
      <c r="E20" s="746"/>
      <c r="F20" s="726"/>
      <c r="G20" s="747"/>
      <c r="H20" s="748"/>
      <c r="I20" s="729"/>
      <c r="J20" s="755"/>
      <c r="K20" s="750"/>
      <c r="L20" s="751"/>
      <c r="M20" s="729"/>
      <c r="O20" s="714"/>
      <c r="P20" s="714"/>
    </row>
    <row r="21" spans="1:19" ht="15" customHeight="1" outlineLevel="1">
      <c r="A21" s="732" t="s">
        <v>5</v>
      </c>
      <c r="B21" s="733" t="s">
        <v>42</v>
      </c>
      <c r="C21" s="745">
        <f>'G Msual'!E20</f>
        <v>0</v>
      </c>
      <c r="D21" s="745">
        <f>'Pres Gto'!D20</f>
        <v>0</v>
      </c>
      <c r="E21" s="746">
        <f t="shared" si="2"/>
        <v>0</v>
      </c>
      <c r="F21" s="726"/>
      <c r="G21" s="747">
        <f>'Gto Real 18'!D19</f>
        <v>0</v>
      </c>
      <c r="H21" s="748">
        <v>0</v>
      </c>
      <c r="I21" s="729"/>
      <c r="J21" s="749">
        <v>0</v>
      </c>
      <c r="K21" s="750">
        <f>+'Gto Real 18'!Q19</f>
        <v>0</v>
      </c>
      <c r="L21" s="751"/>
      <c r="M21" s="729"/>
      <c r="O21" s="714"/>
      <c r="P21" s="714"/>
    </row>
    <row r="22" spans="1:19" ht="15" customHeight="1">
      <c r="A22" s="742"/>
      <c r="B22" s="743"/>
      <c r="C22" s="744"/>
      <c r="D22" s="745"/>
      <c r="E22" s="746"/>
      <c r="F22" s="726"/>
      <c r="G22" s="747"/>
      <c r="H22" s="748"/>
      <c r="I22" s="729"/>
      <c r="J22" s="755"/>
      <c r="K22" s="750"/>
      <c r="L22" s="751"/>
      <c r="M22" s="729"/>
      <c r="O22" s="714"/>
      <c r="P22" s="714"/>
    </row>
    <row r="23" spans="1:19" ht="15" customHeight="1">
      <c r="A23" s="732" t="s">
        <v>16</v>
      </c>
      <c r="B23" s="733" t="s">
        <v>15</v>
      </c>
      <c r="C23" s="753">
        <f>SUM(C24:C34)</f>
        <v>36152.910000000003</v>
      </c>
      <c r="D23" s="734">
        <f>SUM(D24:D34)</f>
        <v>38197.666666666664</v>
      </c>
      <c r="E23" s="734">
        <f>SUM(E24:E34)</f>
        <v>-2044.7566666666662</v>
      </c>
      <c r="F23" s="726">
        <f t="shared" si="1"/>
        <v>-5.6558563796570344E-2</v>
      </c>
      <c r="G23" s="736">
        <f>SUM(G24:G34)</f>
        <v>31887</v>
      </c>
      <c r="H23" s="736">
        <f>+C23-G23</f>
        <v>4265.9100000000035</v>
      </c>
      <c r="I23" s="729">
        <f t="shared" si="0"/>
        <v>0.11799631067042744</v>
      </c>
      <c r="J23" s="738">
        <f>SUM(J24:J34)</f>
        <v>71773.23000000001</v>
      </c>
      <c r="K23" s="739">
        <f>SUM(K24:K34)</f>
        <v>76395.333333333328</v>
      </c>
      <c r="L23" s="739">
        <f>SUM(L24:L34)</f>
        <v>-4622.1033333333316</v>
      </c>
      <c r="M23" s="729">
        <f t="shared" ref="M23:M72" si="3">IFERROR((+L23/J23),0)</f>
        <v>-6.4398708729331691E-2</v>
      </c>
      <c r="N23" s="716"/>
      <c r="O23" s="714"/>
      <c r="P23" s="714"/>
      <c r="Q23" s="716"/>
      <c r="R23" s="716"/>
    </row>
    <row r="24" spans="1:19" ht="15" customHeight="1">
      <c r="A24" s="742">
        <v>1</v>
      </c>
      <c r="B24" s="743" t="s">
        <v>103</v>
      </c>
      <c r="C24" s="744">
        <f>'G Msual'!E23</f>
        <v>26400</v>
      </c>
      <c r="D24" s="745">
        <f>'Pres Gto'!D23</f>
        <v>26450</v>
      </c>
      <c r="E24" s="746">
        <f>+C24-D24</f>
        <v>-50</v>
      </c>
      <c r="F24" s="1227">
        <f t="shared" si="1"/>
        <v>-1.893939393939394E-3</v>
      </c>
      <c r="G24" s="747">
        <f>'Gto Real 18'!D22</f>
        <v>23510</v>
      </c>
      <c r="H24" s="747">
        <f>+C24-G24</f>
        <v>2890</v>
      </c>
      <c r="I24" s="729">
        <f t="shared" si="0"/>
        <v>0.10946969696969697</v>
      </c>
      <c r="J24" s="749">
        <f>+'G Msual'!P23</f>
        <v>52525</v>
      </c>
      <c r="K24" s="750">
        <f>'Pres Gto'!Q23</f>
        <v>52900</v>
      </c>
      <c r="L24" s="1228">
        <f t="shared" ref="L24:L85" si="4">+J24-K24</f>
        <v>-375</v>
      </c>
      <c r="M24" s="729">
        <f t="shared" si="3"/>
        <v>-7.139457401237506E-3</v>
      </c>
      <c r="O24" s="714"/>
      <c r="P24" s="714"/>
    </row>
    <row r="25" spans="1:19" ht="15" customHeight="1">
      <c r="A25" s="742">
        <v>2</v>
      </c>
      <c r="B25" s="743" t="s">
        <v>447</v>
      </c>
      <c r="C25" s="744">
        <f>'G Msual'!E24</f>
        <v>0</v>
      </c>
      <c r="D25" s="745">
        <v>0</v>
      </c>
      <c r="E25" s="746">
        <f>+C25-D25</f>
        <v>0</v>
      </c>
      <c r="F25" s="1227"/>
      <c r="G25" s="747"/>
      <c r="H25" s="747"/>
      <c r="I25" s="729"/>
      <c r="J25" s="749">
        <f>+'G Msual'!P24</f>
        <v>0</v>
      </c>
      <c r="K25" s="750">
        <v>0</v>
      </c>
      <c r="L25" s="1228">
        <f t="shared" ref="L25" si="5">+J25-K25</f>
        <v>0</v>
      </c>
      <c r="M25" s="729"/>
      <c r="O25" s="714"/>
      <c r="P25" s="714"/>
    </row>
    <row r="26" spans="1:19" ht="15" customHeight="1">
      <c r="A26" s="742">
        <v>3</v>
      </c>
      <c r="B26" s="743" t="s">
        <v>104</v>
      </c>
      <c r="C26" s="744">
        <f>'G Msual'!E25</f>
        <v>4408.33</v>
      </c>
      <c r="D26" s="745">
        <f>'Pres Gto'!D24</f>
        <v>4408.333333333333</v>
      </c>
      <c r="E26" s="746">
        <f t="shared" ref="E26:E34" si="6">+C26-D26</f>
        <v>-3.333333333102928E-3</v>
      </c>
      <c r="F26" s="1227">
        <f t="shared" si="1"/>
        <v>-7.5614423899819838E-7</v>
      </c>
      <c r="G26" s="747">
        <f>'Gto Real 18'!D24</f>
        <v>4063.89</v>
      </c>
      <c r="H26" s="747">
        <f>+C26-G26</f>
        <v>344.44000000000005</v>
      </c>
      <c r="I26" s="729">
        <f t="shared" si="0"/>
        <v>7.8133896509562595E-2</v>
      </c>
      <c r="J26" s="749">
        <f>+'G Msual'!P25</f>
        <v>8816.66</v>
      </c>
      <c r="K26" s="750">
        <f>'Pres Gto'!Q24</f>
        <v>8816.6666666666661</v>
      </c>
      <c r="L26" s="1228">
        <f t="shared" si="4"/>
        <v>-6.666666666205856E-3</v>
      </c>
      <c r="M26" s="729">
        <f t="shared" si="3"/>
        <v>-7.5614423899819838E-7</v>
      </c>
      <c r="O26" s="714"/>
      <c r="P26" s="714"/>
    </row>
    <row r="27" spans="1:19" ht="15" customHeight="1">
      <c r="A27" s="742">
        <v>4</v>
      </c>
      <c r="B27" s="743" t="s">
        <v>105</v>
      </c>
      <c r="C27" s="744">
        <f>'G Msual'!E26</f>
        <v>0</v>
      </c>
      <c r="D27" s="745">
        <f>'Pres Gto'!D25</f>
        <v>374.70833333333331</v>
      </c>
      <c r="E27" s="746">
        <f t="shared" si="6"/>
        <v>-374.70833333333331</v>
      </c>
      <c r="F27" s="1227">
        <f t="shared" si="1"/>
        <v>0</v>
      </c>
      <c r="G27" s="747">
        <f>'Gto Real 18'!D25</f>
        <v>405</v>
      </c>
      <c r="H27" s="747">
        <f>+C27-G27</f>
        <v>-405</v>
      </c>
      <c r="I27" s="729">
        <f t="shared" si="0"/>
        <v>0</v>
      </c>
      <c r="J27" s="749">
        <f>+'G Msual'!P26</f>
        <v>445.5</v>
      </c>
      <c r="K27" s="750">
        <f>'Pres Gto'!Q25</f>
        <v>749.41666666666663</v>
      </c>
      <c r="L27" s="1228">
        <f>+J27-K27</f>
        <v>-303.91666666666663</v>
      </c>
      <c r="M27" s="729">
        <f t="shared" si="3"/>
        <v>-0.68219229330340436</v>
      </c>
      <c r="O27" s="714"/>
      <c r="P27" s="714"/>
    </row>
    <row r="28" spans="1:19" ht="15" customHeight="1">
      <c r="A28" s="742">
        <v>5</v>
      </c>
      <c r="B28" s="743" t="s">
        <v>106</v>
      </c>
      <c r="C28" s="744">
        <f>'G Msual'!E27</f>
        <v>0</v>
      </c>
      <c r="D28" s="745">
        <f>'Pres Gto'!D26</f>
        <v>0</v>
      </c>
      <c r="E28" s="746">
        <f>+C28-D28</f>
        <v>0</v>
      </c>
      <c r="F28" s="1227"/>
      <c r="G28" s="747">
        <f>'Gto Real 18'!D26</f>
        <v>0</v>
      </c>
      <c r="H28" s="747">
        <f>+C28-G28</f>
        <v>0</v>
      </c>
      <c r="I28" s="729"/>
      <c r="J28" s="749">
        <f>+'G Msual'!P27</f>
        <v>0</v>
      </c>
      <c r="K28" s="750">
        <f>'Pres Gto'!Q26</f>
        <v>0</v>
      </c>
      <c r="L28" s="1228">
        <f t="shared" ref="L28:L34" si="7">+J28-K28</f>
        <v>0</v>
      </c>
      <c r="M28" s="729">
        <f t="shared" si="3"/>
        <v>0</v>
      </c>
      <c r="O28" s="714"/>
      <c r="P28" s="714"/>
    </row>
    <row r="29" spans="1:19" ht="15" customHeight="1">
      <c r="A29" s="742">
        <v>6</v>
      </c>
      <c r="B29" s="743" t="s">
        <v>107</v>
      </c>
      <c r="C29" s="744">
        <f>'G Msual'!E28</f>
        <v>741.15</v>
      </c>
      <c r="D29" s="745">
        <f>'Pres Gto'!D27</f>
        <v>1300</v>
      </c>
      <c r="E29" s="746">
        <f t="shared" si="6"/>
        <v>-558.85</v>
      </c>
      <c r="F29" s="1227">
        <f t="shared" si="1"/>
        <v>-0.75403089792889433</v>
      </c>
      <c r="G29" s="747">
        <f>'Gto Real 18'!D27</f>
        <v>320</v>
      </c>
      <c r="H29" s="747">
        <f>+C29-G29</f>
        <v>421.15</v>
      </c>
      <c r="I29" s="729">
        <f t="shared" si="0"/>
        <v>0.56823854820211828</v>
      </c>
      <c r="J29" s="749">
        <f>+'G Msual'!P28</f>
        <v>821.15</v>
      </c>
      <c r="K29" s="750">
        <f>'Pres Gto'!Q27</f>
        <v>2600</v>
      </c>
      <c r="L29" s="1228">
        <f t="shared" si="7"/>
        <v>-1778.85</v>
      </c>
      <c r="M29" s="729">
        <f t="shared" si="3"/>
        <v>-2.1662911770078548</v>
      </c>
      <c r="O29" s="714"/>
      <c r="P29" s="714"/>
    </row>
    <row r="30" spans="1:19" ht="15" customHeight="1">
      <c r="A30" s="742">
        <v>7</v>
      </c>
      <c r="B30" s="743" t="s">
        <v>108</v>
      </c>
      <c r="C30" s="744">
        <f>'G Msual'!E29</f>
        <v>1184.53</v>
      </c>
      <c r="D30" s="745">
        <f>'Pres Gto'!D28</f>
        <v>800</v>
      </c>
      <c r="E30" s="746">
        <f t="shared" si="6"/>
        <v>384.53</v>
      </c>
      <c r="F30" s="1227">
        <f t="shared" si="1"/>
        <v>0.32462664516728151</v>
      </c>
      <c r="G30" s="747">
        <f>'Gto Real 18'!D28</f>
        <v>852.97</v>
      </c>
      <c r="H30" s="747">
        <f>+C30-G30</f>
        <v>331.55999999999995</v>
      </c>
      <c r="I30" s="729">
        <f t="shared" si="0"/>
        <v>0.27990848691042014</v>
      </c>
      <c r="J30" s="749">
        <f>+'G Msual'!P29</f>
        <v>2369.06</v>
      </c>
      <c r="K30" s="750">
        <f>'Pres Gto'!Q28</f>
        <v>1600</v>
      </c>
      <c r="L30" s="1228">
        <f t="shared" si="7"/>
        <v>769.06</v>
      </c>
      <c r="M30" s="729">
        <f t="shared" si="3"/>
        <v>0.32462664516728151</v>
      </c>
      <c r="O30" s="714"/>
      <c r="P30" s="714"/>
    </row>
    <row r="31" spans="1:19" ht="15" customHeight="1">
      <c r="A31" s="742">
        <v>8</v>
      </c>
      <c r="B31" s="743" t="s">
        <v>109</v>
      </c>
      <c r="C31" s="744">
        <f>'G Msual'!E30</f>
        <v>0</v>
      </c>
      <c r="D31" s="745"/>
      <c r="E31" s="746">
        <f t="shared" si="6"/>
        <v>0</v>
      </c>
      <c r="F31" s="1227"/>
      <c r="G31" s="747">
        <f>'Gto Real 18'!D29</f>
        <v>0</v>
      </c>
      <c r="H31" s="747">
        <f t="shared" ref="H31:H34" si="8">+C31-G31</f>
        <v>0</v>
      </c>
      <c r="I31" s="729"/>
      <c r="J31" s="749">
        <f>+'G Msual'!P30</f>
        <v>0</v>
      </c>
      <c r="K31" s="750">
        <v>0</v>
      </c>
      <c r="L31" s="1228">
        <f t="shared" si="7"/>
        <v>0</v>
      </c>
      <c r="M31" s="729"/>
      <c r="O31" s="714"/>
      <c r="P31" s="714"/>
    </row>
    <row r="32" spans="1:19" ht="15" customHeight="1">
      <c r="A32" s="742">
        <v>9</v>
      </c>
      <c r="B32" s="743" t="s">
        <v>110</v>
      </c>
      <c r="C32" s="744">
        <f>'G Msual'!E31</f>
        <v>2373.39</v>
      </c>
      <c r="D32" s="745">
        <f>'Pres Gto'!D29</f>
        <v>4033.625</v>
      </c>
      <c r="E32" s="746">
        <f>+C32-D32</f>
        <v>-1660.2350000000001</v>
      </c>
      <c r="F32" s="1227">
        <f t="shared" si="1"/>
        <v>-0.69952051706630614</v>
      </c>
      <c r="G32" s="747">
        <f>'Gto Real 18'!D30</f>
        <v>2254.14</v>
      </c>
      <c r="H32" s="747">
        <f t="shared" si="8"/>
        <v>119.25</v>
      </c>
      <c r="I32" s="729">
        <f t="shared" si="0"/>
        <v>5.0244586856774492E-2</v>
      </c>
      <c r="J32" s="749">
        <f>+'G Msual'!P31</f>
        <v>4711.03</v>
      </c>
      <c r="K32" s="750">
        <f>'Pres Gto'!Q29</f>
        <v>8067.25</v>
      </c>
      <c r="L32" s="1228">
        <f t="shared" si="7"/>
        <v>-3356.2200000000003</v>
      </c>
      <c r="M32" s="729">
        <f t="shared" si="3"/>
        <v>-0.71241745435711523</v>
      </c>
      <c r="O32" s="714"/>
      <c r="P32" s="714"/>
    </row>
    <row r="33" spans="1:16" ht="15" customHeight="1">
      <c r="A33" s="742">
        <v>10</v>
      </c>
      <c r="B33" s="743" t="s">
        <v>111</v>
      </c>
      <c r="C33" s="744">
        <f>'G Msual'!E32</f>
        <v>356.19</v>
      </c>
      <c r="D33" s="745">
        <f>'Pres Gto'!D30</f>
        <v>350</v>
      </c>
      <c r="E33" s="746">
        <f t="shared" si="6"/>
        <v>6.1899999999999977</v>
      </c>
      <c r="F33" s="1227">
        <f t="shared" si="1"/>
        <v>1.7378365479098226E-2</v>
      </c>
      <c r="G33" s="747">
        <f>'Gto Real 18'!D31</f>
        <v>0</v>
      </c>
      <c r="H33" s="747">
        <f t="shared" si="8"/>
        <v>356.19</v>
      </c>
      <c r="I33" s="729">
        <f t="shared" si="0"/>
        <v>1</v>
      </c>
      <c r="J33" s="749">
        <f>+'G Msual'!P32</f>
        <v>706.19</v>
      </c>
      <c r="K33" s="750">
        <f>'Pres Gto'!Q30</f>
        <v>700</v>
      </c>
      <c r="L33" s="1228">
        <f t="shared" si="7"/>
        <v>6.1900000000000546</v>
      </c>
      <c r="M33" s="729">
        <f t="shared" si="3"/>
        <v>8.7653464365114973E-3</v>
      </c>
      <c r="O33" s="714"/>
      <c r="P33" s="714"/>
    </row>
    <row r="34" spans="1:16" ht="15" customHeight="1">
      <c r="A34" s="742">
        <v>11</v>
      </c>
      <c r="B34" s="743" t="s">
        <v>434</v>
      </c>
      <c r="C34" s="744">
        <f>'G Msual'!E33</f>
        <v>689.32</v>
      </c>
      <c r="D34" s="745">
        <f>'Pres Gto'!D31</f>
        <v>481</v>
      </c>
      <c r="E34" s="746">
        <f t="shared" si="6"/>
        <v>208.32000000000005</v>
      </c>
      <c r="F34" s="1227">
        <f t="shared" si="1"/>
        <v>0.30221087448499978</v>
      </c>
      <c r="G34" s="747">
        <f>'Gto Real 18'!D32</f>
        <v>481</v>
      </c>
      <c r="H34" s="747">
        <f t="shared" si="8"/>
        <v>208.32000000000005</v>
      </c>
      <c r="I34" s="729">
        <f t="shared" si="0"/>
        <v>0.30221087448499978</v>
      </c>
      <c r="J34" s="749">
        <f>+'G Msual'!P33</f>
        <v>1378.64</v>
      </c>
      <c r="K34" s="750">
        <f>'Pres Gto'!Q31</f>
        <v>962</v>
      </c>
      <c r="L34" s="1228">
        <f t="shared" si="7"/>
        <v>416.6400000000001</v>
      </c>
      <c r="M34" s="729">
        <f t="shared" si="3"/>
        <v>0.30221087448499978</v>
      </c>
      <c r="O34" s="714"/>
      <c r="P34" s="714"/>
    </row>
    <row r="35" spans="1:16" ht="15" customHeight="1">
      <c r="A35" s="742"/>
      <c r="B35" s="743"/>
      <c r="C35" s="744"/>
      <c r="D35" s="745"/>
      <c r="E35" s="746"/>
      <c r="F35" s="726"/>
      <c r="G35" s="747"/>
      <c r="H35" s="747"/>
      <c r="I35" s="729"/>
      <c r="J35" s="755"/>
      <c r="K35" s="750"/>
      <c r="L35" s="750"/>
      <c r="M35" s="729"/>
      <c r="O35" s="714"/>
      <c r="P35" s="714"/>
    </row>
    <row r="36" spans="1:16" ht="15" customHeight="1">
      <c r="A36" s="732" t="s">
        <v>18</v>
      </c>
      <c r="B36" s="733" t="s">
        <v>17</v>
      </c>
      <c r="C36" s="753">
        <f>SUM(C37:C41)</f>
        <v>3323</v>
      </c>
      <c r="D36" s="734">
        <f>SUM(D37:D39)</f>
        <v>3887.5</v>
      </c>
      <c r="E36" s="734">
        <f>SUM(E37:E40)</f>
        <v>-564.5</v>
      </c>
      <c r="F36" s="726">
        <f t="shared" si="1"/>
        <v>-0.16987661751429431</v>
      </c>
      <c r="G36" s="736">
        <f>SUM(G37:G40)</f>
        <v>5061.99</v>
      </c>
      <c r="H36" s="736">
        <f>+C36-G36</f>
        <v>-1738.9899999999998</v>
      </c>
      <c r="I36" s="729">
        <f t="shared" si="0"/>
        <v>-0.52331928979837494</v>
      </c>
      <c r="J36" s="738">
        <f>SUM(J37:J41)</f>
        <v>7546</v>
      </c>
      <c r="K36" s="738">
        <f>SUM(K37:K40)</f>
        <v>8775</v>
      </c>
      <c r="L36" s="738">
        <f>SUM(L37:L41)</f>
        <v>-1229</v>
      </c>
      <c r="M36" s="729">
        <f t="shared" si="3"/>
        <v>-0.16286774450039757</v>
      </c>
      <c r="O36" s="714"/>
      <c r="P36" s="714"/>
    </row>
    <row r="37" spans="1:16" ht="15" customHeight="1">
      <c r="A37" s="742">
        <v>1</v>
      </c>
      <c r="B37" s="743" t="s">
        <v>112</v>
      </c>
      <c r="C37" s="744">
        <f>'G Msual'!E36</f>
        <v>2400</v>
      </c>
      <c r="D37" s="745">
        <f>'Pres Gto'!D34</f>
        <v>3000</v>
      </c>
      <c r="E37" s="746">
        <f>+C37-D37</f>
        <v>-600</v>
      </c>
      <c r="F37" s="1227">
        <f t="shared" si="1"/>
        <v>-0.25</v>
      </c>
      <c r="G37" s="747">
        <f>'Gto Real 18'!D35</f>
        <v>2700</v>
      </c>
      <c r="H37" s="747">
        <f>+C37-G37</f>
        <v>-300</v>
      </c>
      <c r="I37" s="729">
        <f t="shared" si="0"/>
        <v>-0.125</v>
      </c>
      <c r="J37" s="749">
        <f>+'G Msual'!P36</f>
        <v>5700</v>
      </c>
      <c r="K37" s="750">
        <f>'Pres Gto'!Q34</f>
        <v>7000</v>
      </c>
      <c r="L37" s="1228">
        <f t="shared" si="4"/>
        <v>-1300</v>
      </c>
      <c r="M37" s="729">
        <f t="shared" si="3"/>
        <v>-0.22807017543859648</v>
      </c>
      <c r="O37" s="714"/>
      <c r="P37" s="714"/>
    </row>
    <row r="38" spans="1:16" ht="15" customHeight="1">
      <c r="A38" s="742">
        <f>+A37+1</f>
        <v>2</v>
      </c>
      <c r="B38" s="743" t="s">
        <v>113</v>
      </c>
      <c r="C38" s="744">
        <f>'G Msual'!E37</f>
        <v>535.5</v>
      </c>
      <c r="D38" s="745">
        <f>'Pres Gto'!D35</f>
        <v>500</v>
      </c>
      <c r="E38" s="746">
        <f>+C38-D38</f>
        <v>35.5</v>
      </c>
      <c r="F38" s="1227">
        <f t="shared" si="1"/>
        <v>6.6293183940242764E-2</v>
      </c>
      <c r="G38" s="747">
        <f>'Gto Real 18'!D36</f>
        <v>1974.49</v>
      </c>
      <c r="H38" s="747">
        <f>+C38-G38</f>
        <v>-1438.99</v>
      </c>
      <c r="I38" s="729">
        <f t="shared" si="0"/>
        <v>-2.6871895424836603</v>
      </c>
      <c r="J38" s="749">
        <f>+'G Msual'!P37</f>
        <v>1071</v>
      </c>
      <c r="K38" s="750">
        <f>'Pres Gto'!Q35</f>
        <v>1000</v>
      </c>
      <c r="L38" s="1228">
        <f t="shared" si="4"/>
        <v>71</v>
      </c>
      <c r="M38" s="729">
        <f t="shared" si="3"/>
        <v>6.6293183940242764E-2</v>
      </c>
      <c r="O38" s="714"/>
      <c r="P38" s="714"/>
    </row>
    <row r="39" spans="1:16" ht="15" customHeight="1">
      <c r="A39" s="742">
        <f>+A38+1</f>
        <v>3</v>
      </c>
      <c r="B39" s="743" t="s">
        <v>285</v>
      </c>
      <c r="C39" s="744">
        <f>'G Msual'!E38</f>
        <v>387.5</v>
      </c>
      <c r="D39" s="745">
        <f>'Pres Gto'!D36</f>
        <v>387.5</v>
      </c>
      <c r="E39" s="746">
        <f>+C39-D39</f>
        <v>0</v>
      </c>
      <c r="F39" s="1227">
        <f t="shared" si="1"/>
        <v>0</v>
      </c>
      <c r="G39" s="747">
        <f>'Gto Real 18'!D37</f>
        <v>387.5</v>
      </c>
      <c r="H39" s="747">
        <f>+C39-G39</f>
        <v>0</v>
      </c>
      <c r="I39" s="729">
        <f>IFERROR((+H39/C39),0)</f>
        <v>0</v>
      </c>
      <c r="J39" s="749">
        <f>+'G Msual'!P38</f>
        <v>775</v>
      </c>
      <c r="K39" s="750">
        <f>'Pres Gto'!Q36</f>
        <v>775</v>
      </c>
      <c r="L39" s="1228">
        <f>+J39-K39</f>
        <v>0</v>
      </c>
      <c r="M39" s="729">
        <f t="shared" si="3"/>
        <v>0</v>
      </c>
      <c r="O39" s="714"/>
      <c r="P39" s="714"/>
    </row>
    <row r="40" spans="1:16" ht="15" customHeight="1">
      <c r="A40" s="756">
        <v>4</v>
      </c>
      <c r="B40" s="1527" t="s">
        <v>453</v>
      </c>
      <c r="C40" s="744">
        <f>'G Msual'!E39</f>
        <v>0</v>
      </c>
      <c r="D40" s="745"/>
      <c r="E40" s="746">
        <f>+C40-D40</f>
        <v>0</v>
      </c>
      <c r="F40" s="1227"/>
      <c r="G40" s="747">
        <f>'Gto Real 18'!D38</f>
        <v>0</v>
      </c>
      <c r="H40" s="747"/>
      <c r="I40" s="729"/>
      <c r="J40" s="749">
        <f>+'G Msual'!P39</f>
        <v>0</v>
      </c>
      <c r="K40" s="750">
        <v>0</v>
      </c>
      <c r="L40" s="1228">
        <f>+J40-K40</f>
        <v>0</v>
      </c>
      <c r="M40" s="729"/>
      <c r="O40" s="714"/>
      <c r="P40" s="714"/>
    </row>
    <row r="41" spans="1:16" ht="15" customHeight="1">
      <c r="A41" s="756"/>
      <c r="B41" s="1528" t="s">
        <v>481</v>
      </c>
      <c r="C41" s="744">
        <f>'G Msual'!E40</f>
        <v>0</v>
      </c>
      <c r="D41" s="745"/>
      <c r="E41" s="746"/>
      <c r="F41" s="1227"/>
      <c r="G41" s="747"/>
      <c r="H41" s="747"/>
      <c r="I41" s="729"/>
      <c r="J41" s="749">
        <f>+'G Msual'!P40</f>
        <v>0</v>
      </c>
      <c r="K41" s="750">
        <v>0</v>
      </c>
      <c r="L41" s="1228">
        <f>+J41-K41</f>
        <v>0</v>
      </c>
      <c r="M41" s="729">
        <f t="shared" si="3"/>
        <v>0</v>
      </c>
      <c r="O41" s="714"/>
      <c r="P41" s="714"/>
    </row>
    <row r="42" spans="1:16" ht="15" customHeight="1">
      <c r="A42" s="742"/>
      <c r="C42" s="744"/>
      <c r="D42" s="745"/>
      <c r="E42" s="746"/>
      <c r="F42" s="726"/>
      <c r="G42" s="747"/>
      <c r="H42" s="747"/>
      <c r="I42" s="729"/>
      <c r="J42" s="755"/>
      <c r="K42" s="750"/>
      <c r="L42" s="750"/>
      <c r="M42" s="729"/>
      <c r="O42" s="714"/>
      <c r="P42" s="714"/>
    </row>
    <row r="43" spans="1:16" ht="15" customHeight="1">
      <c r="A43" s="732" t="s">
        <v>19</v>
      </c>
      <c r="B43" s="733" t="s">
        <v>32</v>
      </c>
      <c r="C43" s="753">
        <f>SUM(C44:C60)</f>
        <v>26653.4</v>
      </c>
      <c r="D43" s="753">
        <f>SUM(D44:D60)</f>
        <v>24315.64</v>
      </c>
      <c r="E43" s="753">
        <f>SUM(E44:E60)</f>
        <v>2337.7599999999989</v>
      </c>
      <c r="F43" s="726">
        <f t="shared" si="1"/>
        <v>8.770963554368294E-2</v>
      </c>
      <c r="G43" s="736">
        <f>SUM(G44:G60)</f>
        <v>20234.38</v>
      </c>
      <c r="H43" s="736">
        <f t="shared" ref="H43:H56" si="9">+C43-G43</f>
        <v>6419.02</v>
      </c>
      <c r="I43" s="729">
        <f t="shared" si="0"/>
        <v>0.24083306444956365</v>
      </c>
      <c r="J43" s="738">
        <f>SUM(J44:J60)</f>
        <v>48645.070000000007</v>
      </c>
      <c r="K43" s="739">
        <f>SUM(K44:K60)</f>
        <v>47631.28</v>
      </c>
      <c r="L43" s="739">
        <f>SUM(L44:L60)</f>
        <v>1013.7899999999986</v>
      </c>
      <c r="M43" s="729">
        <f t="shared" si="3"/>
        <v>2.0840549720660254E-2</v>
      </c>
      <c r="O43" s="714"/>
      <c r="P43" s="714"/>
    </row>
    <row r="44" spans="1:16" ht="15" customHeight="1">
      <c r="A44" s="742">
        <v>1</v>
      </c>
      <c r="B44" s="743" t="s">
        <v>372</v>
      </c>
      <c r="C44" s="744">
        <f>'G Msual'!E43</f>
        <v>0</v>
      </c>
      <c r="D44" s="745">
        <v>0</v>
      </c>
      <c r="E44" s="746">
        <f>+C44-D44</f>
        <v>0</v>
      </c>
      <c r="F44" s="1227"/>
      <c r="G44" s="747">
        <f>'Gto Real 18'!D42</f>
        <v>0</v>
      </c>
      <c r="H44" s="747">
        <f t="shared" si="9"/>
        <v>0</v>
      </c>
      <c r="I44" s="729"/>
      <c r="J44" s="749">
        <f>+'G Msual'!P43</f>
        <v>0</v>
      </c>
      <c r="K44" s="750">
        <f>'Pres Gto'!Q39</f>
        <v>0</v>
      </c>
      <c r="L44" s="1228">
        <f t="shared" si="4"/>
        <v>0</v>
      </c>
      <c r="M44" s="729">
        <f t="shared" si="3"/>
        <v>0</v>
      </c>
      <c r="O44" s="714"/>
      <c r="P44" s="714"/>
    </row>
    <row r="45" spans="1:16" ht="15" customHeight="1">
      <c r="A45" s="742">
        <v>2</v>
      </c>
      <c r="B45" s="743" t="s">
        <v>114</v>
      </c>
      <c r="C45" s="744">
        <f>'G Msual'!E44</f>
        <v>127.05</v>
      </c>
      <c r="D45" s="745">
        <f>'Pres Gto'!D40</f>
        <v>200</v>
      </c>
      <c r="E45" s="746">
        <f>+C45-D45</f>
        <v>-72.95</v>
      </c>
      <c r="F45" s="1227">
        <f t="shared" si="1"/>
        <v>-0.57418339236521054</v>
      </c>
      <c r="G45" s="747">
        <f>'Gto Real 18'!D43</f>
        <v>0</v>
      </c>
      <c r="H45" s="747">
        <f t="shared" si="9"/>
        <v>127.05</v>
      </c>
      <c r="I45" s="729">
        <f t="shared" si="0"/>
        <v>1</v>
      </c>
      <c r="J45" s="749">
        <f>+'G Msual'!P44</f>
        <v>231</v>
      </c>
      <c r="K45" s="750">
        <f>'Pres Gto'!Q40</f>
        <v>400</v>
      </c>
      <c r="L45" s="1228">
        <f t="shared" si="4"/>
        <v>-169</v>
      </c>
      <c r="M45" s="729">
        <f t="shared" si="3"/>
        <v>-0.73160173160173159</v>
      </c>
      <c r="O45" s="714"/>
      <c r="P45" s="714"/>
    </row>
    <row r="46" spans="1:16" ht="15" customHeight="1">
      <c r="A46" s="742">
        <v>3</v>
      </c>
      <c r="B46" s="743" t="s">
        <v>233</v>
      </c>
      <c r="C46" s="744">
        <f>'G Msual'!E45</f>
        <v>48.54</v>
      </c>
      <c r="D46" s="745">
        <f>'Pres Gto'!D41</f>
        <v>70</v>
      </c>
      <c r="E46" s="746">
        <f t="shared" ref="E46:E60" si="10">+C46-D46</f>
        <v>-21.46</v>
      </c>
      <c r="F46" s="1227">
        <f t="shared" si="1"/>
        <v>-0.4421096003296251</v>
      </c>
      <c r="G46" s="747">
        <f>'Gto Real 18'!D44</f>
        <v>48.24</v>
      </c>
      <c r="H46" s="747">
        <f t="shared" si="9"/>
        <v>0.29999999999999716</v>
      </c>
      <c r="I46" s="729">
        <f t="shared" si="0"/>
        <v>6.1804697156983349E-3</v>
      </c>
      <c r="J46" s="749">
        <f>+'G Msual'!P45</f>
        <v>96.64</v>
      </c>
      <c r="K46" s="750">
        <f>'Pres Gto'!Q41</f>
        <v>140</v>
      </c>
      <c r="L46" s="1228">
        <f t="shared" si="4"/>
        <v>-43.36</v>
      </c>
      <c r="M46" s="729">
        <f t="shared" si="3"/>
        <v>-0.44867549668874174</v>
      </c>
      <c r="O46" s="714"/>
      <c r="P46" s="714"/>
    </row>
    <row r="47" spans="1:16" ht="15" customHeight="1">
      <c r="A47" s="742">
        <v>4</v>
      </c>
      <c r="B47" s="743" t="s">
        <v>312</v>
      </c>
      <c r="C47" s="744">
        <f>'G Msual'!E46</f>
        <v>31.43</v>
      </c>
      <c r="D47" s="745">
        <f>'Pres Gto'!D39</f>
        <v>0</v>
      </c>
      <c r="E47" s="746">
        <f>+C47-D47</f>
        <v>31.43</v>
      </c>
      <c r="F47" s="1227">
        <f t="shared" si="1"/>
        <v>1</v>
      </c>
      <c r="G47" s="747">
        <f>'Gto Real 18'!D45</f>
        <v>31.43</v>
      </c>
      <c r="H47" s="747">
        <f t="shared" ref="H47:H52" si="11">+C47-G47</f>
        <v>0</v>
      </c>
      <c r="I47" s="729">
        <f>IFERROR((+H47/C47),0)</f>
        <v>0</v>
      </c>
      <c r="J47" s="749">
        <f>+'G Msual'!P46</f>
        <v>157.15</v>
      </c>
      <c r="K47" s="750">
        <v>0</v>
      </c>
      <c r="L47" s="1228">
        <f t="shared" si="4"/>
        <v>157.15</v>
      </c>
      <c r="M47" s="729">
        <f t="shared" si="3"/>
        <v>1</v>
      </c>
      <c r="O47" s="714"/>
      <c r="P47" s="714"/>
    </row>
    <row r="48" spans="1:16" ht="15" customHeight="1">
      <c r="A48" s="742">
        <v>5</v>
      </c>
      <c r="B48" s="743" t="s">
        <v>373</v>
      </c>
      <c r="C48" s="744">
        <f>'G Msual'!E47</f>
        <v>5950</v>
      </c>
      <c r="D48" s="745">
        <f>'Pres Gto'!D42</f>
        <v>5950</v>
      </c>
      <c r="E48" s="746">
        <f>+C48-D48</f>
        <v>0</v>
      </c>
      <c r="F48" s="1227">
        <f t="shared" si="1"/>
        <v>0</v>
      </c>
      <c r="G48" s="747">
        <f>'Gto Real 18'!D46</f>
        <v>5397.22</v>
      </c>
      <c r="H48" s="747">
        <f t="shared" si="11"/>
        <v>552.77999999999975</v>
      </c>
      <c r="I48" s="729">
        <f t="shared" si="0"/>
        <v>9.2904201680672233E-2</v>
      </c>
      <c r="J48" s="749">
        <f>+'G Msual'!P47</f>
        <v>11900</v>
      </c>
      <c r="K48" s="750">
        <f>'Pres Gto'!Q42</f>
        <v>11900</v>
      </c>
      <c r="L48" s="1228">
        <f t="shared" si="4"/>
        <v>0</v>
      </c>
      <c r="M48" s="729">
        <f t="shared" si="3"/>
        <v>0</v>
      </c>
      <c r="O48" s="714"/>
      <c r="P48" s="714"/>
    </row>
    <row r="49" spans="1:16" ht="15" customHeight="1">
      <c r="A49" s="742">
        <v>6</v>
      </c>
      <c r="B49" s="743" t="s">
        <v>469</v>
      </c>
      <c r="C49" s="744">
        <f>'G Msual'!E48</f>
        <v>5325</v>
      </c>
      <c r="D49" s="745">
        <f>'Pres Gto'!D43</f>
        <v>5260</v>
      </c>
      <c r="E49" s="746">
        <f t="shared" ref="E49:E51" si="12">+C49-D49</f>
        <v>65</v>
      </c>
      <c r="F49" s="1227">
        <f t="shared" si="1"/>
        <v>1.2206572769953052E-2</v>
      </c>
      <c r="G49" s="747">
        <f>'Gto Real 18'!D47</f>
        <v>4425.76</v>
      </c>
      <c r="H49" s="747">
        <f t="shared" si="11"/>
        <v>899.23999999999978</v>
      </c>
      <c r="I49" s="729">
        <f t="shared" si="0"/>
        <v>0.16887136150234738</v>
      </c>
      <c r="J49" s="749">
        <f>+'G Msual'!P48</f>
        <v>10650</v>
      </c>
      <c r="K49" s="750">
        <f>'Pres Gto'!Q43</f>
        <v>10520</v>
      </c>
      <c r="L49" s="1228">
        <f t="shared" si="4"/>
        <v>130</v>
      </c>
      <c r="M49" s="729">
        <f t="shared" si="3"/>
        <v>1.2206572769953052E-2</v>
      </c>
      <c r="O49" s="714"/>
      <c r="P49" s="714"/>
    </row>
    <row r="50" spans="1:16" ht="15" customHeight="1">
      <c r="A50" s="742">
        <v>7</v>
      </c>
      <c r="B50" s="743" t="s">
        <v>470</v>
      </c>
      <c r="C50" s="744">
        <f>'G Msual'!E49</f>
        <v>5315.65</v>
      </c>
      <c r="D50" s="745">
        <f>'Pres Gto'!D44</f>
        <v>5325</v>
      </c>
      <c r="E50" s="746">
        <f t="shared" si="12"/>
        <v>-9.3500000000003638</v>
      </c>
      <c r="F50" s="1227">
        <f t="shared" si="1"/>
        <v>-1.7589570419422581E-3</v>
      </c>
      <c r="G50" s="747">
        <f>'Gto Real 18'!D48</f>
        <v>4156.18</v>
      </c>
      <c r="H50" s="747">
        <f t="shared" si="11"/>
        <v>1159.4699999999993</v>
      </c>
      <c r="I50" s="729">
        <f t="shared" si="0"/>
        <v>0.21812384186317749</v>
      </c>
      <c r="J50" s="749">
        <f>+'G Msual'!P49</f>
        <v>10611.31</v>
      </c>
      <c r="K50" s="750">
        <f>'Pres Gto'!Q44</f>
        <v>10650</v>
      </c>
      <c r="L50" s="1228">
        <f t="shared" si="4"/>
        <v>-38.690000000000509</v>
      </c>
      <c r="M50" s="729">
        <f t="shared" si="3"/>
        <v>-3.6461096697769182E-3</v>
      </c>
      <c r="O50" s="714"/>
      <c r="P50" s="714"/>
    </row>
    <row r="51" spans="1:16" ht="15" customHeight="1">
      <c r="A51" s="742">
        <v>8</v>
      </c>
      <c r="B51" s="743" t="s">
        <v>115</v>
      </c>
      <c r="C51" s="744">
        <f>'G Msual'!E50</f>
        <v>4136.45</v>
      </c>
      <c r="D51" s="745">
        <f>'Pres Gto'!D45</f>
        <v>3800</v>
      </c>
      <c r="E51" s="746">
        <f t="shared" si="12"/>
        <v>336.44999999999982</v>
      </c>
      <c r="F51" s="1227">
        <f t="shared" si="1"/>
        <v>8.1337862176503961E-2</v>
      </c>
      <c r="G51" s="747">
        <f>'Gto Real 18'!D49</f>
        <v>2039.65</v>
      </c>
      <c r="H51" s="747">
        <f t="shared" si="11"/>
        <v>2096.7999999999997</v>
      </c>
      <c r="I51" s="729">
        <f t="shared" si="0"/>
        <v>0.50690809752323851</v>
      </c>
      <c r="J51" s="749">
        <f>+'G Msual'!P50</f>
        <v>6172.9</v>
      </c>
      <c r="K51" s="750">
        <f>'Pres Gto'!Q45</f>
        <v>7600</v>
      </c>
      <c r="L51" s="1228">
        <f t="shared" si="4"/>
        <v>-1427.1000000000004</v>
      </c>
      <c r="M51" s="729">
        <f t="shared" si="3"/>
        <v>-0.23118793435824336</v>
      </c>
      <c r="O51" s="714"/>
      <c r="P51" s="714"/>
    </row>
    <row r="52" spans="1:16" ht="15" customHeight="1">
      <c r="A52" s="742">
        <v>9</v>
      </c>
      <c r="B52" s="743" t="s">
        <v>116</v>
      </c>
      <c r="C52" s="744">
        <f>'G Msual'!E51</f>
        <v>3258.99</v>
      </c>
      <c r="D52" s="745">
        <f>'Pres Gto'!D46</f>
        <v>1200</v>
      </c>
      <c r="E52" s="746">
        <f t="shared" si="10"/>
        <v>2058.9899999999998</v>
      </c>
      <c r="F52" s="1227">
        <f t="shared" si="1"/>
        <v>0.63178776246628554</v>
      </c>
      <c r="G52" s="747">
        <f>'Gto Real 18'!D50</f>
        <v>1115.03</v>
      </c>
      <c r="H52" s="747">
        <f t="shared" si="11"/>
        <v>2143.96</v>
      </c>
      <c r="I52" s="729">
        <f>IFERROR((+H52/C52),0)</f>
        <v>0.65786025731898534</v>
      </c>
      <c r="J52" s="749">
        <f>+'G Msual'!P51</f>
        <v>3258.99</v>
      </c>
      <c r="K52" s="750">
        <f>'Pres Gto'!Q46</f>
        <v>1400</v>
      </c>
      <c r="L52" s="1228">
        <f t="shared" si="4"/>
        <v>1858.9899999999998</v>
      </c>
      <c r="M52" s="729">
        <f t="shared" si="3"/>
        <v>0.57041905621066646</v>
      </c>
      <c r="O52" s="714"/>
      <c r="P52" s="714"/>
    </row>
    <row r="53" spans="1:16" ht="15" customHeight="1">
      <c r="A53" s="742">
        <v>10</v>
      </c>
      <c r="B53" s="743" t="s">
        <v>117</v>
      </c>
      <c r="C53" s="744">
        <f>'G Msual'!E52</f>
        <v>437.5</v>
      </c>
      <c r="D53" s="745">
        <f>'Pres Gto'!D47</f>
        <v>437.5</v>
      </c>
      <c r="E53" s="746">
        <f t="shared" ref="E53:E59" si="13">+C53-D53</f>
        <v>0</v>
      </c>
      <c r="F53" s="1227">
        <f t="shared" si="1"/>
        <v>0</v>
      </c>
      <c r="G53" s="747">
        <f>'Gto Real 18'!D51</f>
        <v>1192.3800000000001</v>
      </c>
      <c r="H53" s="747">
        <f t="shared" si="9"/>
        <v>-754.88000000000011</v>
      </c>
      <c r="I53" s="729">
        <f t="shared" si="0"/>
        <v>-1.7254400000000003</v>
      </c>
      <c r="J53" s="749">
        <f>+'G Msual'!P52</f>
        <v>875</v>
      </c>
      <c r="K53" s="750">
        <f>'Pres Gto'!Q47</f>
        <v>875</v>
      </c>
      <c r="L53" s="1228">
        <f t="shared" si="4"/>
        <v>0</v>
      </c>
      <c r="M53" s="729">
        <f t="shared" si="3"/>
        <v>0</v>
      </c>
      <c r="O53" s="714"/>
      <c r="P53" s="714"/>
    </row>
    <row r="54" spans="1:16" ht="15" customHeight="1">
      <c r="A54" s="742">
        <v>11</v>
      </c>
      <c r="B54" s="743" t="s">
        <v>143</v>
      </c>
      <c r="C54" s="744">
        <f>'G Msual'!E53</f>
        <v>818.05</v>
      </c>
      <c r="D54" s="745">
        <f>'Pres Gto'!D48</f>
        <v>550</v>
      </c>
      <c r="E54" s="746">
        <f t="shared" si="13"/>
        <v>268.04999999999995</v>
      </c>
      <c r="F54" s="1227">
        <f t="shared" si="1"/>
        <v>0.32766945785709917</v>
      </c>
      <c r="G54" s="747">
        <f>'Gto Real 18'!D52</f>
        <v>113.85</v>
      </c>
      <c r="H54" s="747">
        <f t="shared" si="9"/>
        <v>704.19999999999993</v>
      </c>
      <c r="I54" s="729">
        <f>IFERROR((+H54/C54),0)</f>
        <v>0.86082757777641949</v>
      </c>
      <c r="J54" s="749">
        <f>+'G Msual'!P53</f>
        <v>1328.05</v>
      </c>
      <c r="K54" s="750">
        <f>'Pres Gto'!Q48</f>
        <v>1100</v>
      </c>
      <c r="L54" s="1228">
        <f t="shared" si="4"/>
        <v>228.04999999999995</v>
      </c>
      <c r="M54" s="729">
        <f t="shared" si="3"/>
        <v>0.17171793230676552</v>
      </c>
      <c r="O54" s="714"/>
      <c r="P54" s="714"/>
    </row>
    <row r="55" spans="1:16" ht="15" customHeight="1">
      <c r="A55" s="742">
        <v>12</v>
      </c>
      <c r="B55" s="743" t="str">
        <f>+'G Msual'!C54</f>
        <v>Servicios de mantenimiento de oficina</v>
      </c>
      <c r="C55" s="744">
        <f>'G Msual'!E54</f>
        <v>0</v>
      </c>
      <c r="D55" s="745"/>
      <c r="E55" s="746">
        <f t="shared" si="13"/>
        <v>0</v>
      </c>
      <c r="F55" s="1227"/>
      <c r="G55" s="747">
        <f>'Gto Real 18'!D53</f>
        <v>0</v>
      </c>
      <c r="H55" s="747">
        <f t="shared" si="9"/>
        <v>0</v>
      </c>
      <c r="I55" s="729"/>
      <c r="J55" s="749">
        <f>+'G Msual'!P54</f>
        <v>0</v>
      </c>
      <c r="K55" s="750">
        <v>0</v>
      </c>
      <c r="L55" s="1228">
        <f t="shared" ref="L55:L60" si="14">+J55-K55</f>
        <v>0</v>
      </c>
      <c r="M55" s="729"/>
      <c r="O55" s="714"/>
      <c r="P55" s="714"/>
    </row>
    <row r="56" spans="1:16" ht="15" customHeight="1">
      <c r="A56" s="742">
        <v>13</v>
      </c>
      <c r="B56" s="743" t="str">
        <f>+'G Msual'!C55</f>
        <v>Servicios de mantenimiento de Muebles y Equipo (Servidores)</v>
      </c>
      <c r="C56" s="744">
        <f>'G Msual'!E55</f>
        <v>1226.9100000000001</v>
      </c>
      <c r="D56" s="745">
        <f>'Pres Gto'!D49</f>
        <v>1045.1400000000001</v>
      </c>
      <c r="E56" s="746">
        <f t="shared" si="13"/>
        <v>181.76999999999998</v>
      </c>
      <c r="F56" s="1227">
        <f t="shared" si="1"/>
        <v>0.14815267623542067</v>
      </c>
      <c r="G56" s="747">
        <f>'Gto Real 18'!D54</f>
        <v>1045.1400000000001</v>
      </c>
      <c r="H56" s="747">
        <f t="shared" si="9"/>
        <v>181.76999999999998</v>
      </c>
      <c r="I56" s="729">
        <f>IFERROR((+H56/C56),0)</f>
        <v>0.14815267623542067</v>
      </c>
      <c r="J56" s="749">
        <f>+'G Msual'!P55</f>
        <v>2517.37</v>
      </c>
      <c r="K56" s="713">
        <f>'Pres Gto'!Q49</f>
        <v>2090.2800000000002</v>
      </c>
      <c r="L56" s="1228">
        <f t="shared" si="14"/>
        <v>427.08999999999969</v>
      </c>
      <c r="M56" s="729">
        <f t="shared" si="3"/>
        <v>0.16965722162415525</v>
      </c>
      <c r="O56" s="714"/>
      <c r="P56" s="714"/>
    </row>
    <row r="57" spans="1:16" ht="15" customHeight="1">
      <c r="A57" s="742">
        <v>14</v>
      </c>
      <c r="B57" s="743" t="s">
        <v>162</v>
      </c>
      <c r="C57" s="744">
        <f>'G Msual'!E56</f>
        <v>513.33000000000004</v>
      </c>
      <c r="D57" s="745">
        <f>'Pres Gto'!D50</f>
        <v>360</v>
      </c>
      <c r="E57" s="746">
        <f t="shared" si="13"/>
        <v>153.33000000000004</v>
      </c>
      <c r="F57" s="1227">
        <f>IFERROR((+E57/C57),0)</f>
        <v>0.29869674478405711</v>
      </c>
      <c r="G57" s="747">
        <f>'Gto Real 18'!D55</f>
        <v>180</v>
      </c>
      <c r="H57" s="747">
        <f>+C57-G57</f>
        <v>333.33000000000004</v>
      </c>
      <c r="I57" s="729">
        <f>IFERROR((+H57/C57),0)</f>
        <v>0.64934837239202858</v>
      </c>
      <c r="J57" s="749">
        <f>+'G Msual'!P56</f>
        <v>846.66000000000008</v>
      </c>
      <c r="K57" s="750">
        <f>'Pres Gto'!Q50</f>
        <v>720</v>
      </c>
      <c r="L57" s="1228">
        <f t="shared" si="14"/>
        <v>126.66000000000008</v>
      </c>
      <c r="M57" s="729">
        <f t="shared" si="3"/>
        <v>0.14959960314648155</v>
      </c>
      <c r="O57" s="714"/>
      <c r="P57" s="714"/>
    </row>
    <row r="58" spans="1:16" ht="15" customHeight="1">
      <c r="A58" s="742">
        <v>15</v>
      </c>
      <c r="B58" s="743" t="s">
        <v>767</v>
      </c>
      <c r="C58" s="744">
        <v>0</v>
      </c>
      <c r="D58" s="745">
        <f>'Pres Gto'!D51</f>
        <v>118</v>
      </c>
      <c r="E58" s="746">
        <f t="shared" ref="E58" si="15">+C58-D58</f>
        <v>-118</v>
      </c>
      <c r="F58" s="1227">
        <f>IFERROR((+E58/C58),0)</f>
        <v>0</v>
      </c>
      <c r="G58" s="747">
        <v>0</v>
      </c>
      <c r="H58" s="747">
        <v>0</v>
      </c>
      <c r="I58" s="729">
        <f>IFERROR((+H58/C58),0)</f>
        <v>0</v>
      </c>
      <c r="J58" s="749">
        <v>0</v>
      </c>
      <c r="K58" s="750">
        <f>'Pres Gto'!Q51</f>
        <v>236</v>
      </c>
      <c r="L58" s="1228">
        <f t="shared" si="14"/>
        <v>-236</v>
      </c>
      <c r="M58" s="729">
        <f t="shared" si="3"/>
        <v>0</v>
      </c>
      <c r="O58" s="714"/>
      <c r="P58" s="714"/>
    </row>
    <row r="59" spans="1:16" ht="15" customHeight="1">
      <c r="A59" s="742">
        <v>16</v>
      </c>
      <c r="B59" s="743" t="s">
        <v>407</v>
      </c>
      <c r="C59" s="744">
        <f>'G Msual'!E57</f>
        <v>-535.5</v>
      </c>
      <c r="D59" s="745">
        <v>0</v>
      </c>
      <c r="E59" s="746">
        <f t="shared" si="13"/>
        <v>-535.5</v>
      </c>
      <c r="F59" s="1227">
        <f>IFERROR((+E59/C59),0)</f>
        <v>1</v>
      </c>
      <c r="G59" s="747">
        <f>'Gto Real 18'!D56</f>
        <v>489.5</v>
      </c>
      <c r="H59" s="747">
        <f>+C59-G59</f>
        <v>-1025</v>
      </c>
      <c r="I59" s="729">
        <f>IFERROR((+H59/C59),0)</f>
        <v>1.9140989729225024</v>
      </c>
      <c r="J59" s="749">
        <f>+'G Msual'!P57</f>
        <v>0</v>
      </c>
      <c r="K59" s="750">
        <v>0</v>
      </c>
      <c r="L59" s="1228">
        <f t="shared" si="14"/>
        <v>0</v>
      </c>
      <c r="M59" s="729">
        <f t="shared" si="3"/>
        <v>0</v>
      </c>
      <c r="O59" s="714"/>
      <c r="P59" s="714"/>
    </row>
    <row r="60" spans="1:16" ht="15" customHeight="1">
      <c r="A60" s="742">
        <v>17</v>
      </c>
      <c r="B60" s="743" t="s">
        <v>353</v>
      </c>
      <c r="C60" s="744">
        <f>'G Msual'!E58</f>
        <v>0</v>
      </c>
      <c r="D60" s="745">
        <v>0</v>
      </c>
      <c r="E60" s="746">
        <f t="shared" si="10"/>
        <v>0</v>
      </c>
      <c r="F60" s="1227"/>
      <c r="G60" s="747">
        <f>'Gto Real 18'!D58</f>
        <v>0</v>
      </c>
      <c r="H60" s="747">
        <f>+C60-G60</f>
        <v>0</v>
      </c>
      <c r="I60" s="729">
        <f>IFERROR((+H60/C60),0)</f>
        <v>0</v>
      </c>
      <c r="J60" s="749">
        <f>+'G Msual'!P58</f>
        <v>0</v>
      </c>
      <c r="K60" s="750">
        <v>0</v>
      </c>
      <c r="L60" s="1228">
        <f t="shared" si="14"/>
        <v>0</v>
      </c>
      <c r="M60" s="729"/>
      <c r="O60" s="714"/>
      <c r="P60" s="714"/>
    </row>
    <row r="61" spans="1:16" ht="15" customHeight="1">
      <c r="A61" s="742"/>
      <c r="B61" s="743"/>
      <c r="C61" s="744"/>
      <c r="D61" s="745"/>
      <c r="E61" s="746"/>
      <c r="F61" s="726"/>
      <c r="G61" s="747"/>
      <c r="H61" s="747"/>
      <c r="I61" s="729"/>
      <c r="J61" s="749">
        <f>+'G Msual'!P59</f>
        <v>0</v>
      </c>
      <c r="K61" s="750"/>
      <c r="L61" s="750"/>
      <c r="M61" s="729"/>
      <c r="O61" s="714"/>
      <c r="P61" s="714"/>
    </row>
    <row r="62" spans="1:16" ht="15" customHeight="1">
      <c r="A62" s="732" t="s">
        <v>21</v>
      </c>
      <c r="B62" s="733" t="s">
        <v>20</v>
      </c>
      <c r="C62" s="753">
        <f>SUM(C63:C65)</f>
        <v>2057.98</v>
      </c>
      <c r="D62" s="734">
        <f>SUM(D63:D65)</f>
        <v>1533.3333333333333</v>
      </c>
      <c r="E62" s="734">
        <f>SUM(E63:E65)</f>
        <v>524.64666666666665</v>
      </c>
      <c r="F62" s="726">
        <f t="shared" si="1"/>
        <v>0.25493283057496507</v>
      </c>
      <c r="G62" s="736">
        <f>SUM(G63:G65)</f>
        <v>1727.79</v>
      </c>
      <c r="H62" s="736">
        <f t="shared" ref="H62:H69" si="16">+C62-G62</f>
        <v>330.19000000000005</v>
      </c>
      <c r="I62" s="729">
        <f>IFERROR((+H62/C62),0)</f>
        <v>0.16044373609072976</v>
      </c>
      <c r="J62" s="736">
        <f>+'G Msual'!P60</f>
        <v>3785.04</v>
      </c>
      <c r="K62" s="739">
        <f>SUM(K63:K65)</f>
        <v>3066.6666666666665</v>
      </c>
      <c r="L62" s="739">
        <f>SUM(L63:L65)</f>
        <v>718.37333333333311</v>
      </c>
      <c r="M62" s="729">
        <f t="shared" si="3"/>
        <v>0.18979279831476897</v>
      </c>
      <c r="O62" s="714"/>
      <c r="P62" s="714"/>
    </row>
    <row r="63" spans="1:16" ht="15" customHeight="1">
      <c r="A63" s="742">
        <v>1</v>
      </c>
      <c r="B63" s="743" t="s">
        <v>120</v>
      </c>
      <c r="C63" s="744">
        <f>'G Msual'!E61</f>
        <v>508.31</v>
      </c>
      <c r="D63" s="745">
        <f>'Pres Gto'!D54</f>
        <v>550</v>
      </c>
      <c r="E63" s="746">
        <f>+C63-D63</f>
        <v>-41.69</v>
      </c>
      <c r="F63" s="1227">
        <f t="shared" si="1"/>
        <v>-8.201687946331962E-2</v>
      </c>
      <c r="G63" s="747">
        <f>'Gto Real 18'!D60</f>
        <v>504.53</v>
      </c>
      <c r="H63" s="747">
        <f t="shared" si="16"/>
        <v>3.7800000000000296</v>
      </c>
      <c r="I63" s="729">
        <f>IFERROR((+H63/C63),0)</f>
        <v>7.4364069170388732E-3</v>
      </c>
      <c r="J63" s="749">
        <f>+'G Msual'!P61</f>
        <v>1394.62</v>
      </c>
      <c r="K63" s="750">
        <f>'Pres Gto'!Q54</f>
        <v>1100</v>
      </c>
      <c r="L63" s="1228">
        <f>+J63-K63</f>
        <v>294.61999999999989</v>
      </c>
      <c r="M63" s="729">
        <f t="shared" si="3"/>
        <v>0.21125467869383768</v>
      </c>
      <c r="O63" s="714"/>
      <c r="P63" s="714"/>
    </row>
    <row r="64" spans="1:16" ht="15" customHeight="1">
      <c r="A64" s="742">
        <f>+A63+1</f>
        <v>2</v>
      </c>
      <c r="B64" s="743" t="s">
        <v>121</v>
      </c>
      <c r="C64" s="744">
        <f>'G Msual'!E62</f>
        <v>437.38</v>
      </c>
      <c r="D64" s="745">
        <f>'Pres Gto'!D55</f>
        <v>383.33333333333331</v>
      </c>
      <c r="E64" s="746">
        <f>+C64-D64</f>
        <v>54.046666666666681</v>
      </c>
      <c r="F64" s="1227">
        <f t="shared" si="1"/>
        <v>0.12356913134269212</v>
      </c>
      <c r="G64" s="747">
        <f>'Gto Real 18'!D61</f>
        <v>476.3</v>
      </c>
      <c r="H64" s="747">
        <f t="shared" si="16"/>
        <v>-38.920000000000016</v>
      </c>
      <c r="I64" s="729">
        <f>IFERROR((+H64/C64),0)</f>
        <v>-8.8984407151675923E-2</v>
      </c>
      <c r="J64" s="749">
        <f>+'G Msual'!P62</f>
        <v>874.76</v>
      </c>
      <c r="K64" s="750">
        <f>'Pres Gto'!Q55</f>
        <v>766.66666666666663</v>
      </c>
      <c r="L64" s="1228">
        <f>+J64-K64</f>
        <v>108.09333333333336</v>
      </c>
      <c r="M64" s="729">
        <f t="shared" si="3"/>
        <v>0.12356913134269212</v>
      </c>
    </row>
    <row r="65" spans="1:16" ht="15" customHeight="1">
      <c r="A65" s="742">
        <f>+A64+1</f>
        <v>3</v>
      </c>
      <c r="B65" s="743" t="s">
        <v>122</v>
      </c>
      <c r="C65" s="744">
        <f>'G Msual'!E63</f>
        <v>1112.29</v>
      </c>
      <c r="D65" s="745">
        <f>'Pres Gto'!D56</f>
        <v>600</v>
      </c>
      <c r="E65" s="746">
        <f>+C65-D65</f>
        <v>512.29</v>
      </c>
      <c r="F65" s="1227">
        <f t="shared" si="1"/>
        <v>0.46057233275494697</v>
      </c>
      <c r="G65" s="747">
        <f>'Gto Real 18'!D62</f>
        <v>746.96</v>
      </c>
      <c r="H65" s="747">
        <f t="shared" si="16"/>
        <v>365.32999999999993</v>
      </c>
      <c r="I65" s="729">
        <f>IFERROR((+H65/C65),0)</f>
        <v>0.32844851612439196</v>
      </c>
      <c r="J65" s="749">
        <f>+'G Msual'!P63</f>
        <v>1515.6599999999999</v>
      </c>
      <c r="K65" s="750">
        <f>'Pres Gto'!Q56</f>
        <v>1200</v>
      </c>
      <c r="L65" s="1228">
        <f t="shared" si="4"/>
        <v>315.65999999999985</v>
      </c>
      <c r="M65" s="729">
        <f t="shared" si="3"/>
        <v>0.20826570602905659</v>
      </c>
    </row>
    <row r="66" spans="1:16" ht="15" customHeight="1">
      <c r="A66" s="742"/>
      <c r="B66" s="743"/>
      <c r="C66" s="744"/>
      <c r="D66" s="745"/>
      <c r="E66" s="746"/>
      <c r="F66" s="726"/>
      <c r="G66" s="747"/>
      <c r="H66" s="747">
        <f t="shared" si="16"/>
        <v>0</v>
      </c>
      <c r="I66" s="729"/>
      <c r="J66" s="755"/>
      <c r="K66" s="750"/>
      <c r="L66" s="750"/>
      <c r="M66" s="729"/>
    </row>
    <row r="67" spans="1:16" ht="15" customHeight="1">
      <c r="A67" s="732" t="s">
        <v>43</v>
      </c>
      <c r="B67" s="733" t="s">
        <v>22</v>
      </c>
      <c r="C67" s="753">
        <f>SUM(C68:C71)</f>
        <v>172.64</v>
      </c>
      <c r="D67" s="734">
        <f>SUM(D68:D71)</f>
        <v>480</v>
      </c>
      <c r="E67" s="734">
        <f>SUM(E68:E71)</f>
        <v>-307.36</v>
      </c>
      <c r="F67" s="726">
        <f t="shared" si="1"/>
        <v>-1.7803521779425395</v>
      </c>
      <c r="G67" s="736">
        <f>SUM(G68:G71)</f>
        <v>364.27</v>
      </c>
      <c r="H67" s="736">
        <f t="shared" si="16"/>
        <v>-191.63</v>
      </c>
      <c r="I67" s="729">
        <f>IFERROR((+H67/C67),0)</f>
        <v>-1.1099976830398517</v>
      </c>
      <c r="J67" s="738">
        <f>SUM(J68:J71)</f>
        <v>281.2</v>
      </c>
      <c r="K67" s="739">
        <f>SUM(K68:K71)</f>
        <v>960</v>
      </c>
      <c r="L67" s="739">
        <f>SUM(L68:L71)</f>
        <v>-678.8</v>
      </c>
      <c r="M67" s="729">
        <f t="shared" si="3"/>
        <v>-2.4139402560455192</v>
      </c>
    </row>
    <row r="68" spans="1:16" ht="15" customHeight="1">
      <c r="A68" s="742">
        <f>1</f>
        <v>1</v>
      </c>
      <c r="B68" s="743" t="s">
        <v>123</v>
      </c>
      <c r="C68" s="744">
        <f>'G Msual'!E67</f>
        <v>0</v>
      </c>
      <c r="D68" s="745">
        <f>'Pres Gto'!D59</f>
        <v>120</v>
      </c>
      <c r="E68" s="746">
        <f>+C68-D68</f>
        <v>-120</v>
      </c>
      <c r="F68" s="1227">
        <f t="shared" si="1"/>
        <v>0</v>
      </c>
      <c r="G68" s="747">
        <f>'Gto Real 18'!D65</f>
        <v>0</v>
      </c>
      <c r="H68" s="747">
        <f t="shared" si="16"/>
        <v>0</v>
      </c>
      <c r="I68" s="729">
        <f>IFERROR((+H68/C68),0)</f>
        <v>0</v>
      </c>
      <c r="J68" s="749">
        <f>+'G Msual'!P67</f>
        <v>66.17</v>
      </c>
      <c r="K68" s="750">
        <f>'Pres Gto'!Q59</f>
        <v>240</v>
      </c>
      <c r="L68" s="1228">
        <f t="shared" si="4"/>
        <v>-173.82999999999998</v>
      </c>
      <c r="M68" s="729">
        <f t="shared" si="3"/>
        <v>-2.6270213087501886</v>
      </c>
      <c r="O68" s="714"/>
      <c r="P68" s="714"/>
    </row>
    <row r="69" spans="1:16" ht="15" customHeight="1">
      <c r="A69" s="742">
        <f>+A68+1</f>
        <v>2</v>
      </c>
      <c r="B69" s="743" t="s">
        <v>124</v>
      </c>
      <c r="C69" s="744">
        <f>'G Msual'!E68</f>
        <v>172.64</v>
      </c>
      <c r="D69" s="745">
        <f>'Pres Gto'!D60</f>
        <v>360</v>
      </c>
      <c r="E69" s="746">
        <f>+C69-D69</f>
        <v>-187.36</v>
      </c>
      <c r="F69" s="1227">
        <f t="shared" si="1"/>
        <v>-1.0852641334569046</v>
      </c>
      <c r="G69" s="747">
        <f>'Gto Real 18'!D66</f>
        <v>364.27</v>
      </c>
      <c r="H69" s="747">
        <f t="shared" si="16"/>
        <v>-191.63</v>
      </c>
      <c r="I69" s="729">
        <f>IFERROR((+H69/C69),0)</f>
        <v>-1.1099976830398517</v>
      </c>
      <c r="J69" s="749">
        <f>+'G Msual'!P68</f>
        <v>215.02999999999997</v>
      </c>
      <c r="K69" s="750">
        <f>'Pres Gto'!Q60</f>
        <v>720</v>
      </c>
      <c r="L69" s="1228">
        <f t="shared" si="4"/>
        <v>-504.97</v>
      </c>
      <c r="M69" s="729">
        <f t="shared" si="3"/>
        <v>-2.3483699948844352</v>
      </c>
      <c r="O69" s="714"/>
      <c r="P69" s="714"/>
    </row>
    <row r="70" spans="1:16" ht="15" customHeight="1">
      <c r="A70" s="742">
        <v>3</v>
      </c>
      <c r="B70" s="849" t="s">
        <v>473</v>
      </c>
      <c r="C70" s="744">
        <v>0</v>
      </c>
      <c r="D70" s="745">
        <v>0</v>
      </c>
      <c r="E70" s="746">
        <f>+C70-D70</f>
        <v>0</v>
      </c>
      <c r="F70" s="1227">
        <f t="shared" ref="F70" si="17">IFERROR((+E70/C70),0)</f>
        <v>0</v>
      </c>
      <c r="G70" s="747">
        <v>0</v>
      </c>
      <c r="H70" s="747">
        <f>+C70-G70</f>
        <v>0</v>
      </c>
      <c r="I70" s="729">
        <f>IFERROR((+H70/C70),0)</f>
        <v>0</v>
      </c>
      <c r="J70" s="749">
        <v>0</v>
      </c>
      <c r="K70" s="750">
        <v>0</v>
      </c>
      <c r="L70" s="1228">
        <f t="shared" ref="L70" si="18">+J70-K70</f>
        <v>0</v>
      </c>
      <c r="M70" s="729">
        <f t="shared" ref="M70" si="19">IFERROR((+L70/J70),0)</f>
        <v>0</v>
      </c>
      <c r="O70" s="714"/>
      <c r="P70" s="714"/>
    </row>
    <row r="71" spans="1:16" ht="15" customHeight="1">
      <c r="A71" s="742"/>
      <c r="B71" s="743"/>
      <c r="C71" s="744"/>
      <c r="D71" s="745"/>
      <c r="E71" s="746"/>
      <c r="F71" s="726"/>
      <c r="G71" s="747"/>
      <c r="H71" s="747"/>
      <c r="I71" s="729"/>
      <c r="J71" s="749"/>
      <c r="K71" s="750"/>
      <c r="L71" s="740"/>
      <c r="M71" s="729"/>
      <c r="O71" s="714"/>
      <c r="P71" s="714"/>
    </row>
    <row r="72" spans="1:16" ht="15" customHeight="1">
      <c r="A72" s="732" t="s">
        <v>7</v>
      </c>
      <c r="B72" s="733" t="s">
        <v>23</v>
      </c>
      <c r="C72" s="753">
        <f>+C73+C76+C79+C82+C86</f>
        <v>1449.81</v>
      </c>
      <c r="D72" s="734">
        <f>+D73+D76+D79+D82+D86</f>
        <v>300</v>
      </c>
      <c r="E72" s="734">
        <f>+E73+E76+E79+E82+E86</f>
        <v>1149.81</v>
      </c>
      <c r="F72" s="726">
        <f t="shared" si="1"/>
        <v>0.79307633414033563</v>
      </c>
      <c r="G72" s="736">
        <f>+G73+G76+G79+G82+G86</f>
        <v>448.96</v>
      </c>
      <c r="H72" s="736">
        <f>+C72-G72</f>
        <v>1000.8499999999999</v>
      </c>
      <c r="I72" s="729">
        <f t="shared" si="0"/>
        <v>0.69033183658548358</v>
      </c>
      <c r="J72" s="738">
        <f>+J73+J76+J79+J82+J86</f>
        <v>1645.25</v>
      </c>
      <c r="K72" s="739">
        <f>+K73+K76+K79+K82+K86</f>
        <v>600</v>
      </c>
      <c r="L72" s="739">
        <f>+L73+L76+L79+L82+L86</f>
        <v>1045.25</v>
      </c>
      <c r="M72" s="729">
        <f t="shared" si="3"/>
        <v>0.63531378209998479</v>
      </c>
      <c r="O72" s="714"/>
      <c r="P72" s="714"/>
    </row>
    <row r="73" spans="1:16" ht="15" customHeight="1" outlineLevel="1">
      <c r="A73" s="742" t="s">
        <v>2</v>
      </c>
      <c r="B73" s="733" t="s">
        <v>54</v>
      </c>
      <c r="C73" s="753">
        <f>SUM(C74)</f>
        <v>0</v>
      </c>
      <c r="D73" s="745">
        <v>0</v>
      </c>
      <c r="E73" s="746">
        <f>+C73-D73</f>
        <v>0</v>
      </c>
      <c r="F73" s="1227"/>
      <c r="G73" s="747">
        <f>SUM(G74)</f>
        <v>0</v>
      </c>
      <c r="H73" s="747">
        <f>+C73-G73</f>
        <v>0</v>
      </c>
      <c r="I73" s="729"/>
      <c r="J73" s="749">
        <f>J74</f>
        <v>0</v>
      </c>
      <c r="K73" s="750">
        <v>0</v>
      </c>
      <c r="L73" s="1228">
        <f t="shared" si="4"/>
        <v>0</v>
      </c>
      <c r="M73" s="729"/>
      <c r="O73" s="714"/>
      <c r="P73" s="714"/>
    </row>
    <row r="74" spans="1:16" ht="15" customHeight="1" outlineLevel="1">
      <c r="A74" s="742">
        <v>1</v>
      </c>
      <c r="B74" s="743" t="s">
        <v>125</v>
      </c>
      <c r="C74" s="744">
        <f>'G Msual'!E72</f>
        <v>0</v>
      </c>
      <c r="D74" s="745">
        <v>0</v>
      </c>
      <c r="E74" s="746">
        <f>+C74-D74</f>
        <v>0</v>
      </c>
      <c r="F74" s="1227"/>
      <c r="G74" s="747">
        <f>'Gto Real 18'!D71</f>
        <v>0</v>
      </c>
      <c r="H74" s="747">
        <f>+C74-G74</f>
        <v>0</v>
      </c>
      <c r="I74" s="729"/>
      <c r="J74" s="749">
        <f>+'G Msual'!P72</f>
        <v>0</v>
      </c>
      <c r="K74" s="750">
        <v>0</v>
      </c>
      <c r="L74" s="1228">
        <f t="shared" si="4"/>
        <v>0</v>
      </c>
      <c r="M74" s="729"/>
      <c r="O74" s="714"/>
      <c r="P74" s="714"/>
    </row>
    <row r="75" spans="1:16" ht="15" customHeight="1">
      <c r="A75" s="742"/>
      <c r="B75" s="743"/>
      <c r="C75" s="744"/>
      <c r="D75" s="745"/>
      <c r="E75" s="746"/>
      <c r="F75" s="726"/>
      <c r="G75" s="747"/>
      <c r="H75" s="747"/>
      <c r="I75" s="729"/>
      <c r="J75" s="755"/>
      <c r="K75" s="750"/>
      <c r="L75" s="740">
        <f t="shared" si="4"/>
        <v>0</v>
      </c>
      <c r="M75" s="729"/>
      <c r="O75" s="714"/>
      <c r="P75" s="714"/>
    </row>
    <row r="76" spans="1:16" ht="15" customHeight="1">
      <c r="A76" s="742" t="s">
        <v>3</v>
      </c>
      <c r="B76" s="733" t="s">
        <v>39</v>
      </c>
      <c r="C76" s="753">
        <f>SUM(C77)</f>
        <v>140.63</v>
      </c>
      <c r="D76" s="734">
        <f>SUM(D77)</f>
        <v>100</v>
      </c>
      <c r="E76" s="734">
        <f>SUM(E77)</f>
        <v>40.629999999999995</v>
      </c>
      <c r="F76" s="726">
        <f t="shared" si="1"/>
        <v>0.28891417194055319</v>
      </c>
      <c r="G76" s="736">
        <f>SUM(G77)</f>
        <v>0</v>
      </c>
      <c r="H76" s="736">
        <f>+C76-G76</f>
        <v>140.63</v>
      </c>
      <c r="I76" s="729">
        <f t="shared" si="0"/>
        <v>1</v>
      </c>
      <c r="J76" s="738">
        <f>SUM(J77)</f>
        <v>140.63</v>
      </c>
      <c r="K76" s="739">
        <f>SUM(K77)</f>
        <v>200</v>
      </c>
      <c r="L76" s="739">
        <f>SUM(L77)</f>
        <v>-59.370000000000005</v>
      </c>
      <c r="M76" s="729">
        <f t="shared" ref="M76:M100" si="20">IFERROR((+L76/J76),0)</f>
        <v>-0.42217165611889362</v>
      </c>
      <c r="N76" s="716"/>
      <c r="O76" s="714"/>
      <c r="P76" s="714"/>
    </row>
    <row r="77" spans="1:16" ht="15" customHeight="1">
      <c r="A77" s="742">
        <v>1</v>
      </c>
      <c r="B77" s="743" t="s">
        <v>310</v>
      </c>
      <c r="C77" s="744">
        <f>'G Msual'!E75</f>
        <v>140.63</v>
      </c>
      <c r="D77" s="745">
        <f>'Pres Gto'!D68</f>
        <v>100</v>
      </c>
      <c r="E77" s="746">
        <f>+C77-D77</f>
        <v>40.629999999999995</v>
      </c>
      <c r="F77" s="1227">
        <f t="shared" si="1"/>
        <v>0.28891417194055319</v>
      </c>
      <c r="G77" s="747">
        <f>'Gto Real 18'!D74</f>
        <v>0</v>
      </c>
      <c r="H77" s="747">
        <f>+C77-G77</f>
        <v>140.63</v>
      </c>
      <c r="I77" s="729">
        <f t="shared" si="0"/>
        <v>1</v>
      </c>
      <c r="J77" s="749">
        <f>+'G Msual'!P75</f>
        <v>140.63</v>
      </c>
      <c r="K77" s="750">
        <f>'Pres Gto'!Q68</f>
        <v>200</v>
      </c>
      <c r="L77" s="1228">
        <f t="shared" si="4"/>
        <v>-59.370000000000005</v>
      </c>
      <c r="M77" s="729">
        <f t="shared" si="20"/>
        <v>-0.42217165611889362</v>
      </c>
      <c r="O77" s="714"/>
      <c r="P77" s="714"/>
    </row>
    <row r="78" spans="1:16" ht="15" customHeight="1">
      <c r="A78" s="742"/>
      <c r="B78" s="743"/>
      <c r="C78" s="744"/>
      <c r="D78" s="745"/>
      <c r="E78" s="746"/>
      <c r="F78" s="726"/>
      <c r="G78" s="747"/>
      <c r="H78" s="747"/>
      <c r="I78" s="729"/>
      <c r="J78" s="755"/>
      <c r="K78" s="750"/>
      <c r="L78" s="740">
        <f t="shared" si="4"/>
        <v>0</v>
      </c>
      <c r="M78" s="729"/>
      <c r="O78" s="714"/>
      <c r="P78" s="714"/>
    </row>
    <row r="79" spans="1:16" ht="15" customHeight="1">
      <c r="A79" s="742" t="s">
        <v>4</v>
      </c>
      <c r="B79" s="733" t="s">
        <v>52</v>
      </c>
      <c r="C79" s="744">
        <f>SUM(C80:C81)</f>
        <v>0</v>
      </c>
      <c r="D79" s="734">
        <f>SUM(D80)</f>
        <v>0</v>
      </c>
      <c r="E79" s="735">
        <f>+C79-D79</f>
        <v>0</v>
      </c>
      <c r="F79" s="726"/>
      <c r="G79" s="736">
        <f>SUM(G80:G81)</f>
        <v>0</v>
      </c>
      <c r="H79" s="736">
        <f>+C79-G79</f>
        <v>0</v>
      </c>
      <c r="I79" s="729"/>
      <c r="J79" s="738">
        <f>SUM(J80:J81)</f>
        <v>0</v>
      </c>
      <c r="K79" s="739">
        <f>SUM(K80)</f>
        <v>0</v>
      </c>
      <c r="L79" s="740">
        <f t="shared" si="4"/>
        <v>0</v>
      </c>
      <c r="M79" s="729"/>
      <c r="N79" s="716"/>
      <c r="O79" s="714"/>
      <c r="P79" s="714"/>
    </row>
    <row r="80" spans="1:16" ht="15" customHeight="1">
      <c r="A80" s="742">
        <v>1</v>
      </c>
      <c r="B80" s="743" t="s">
        <v>126</v>
      </c>
      <c r="C80" s="744">
        <f>'G Msual'!E78</f>
        <v>0</v>
      </c>
      <c r="D80" s="745">
        <f>'Pres Gto'!D70</f>
        <v>0</v>
      </c>
      <c r="E80" s="746">
        <f>+C80-D80</f>
        <v>0</v>
      </c>
      <c r="F80" s="1227"/>
      <c r="G80" s="747">
        <f>'Gto Real 18'!D80</f>
        <v>0</v>
      </c>
      <c r="H80" s="747">
        <f>+C80-G80</f>
        <v>0</v>
      </c>
      <c r="I80" s="729"/>
      <c r="J80" s="749">
        <f>+'G Msual'!P78</f>
        <v>0</v>
      </c>
      <c r="K80" s="750">
        <f>'Pres Gto'!Q71</f>
        <v>0</v>
      </c>
      <c r="L80" s="1228">
        <f t="shared" si="4"/>
        <v>0</v>
      </c>
      <c r="M80" s="729"/>
      <c r="O80" s="714"/>
      <c r="P80" s="714"/>
    </row>
    <row r="81" spans="1:16" ht="15" customHeight="1">
      <c r="A81" s="742"/>
      <c r="B81" s="743"/>
      <c r="C81" s="744"/>
      <c r="D81" s="745"/>
      <c r="E81" s="746"/>
      <c r="F81" s="726"/>
      <c r="G81" s="747"/>
      <c r="H81" s="747"/>
      <c r="I81" s="729"/>
      <c r="J81" s="755"/>
      <c r="K81" s="750"/>
      <c r="L81" s="740">
        <f t="shared" si="4"/>
        <v>0</v>
      </c>
      <c r="M81" s="729"/>
      <c r="O81" s="714"/>
      <c r="P81" s="714"/>
    </row>
    <row r="82" spans="1:16" ht="15" customHeight="1">
      <c r="A82" s="742" t="s">
        <v>5</v>
      </c>
      <c r="B82" s="733" t="s">
        <v>47</v>
      </c>
      <c r="C82" s="753">
        <f>SUM(C83:C84)</f>
        <v>0</v>
      </c>
      <c r="D82" s="753">
        <f>SUM(D83:D84)</f>
        <v>0</v>
      </c>
      <c r="E82" s="753">
        <f>SUM(E83:E84)</f>
        <v>0</v>
      </c>
      <c r="F82" s="726">
        <f t="shared" si="1"/>
        <v>0</v>
      </c>
      <c r="G82" s="736">
        <f>SUM(G83:G84)</f>
        <v>393.89</v>
      </c>
      <c r="H82" s="736">
        <f>+C82-G82</f>
        <v>-393.89</v>
      </c>
      <c r="I82" s="729">
        <f t="shared" ref="I82:I95" si="21">IFERROR((+H82/C82),0)</f>
        <v>0</v>
      </c>
      <c r="J82" s="738">
        <f>SUM(J83:J84)</f>
        <v>0</v>
      </c>
      <c r="K82" s="739">
        <f>SUM(K83:K84)</f>
        <v>0</v>
      </c>
      <c r="L82" s="739">
        <f>SUM(L83:L84)</f>
        <v>0</v>
      </c>
      <c r="M82" s="729">
        <f t="shared" si="20"/>
        <v>0</v>
      </c>
      <c r="O82" s="714"/>
      <c r="P82" s="714"/>
    </row>
    <row r="83" spans="1:16" ht="15" customHeight="1">
      <c r="A83" s="742">
        <v>1</v>
      </c>
      <c r="B83" s="743" t="s">
        <v>127</v>
      </c>
      <c r="C83" s="744">
        <f>'G Msual'!E81</f>
        <v>0</v>
      </c>
      <c r="D83" s="745"/>
      <c r="E83" s="746">
        <f>+C83-D83</f>
        <v>0</v>
      </c>
      <c r="F83" s="1227">
        <f t="shared" ref="F83:F97" si="22">IFERROR((+E83/C83),0)</f>
        <v>0</v>
      </c>
      <c r="G83" s="747">
        <f>'Gto Real 18'!D77</f>
        <v>393.89</v>
      </c>
      <c r="H83" s="747">
        <f>+C83-G83</f>
        <v>-393.89</v>
      </c>
      <c r="I83" s="729">
        <f t="shared" si="21"/>
        <v>0</v>
      </c>
      <c r="J83" s="749">
        <f>+'G Msual'!P81</f>
        <v>0</v>
      </c>
      <c r="K83" s="750">
        <v>0</v>
      </c>
      <c r="L83" s="1228">
        <f t="shared" si="4"/>
        <v>0</v>
      </c>
      <c r="M83" s="729">
        <f t="shared" si="20"/>
        <v>0</v>
      </c>
      <c r="O83" s="714"/>
      <c r="P83" s="714"/>
    </row>
    <row r="84" spans="1:16" ht="15" customHeight="1">
      <c r="A84" s="742">
        <v>2</v>
      </c>
      <c r="B84" s="743" t="s">
        <v>128</v>
      </c>
      <c r="C84" s="744">
        <f>'G Msual'!E82</f>
        <v>0</v>
      </c>
      <c r="D84" s="745">
        <v>0</v>
      </c>
      <c r="E84" s="746">
        <f>+C84-D84</f>
        <v>0</v>
      </c>
      <c r="F84" s="1227"/>
      <c r="G84" s="747">
        <f>'Gto Real 18'!D78</f>
        <v>0</v>
      </c>
      <c r="H84" s="747">
        <f>+C84-G84</f>
        <v>0</v>
      </c>
      <c r="I84" s="729"/>
      <c r="J84" s="749">
        <f>+'G Msual'!P82</f>
        <v>0</v>
      </c>
      <c r="K84" s="750"/>
      <c r="L84" s="1228">
        <f t="shared" si="4"/>
        <v>0</v>
      </c>
      <c r="M84" s="729"/>
      <c r="O84" s="714"/>
      <c r="P84" s="714"/>
    </row>
    <row r="85" spans="1:16" ht="15" customHeight="1">
      <c r="A85" s="742"/>
      <c r="B85" s="743"/>
      <c r="C85" s="744"/>
      <c r="D85" s="745"/>
      <c r="E85" s="746"/>
      <c r="F85" s="726"/>
      <c r="G85" s="747"/>
      <c r="H85" s="747"/>
      <c r="I85" s="729"/>
      <c r="J85" s="749"/>
      <c r="K85" s="750"/>
      <c r="L85" s="740">
        <f t="shared" si="4"/>
        <v>0</v>
      </c>
      <c r="M85" s="729"/>
      <c r="O85" s="714"/>
      <c r="P85" s="714"/>
    </row>
    <row r="86" spans="1:16" ht="15" customHeight="1">
      <c r="A86" s="742" t="s">
        <v>16</v>
      </c>
      <c r="B86" s="733" t="s">
        <v>291</v>
      </c>
      <c r="C86" s="753">
        <f>'G Msual'!E84</f>
        <v>1309.18</v>
      </c>
      <c r="D86" s="745">
        <f>'Pres Gto'!D73</f>
        <v>200</v>
      </c>
      <c r="E86" s="735">
        <f>+C86-D86</f>
        <v>1109.18</v>
      </c>
      <c r="F86" s="726">
        <f t="shared" si="22"/>
        <v>0.84723261889121437</v>
      </c>
      <c r="G86" s="747">
        <f>'Gto Real 18'!D83</f>
        <v>55.07</v>
      </c>
      <c r="H86" s="736">
        <f>+C86-G86</f>
        <v>1254.1100000000001</v>
      </c>
      <c r="I86" s="729">
        <f t="shared" si="21"/>
        <v>0.95793550161169594</v>
      </c>
      <c r="J86" s="738">
        <f>+'G Msual'!P84</f>
        <v>1504.6200000000001</v>
      </c>
      <c r="K86" s="750">
        <f>'Pres Gto'!Q73</f>
        <v>400</v>
      </c>
      <c r="L86" s="740">
        <f>+J86-K86</f>
        <v>1104.6200000000001</v>
      </c>
      <c r="M86" s="729">
        <f t="shared" si="20"/>
        <v>0.7341521447275724</v>
      </c>
      <c r="O86" s="714"/>
      <c r="P86" s="714"/>
    </row>
    <row r="87" spans="1:16" ht="15" customHeight="1" outlineLevel="1">
      <c r="A87" s="742"/>
      <c r="B87" s="743"/>
      <c r="C87" s="744"/>
      <c r="D87" s="745"/>
      <c r="E87" s="735"/>
      <c r="F87" s="726"/>
      <c r="G87" s="747"/>
      <c r="H87" s="747"/>
      <c r="I87" s="729"/>
      <c r="J87" s="755"/>
      <c r="K87" s="750"/>
      <c r="L87" s="750"/>
      <c r="M87" s="729"/>
      <c r="O87" s="714"/>
      <c r="P87" s="714"/>
    </row>
    <row r="88" spans="1:16" ht="15" customHeight="1" outlineLevel="1">
      <c r="A88" s="742" t="s">
        <v>18</v>
      </c>
      <c r="B88" s="733" t="s">
        <v>56</v>
      </c>
      <c r="C88" s="744"/>
      <c r="D88" s="745"/>
      <c r="E88" s="735"/>
      <c r="F88" s="726"/>
      <c r="G88" s="747"/>
      <c r="H88" s="747"/>
      <c r="I88" s="729"/>
      <c r="J88" s="755"/>
      <c r="K88" s="750"/>
      <c r="L88" s="750"/>
      <c r="M88" s="729"/>
      <c r="O88" s="714"/>
      <c r="P88" s="714"/>
    </row>
    <row r="89" spans="1:16" ht="15" customHeight="1" outlineLevel="1">
      <c r="A89" s="742">
        <v>1</v>
      </c>
      <c r="B89" s="743" t="s">
        <v>129</v>
      </c>
      <c r="C89" s="744"/>
      <c r="D89" s="745">
        <v>0</v>
      </c>
      <c r="E89" s="735">
        <f>+C89-D89</f>
        <v>0</v>
      </c>
      <c r="F89" s="1227"/>
      <c r="G89" s="747"/>
      <c r="H89" s="747"/>
      <c r="I89" s="729"/>
      <c r="J89" s="755"/>
      <c r="K89" s="750"/>
      <c r="L89" s="750"/>
      <c r="M89" s="729"/>
      <c r="O89" s="714"/>
      <c r="P89" s="714"/>
    </row>
    <row r="90" spans="1:16" ht="15" customHeight="1">
      <c r="A90" s="742"/>
      <c r="B90" s="743"/>
      <c r="C90" s="744"/>
      <c r="D90" s="745"/>
      <c r="E90" s="746"/>
      <c r="F90" s="726"/>
      <c r="G90" s="747"/>
      <c r="H90" s="747"/>
      <c r="I90" s="729"/>
      <c r="J90" s="755"/>
      <c r="K90" s="750"/>
      <c r="L90" s="750"/>
      <c r="M90" s="729"/>
      <c r="O90" s="714"/>
      <c r="P90" s="714"/>
    </row>
    <row r="91" spans="1:16" ht="15" customHeight="1">
      <c r="A91" s="732" t="s">
        <v>9</v>
      </c>
      <c r="B91" s="733" t="s">
        <v>25</v>
      </c>
      <c r="C91" s="734">
        <f>SUM(C92:C94)</f>
        <v>728.34</v>
      </c>
      <c r="D91" s="734">
        <f>SUM(D92:D94)</f>
        <v>1725.3246666666666</v>
      </c>
      <c r="E91" s="734">
        <f>SUM(E92:E94)</f>
        <v>-996.98466666666661</v>
      </c>
      <c r="F91" s="726">
        <f t="shared" si="22"/>
        <v>-1.3688451364289571</v>
      </c>
      <c r="G91" s="736">
        <f>SUM(G92:G94)</f>
        <v>1865.81</v>
      </c>
      <c r="H91" s="736">
        <f>SUM(H92:H94)</f>
        <v>-1137.4699999999998</v>
      </c>
      <c r="I91" s="729">
        <f>IFERROR((+H91/C91),0)</f>
        <v>-1.5617294120877609</v>
      </c>
      <c r="J91" s="738">
        <f>+J92+J93+J94</f>
        <v>1496.43</v>
      </c>
      <c r="K91" s="738">
        <f>+K92+K93+K94</f>
        <v>3450.6493333333333</v>
      </c>
      <c r="L91" s="738">
        <f>+L92+L93+L94</f>
        <v>-1954.2193333333332</v>
      </c>
      <c r="M91" s="729">
        <f t="shared" si="20"/>
        <v>-1.3059209808232481</v>
      </c>
      <c r="O91" s="714"/>
      <c r="P91" s="714"/>
    </row>
    <row r="92" spans="1:16" ht="15" customHeight="1">
      <c r="A92" s="742">
        <v>1</v>
      </c>
      <c r="B92" s="743" t="s">
        <v>130</v>
      </c>
      <c r="C92" s="744">
        <f>'G Msual'!E88</f>
        <v>728.34</v>
      </c>
      <c r="D92" s="745">
        <f>'Pres Gto'!D78</f>
        <v>1725.3246666666666</v>
      </c>
      <c r="E92" s="746">
        <f>+C92-D92</f>
        <v>-996.98466666666661</v>
      </c>
      <c r="F92" s="1227">
        <f t="shared" si="22"/>
        <v>-1.3688451364289571</v>
      </c>
      <c r="G92" s="747">
        <f>'Gto Real 18'!D87</f>
        <v>1865.81</v>
      </c>
      <c r="H92" s="747">
        <f>+C92-G92</f>
        <v>-1137.4699999999998</v>
      </c>
      <c r="I92" s="729">
        <f>IFERROR((+H92/C92),0)</f>
        <v>-1.5617294120877609</v>
      </c>
      <c r="J92" s="749">
        <f>+'G Msual'!P88</f>
        <v>1496.43</v>
      </c>
      <c r="K92" s="750">
        <f>'Pres Gto'!Q78</f>
        <v>3450.6493333333333</v>
      </c>
      <c r="L92" s="1228">
        <f>+J92-K92</f>
        <v>-1954.2193333333332</v>
      </c>
      <c r="M92" s="729">
        <f t="shared" si="20"/>
        <v>-1.3059209808232481</v>
      </c>
      <c r="O92" s="714"/>
      <c r="P92" s="714"/>
    </row>
    <row r="93" spans="1:16" ht="15" customHeight="1">
      <c r="A93" s="742">
        <v>2</v>
      </c>
      <c r="B93" s="743" t="s">
        <v>313</v>
      </c>
      <c r="C93" s="744">
        <f>'G Msual'!E89</f>
        <v>0</v>
      </c>
      <c r="D93" s="745">
        <f>'Pres Gto'!D79</f>
        <v>0</v>
      </c>
      <c r="E93" s="746">
        <f>+C93-D93</f>
        <v>0</v>
      </c>
      <c r="F93" s="1227">
        <f t="shared" si="22"/>
        <v>0</v>
      </c>
      <c r="G93" s="747">
        <f>'Gto Real 18'!D88</f>
        <v>0</v>
      </c>
      <c r="H93" s="747">
        <f>+C93-G93</f>
        <v>0</v>
      </c>
      <c r="I93" s="729">
        <f>IFERROR((+H93/C93),0)</f>
        <v>0</v>
      </c>
      <c r="J93" s="749">
        <f>+'G Msual'!P89</f>
        <v>0</v>
      </c>
      <c r="K93" s="750">
        <f>'Pres Gto'!Q79</f>
        <v>0</v>
      </c>
      <c r="L93" s="1228">
        <f t="shared" ref="L93:L100" si="23">+J93-K93</f>
        <v>0</v>
      </c>
      <c r="M93" s="729">
        <f t="shared" si="20"/>
        <v>0</v>
      </c>
      <c r="O93" s="714"/>
      <c r="P93" s="714"/>
    </row>
    <row r="94" spans="1:16" ht="15" customHeight="1">
      <c r="A94" s="742"/>
      <c r="B94" s="743"/>
      <c r="C94" s="744"/>
      <c r="D94" s="745">
        <v>0</v>
      </c>
      <c r="E94" s="746">
        <f>+C94-D94</f>
        <v>0</v>
      </c>
      <c r="F94" s="1227"/>
      <c r="G94" s="747"/>
      <c r="H94" s="747">
        <f>+C94-G94</f>
        <v>0</v>
      </c>
      <c r="I94" s="729"/>
      <c r="J94" s="1221">
        <v>0</v>
      </c>
      <c r="K94" s="750">
        <v>0</v>
      </c>
      <c r="L94" s="1228">
        <f t="shared" si="23"/>
        <v>0</v>
      </c>
      <c r="M94" s="729"/>
      <c r="O94" s="714"/>
      <c r="P94" s="714"/>
    </row>
    <row r="95" spans="1:16" s="716" customFormat="1" ht="15" customHeight="1">
      <c r="A95" s="732" t="s">
        <v>3</v>
      </c>
      <c r="B95" s="733" t="s">
        <v>456</v>
      </c>
      <c r="C95" s="753">
        <f>SUM(C96:C98)</f>
        <v>3409.98</v>
      </c>
      <c r="D95" s="753">
        <f>SUM(D96:D98)</f>
        <v>2987.83</v>
      </c>
      <c r="E95" s="734">
        <f>SUM(E96:E98)</f>
        <v>422.15</v>
      </c>
      <c r="F95" s="726">
        <f t="shared" si="22"/>
        <v>0.12379838004914984</v>
      </c>
      <c r="G95" s="736">
        <f>SUM(G96:G99)</f>
        <v>4087.17</v>
      </c>
      <c r="H95" s="736">
        <f>SUM(H96:H99)</f>
        <v>-677.19</v>
      </c>
      <c r="I95" s="729">
        <f t="shared" si="21"/>
        <v>-0.19859060756954589</v>
      </c>
      <c r="J95" s="738">
        <f>SUM(J96:J98)</f>
        <v>6819.96</v>
      </c>
      <c r="K95" s="738">
        <f t="shared" ref="K95" si="24">SUM(K96:K98)</f>
        <v>5975.66</v>
      </c>
      <c r="L95" s="738">
        <f>SUM(L96:L98)</f>
        <v>844.3</v>
      </c>
      <c r="M95" s="729">
        <f t="shared" si="20"/>
        <v>0.12379838004914984</v>
      </c>
      <c r="O95" s="741"/>
      <c r="P95" s="741"/>
    </row>
    <row r="96" spans="1:16" s="716" customFormat="1" ht="15" customHeight="1">
      <c r="A96" s="742">
        <v>1</v>
      </c>
      <c r="B96" s="743" t="s">
        <v>464</v>
      </c>
      <c r="C96" s="744">
        <f>'G Msual'!E92</f>
        <v>519.15</v>
      </c>
      <c r="D96" s="734">
        <v>0</v>
      </c>
      <c r="E96" s="746">
        <f>+C96-D96</f>
        <v>519.15</v>
      </c>
      <c r="F96" s="726">
        <f t="shared" si="22"/>
        <v>1</v>
      </c>
      <c r="G96" s="747">
        <f>'Gto Real 18'!D89</f>
        <v>0</v>
      </c>
      <c r="H96" s="747">
        <f>+C96-G96</f>
        <v>519.15</v>
      </c>
      <c r="I96" s="729">
        <f>IFERROR((+H96/C96),0)</f>
        <v>1</v>
      </c>
      <c r="J96" s="1221">
        <f>+'G Msual'!P92</f>
        <v>1038.3</v>
      </c>
      <c r="K96" s="739">
        <v>0</v>
      </c>
      <c r="L96" s="1228">
        <f>+J96-K96</f>
        <v>1038.3</v>
      </c>
      <c r="M96" s="729">
        <f t="shared" si="20"/>
        <v>1</v>
      </c>
      <c r="O96" s="741"/>
      <c r="P96" s="741"/>
    </row>
    <row r="97" spans="1:16" ht="15" customHeight="1">
      <c r="A97" s="742">
        <v>2</v>
      </c>
      <c r="B97" s="743" t="s">
        <v>401</v>
      </c>
      <c r="C97" s="744">
        <f>'G Msual'!E93</f>
        <v>2890.83</v>
      </c>
      <c r="D97" s="745">
        <f>'Pres Gto'!D81</f>
        <v>2890.83</v>
      </c>
      <c r="E97" s="1290">
        <f>+C97-D97</f>
        <v>0</v>
      </c>
      <c r="F97" s="1227">
        <f t="shared" si="22"/>
        <v>0</v>
      </c>
      <c r="G97" s="747">
        <v>0</v>
      </c>
      <c r="H97" s="747">
        <f>+C97-G97</f>
        <v>2890.83</v>
      </c>
      <c r="I97" s="729">
        <f>IFERROR((+H97/C97),0)</f>
        <v>1</v>
      </c>
      <c r="J97" s="749">
        <f>'G Msual'!P93</f>
        <v>5781.66</v>
      </c>
      <c r="K97" s="750">
        <f>'Pres Gto'!Q81</f>
        <v>5781.66</v>
      </c>
      <c r="L97" s="1228">
        <f>+J97-K97</f>
        <v>0</v>
      </c>
      <c r="M97" s="729">
        <f t="shared" si="20"/>
        <v>0</v>
      </c>
      <c r="O97" s="714"/>
      <c r="P97" s="714"/>
    </row>
    <row r="98" spans="1:16" ht="15" customHeight="1">
      <c r="A98" s="742">
        <v>3</v>
      </c>
      <c r="B98" s="743" t="s">
        <v>402</v>
      </c>
      <c r="C98" s="744">
        <f>'G Msual'!E94</f>
        <v>0</v>
      </c>
      <c r="D98" s="745">
        <f>'Pres Gto'!D82</f>
        <v>97</v>
      </c>
      <c r="E98" s="746">
        <f>+C98-D98</f>
        <v>-97</v>
      </c>
      <c r="F98" s="1227"/>
      <c r="G98" s="747">
        <f>'Gto Real 18'!D90</f>
        <v>4087.17</v>
      </c>
      <c r="H98" s="747">
        <f>+C98-G98</f>
        <v>-4087.17</v>
      </c>
      <c r="I98" s="729">
        <f>IFERROR((+H98/C98),0)</f>
        <v>0</v>
      </c>
      <c r="J98" s="749">
        <v>0</v>
      </c>
      <c r="K98" s="750">
        <f>'Pres Gto'!Q82</f>
        <v>194</v>
      </c>
      <c r="L98" s="1228">
        <f>+J98-K98</f>
        <v>-194</v>
      </c>
      <c r="M98" s="729"/>
      <c r="O98" s="714"/>
      <c r="P98" s="714"/>
    </row>
    <row r="99" spans="1:16" ht="15" customHeight="1">
      <c r="A99" s="756"/>
      <c r="B99" s="743"/>
      <c r="C99" s="753"/>
      <c r="D99" s="745">
        <v>0</v>
      </c>
      <c r="E99" s="746"/>
      <c r="F99" s="726"/>
      <c r="G99" s="747"/>
      <c r="H99" s="747"/>
      <c r="I99" s="729"/>
      <c r="J99" s="749"/>
      <c r="K99" s="750">
        <f>'Pres Gto'!Q84</f>
        <v>0</v>
      </c>
      <c r="L99" s="740"/>
      <c r="M99" s="729"/>
      <c r="O99" s="714"/>
      <c r="P99" s="714"/>
    </row>
    <row r="100" spans="1:16" ht="15" customHeight="1">
      <c r="A100" s="732" t="s">
        <v>28</v>
      </c>
      <c r="B100" s="733" t="s">
        <v>29</v>
      </c>
      <c r="C100" s="744">
        <f>+'G Msual'!E96</f>
        <v>0</v>
      </c>
      <c r="D100" s="745">
        <v>0</v>
      </c>
      <c r="E100" s="746">
        <f>+C100-D100</f>
        <v>0</v>
      </c>
      <c r="F100" s="726"/>
      <c r="G100" s="747">
        <f>'Gto Real 18'!D93</f>
        <v>0</v>
      </c>
      <c r="H100" s="747">
        <f>+C100-G100</f>
        <v>0</v>
      </c>
      <c r="I100" s="729">
        <f>IFERROR((+H100/C100),0)</f>
        <v>0</v>
      </c>
      <c r="J100" s="738">
        <f>+'G Msual'!P96</f>
        <v>0</v>
      </c>
      <c r="K100" s="750">
        <v>0</v>
      </c>
      <c r="L100" s="740">
        <f t="shared" si="23"/>
        <v>0</v>
      </c>
      <c r="M100" s="729">
        <f t="shared" si="20"/>
        <v>0</v>
      </c>
      <c r="O100" s="714"/>
      <c r="P100" s="714"/>
    </row>
    <row r="101" spans="1:16" s="716" customFormat="1" ht="15" customHeight="1" thickBot="1">
      <c r="A101" s="757"/>
      <c r="B101" s="758"/>
      <c r="C101" s="759"/>
      <c r="D101" s="760"/>
      <c r="E101" s="761"/>
      <c r="F101" s="762"/>
      <c r="G101" s="763"/>
      <c r="H101" s="763"/>
      <c r="I101" s="729"/>
      <c r="J101" s="764"/>
      <c r="K101" s="765"/>
      <c r="L101" s="765"/>
      <c r="M101" s="729"/>
      <c r="O101" s="714"/>
      <c r="P101" s="714"/>
    </row>
    <row r="102" spans="1:16" ht="23.25" customHeight="1" thickBot="1">
      <c r="A102" s="766"/>
      <c r="B102" s="767" t="s">
        <v>30</v>
      </c>
      <c r="C102" s="972">
        <f>+C9+C72+C91+C100+C95</f>
        <v>93914.01</v>
      </c>
      <c r="D102" s="972">
        <f>+D9+D72+D91+D100+D95</f>
        <v>93782.266310320629</v>
      </c>
      <c r="E102" s="768">
        <f>+E9+E72+E91+E100+E95</f>
        <v>131.74368967936221</v>
      </c>
      <c r="F102" s="769">
        <f>IFERROR((E102/C102),0)</f>
        <v>1.4028118880171575E-3</v>
      </c>
      <c r="G102" s="971">
        <f>+G9+G72+G91+G100+G95</f>
        <v>83617.7</v>
      </c>
      <c r="H102" s="1080">
        <f>+H9+H72+H91+H100+H95</f>
        <v>10296.31000000001</v>
      </c>
      <c r="I102" s="770">
        <f>IFERROR((H102/C102),0)</f>
        <v>0.10963550592717754</v>
      </c>
      <c r="J102" s="971">
        <f>+J9+J72+J91+J100+J95</f>
        <v>182862.96000000002</v>
      </c>
      <c r="K102" s="971">
        <f>+K9+K72+K91+K100+K95</f>
        <v>187534.2143084353</v>
      </c>
      <c r="L102" s="1080">
        <f>+L9+L72+L91+L100+L95</f>
        <v>-4671.2543084353229</v>
      </c>
      <c r="M102" s="771">
        <f>+L102/J102</f>
        <v>-2.5545109345464615E-2</v>
      </c>
      <c r="O102" s="714"/>
      <c r="P102" s="714"/>
    </row>
    <row r="103" spans="1:16" ht="15" customHeight="1">
      <c r="G103" s="714"/>
      <c r="J103" s="772"/>
      <c r="K103" s="773"/>
      <c r="L103" s="773"/>
      <c r="M103" s="773"/>
    </row>
    <row r="104" spans="1:16" ht="15" customHeight="1" thickBot="1">
      <c r="A104" s="772"/>
      <c r="B104" s="962" t="s">
        <v>361</v>
      </c>
      <c r="C104" s="968">
        <f>C102-'G Msual'!E98</f>
        <v>0</v>
      </c>
      <c r="D104" s="968">
        <f>D102-'Pres Gto'!D85</f>
        <v>0</v>
      </c>
      <c r="E104" s="963">
        <f>+C102-D102-E102</f>
        <v>3.865352482534945E-12</v>
      </c>
      <c r="F104" s="964"/>
      <c r="G104" s="970">
        <f>G102-'Gto Real 18'!D97</f>
        <v>0</v>
      </c>
      <c r="H104" s="965">
        <f>+C102-G102-H102</f>
        <v>0</v>
      </c>
      <c r="I104" s="964"/>
      <c r="J104" s="969">
        <f>+J102-'G Msual'!P98</f>
        <v>0</v>
      </c>
      <c r="K104" s="966">
        <f>K102-'Pres Gto'!Q85</f>
        <v>0</v>
      </c>
      <c r="L104" s="967">
        <f>+J102-K102-L102</f>
        <v>4.2746250983327627E-11</v>
      </c>
      <c r="M104" s="967"/>
    </row>
    <row r="105" spans="1:16" ht="15" customHeight="1" thickTop="1">
      <c r="A105" s="775"/>
      <c r="B105" s="775"/>
      <c r="C105" s="774"/>
      <c r="D105" s="776"/>
      <c r="E105" s="774"/>
      <c r="F105" s="775"/>
      <c r="G105" s="774"/>
      <c r="H105" s="775"/>
      <c r="I105" s="775"/>
      <c r="J105" s="714"/>
      <c r="K105" s="773"/>
      <c r="L105" s="773"/>
      <c r="M105" s="773"/>
    </row>
    <row r="107" spans="1:16" ht="15" customHeight="1">
      <c r="J107" s="777"/>
    </row>
    <row r="108" spans="1:16" ht="15" customHeight="1">
      <c r="J108" s="777"/>
    </row>
    <row r="109" spans="1:16" ht="15" customHeight="1">
      <c r="J109" s="777"/>
    </row>
  </sheetData>
  <mergeCells count="16">
    <mergeCell ref="A2:M2"/>
    <mergeCell ref="J7:J8"/>
    <mergeCell ref="K7:K8"/>
    <mergeCell ref="L7:M7"/>
    <mergeCell ref="J6:M6"/>
    <mergeCell ref="B6:B8"/>
    <mergeCell ref="E6:F6"/>
    <mergeCell ref="H6:I6"/>
    <mergeCell ref="H7:I7"/>
    <mergeCell ref="E7:F7"/>
    <mergeCell ref="C7:C8"/>
    <mergeCell ref="D7:D8"/>
    <mergeCell ref="C6:D6"/>
    <mergeCell ref="A4:M4"/>
    <mergeCell ref="A5:M5"/>
    <mergeCell ref="G6:G8"/>
  </mergeCells>
  <printOptions horizontalCentered="1"/>
  <pageMargins left="0.24" right="0.2" top="0.56000000000000005" bottom="1" header="0" footer="0"/>
  <pageSetup scale="46" orientation="portrait" horizontalDpi="4294967292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2:O69"/>
  <sheetViews>
    <sheetView showGridLines="0" topLeftCell="B1" zoomScale="70" zoomScaleNormal="70" workbookViewId="0">
      <pane xSplit="1" ySplit="8" topLeftCell="C30" activePane="bottomRight" state="frozen"/>
      <selection activeCell="I39" sqref="I39"/>
      <selection pane="topRight" activeCell="I39" sqref="I39"/>
      <selection pane="bottomLeft" activeCell="I39" sqref="I39"/>
      <selection pane="bottomRight" activeCell="J51" sqref="J51"/>
    </sheetView>
  </sheetViews>
  <sheetFormatPr baseColWidth="10" defaultColWidth="11.44140625" defaultRowHeight="15"/>
  <cols>
    <col min="1" max="1" width="3.77734375" style="1" customWidth="1"/>
    <col min="2" max="2" width="43.44140625" style="1" bestFit="1" customWidth="1"/>
    <col min="3" max="3" width="15" style="1" customWidth="1"/>
    <col min="4" max="4" width="14.88671875" style="25" customWidth="1"/>
    <col min="5" max="5" width="13.88671875" style="1" customWidth="1"/>
    <col min="6" max="6" width="14.77734375" style="1" bestFit="1" customWidth="1"/>
    <col min="7" max="7" width="13.44140625" style="1" customWidth="1"/>
    <col min="8" max="8" width="12.5546875" style="1" customWidth="1"/>
    <col min="9" max="9" width="12.33203125" style="1" bestFit="1" customWidth="1"/>
    <col min="10" max="10" width="13" style="1" bestFit="1" customWidth="1"/>
    <col min="11" max="11" width="12.88671875" style="1" customWidth="1"/>
    <col min="12" max="12" width="13.44140625" style="1" bestFit="1" customWidth="1"/>
    <col min="13" max="13" width="11" style="1" customWidth="1"/>
    <col min="14" max="16384" width="11.44140625" style="1"/>
  </cols>
  <sheetData>
    <row r="2" spans="1:15" ht="23.25">
      <c r="A2" s="1690" t="s">
        <v>12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</row>
    <row r="3" spans="1:15" ht="15.75">
      <c r="A3" s="1691" t="s">
        <v>50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</row>
    <row r="4" spans="1:15" ht="15.75">
      <c r="A4" s="949"/>
      <c r="B4" s="950"/>
      <c r="C4" s="1705" t="s">
        <v>813</v>
      </c>
      <c r="D4" s="1705"/>
      <c r="E4" s="1705"/>
      <c r="F4" s="1705"/>
      <c r="G4" s="1705"/>
      <c r="H4" s="1705"/>
      <c r="I4" s="1705"/>
      <c r="J4" s="6"/>
      <c r="K4" s="10" t="s">
        <v>197</v>
      </c>
    </row>
    <row r="5" spans="1:15" ht="16.5" thickBot="1">
      <c r="A5" s="3"/>
      <c r="B5" s="3"/>
      <c r="C5" s="115"/>
      <c r="D5" s="7"/>
      <c r="E5" s="5"/>
      <c r="F5" s="7" t="s">
        <v>360</v>
      </c>
      <c r="G5" s="7"/>
      <c r="H5" s="7"/>
      <c r="I5" s="11"/>
      <c r="J5" s="6"/>
    </row>
    <row r="6" spans="1:15" ht="15.75" customHeight="1">
      <c r="A6" s="1240" t="s">
        <v>68</v>
      </c>
      <c r="B6" s="1706" t="s">
        <v>68</v>
      </c>
      <c r="C6" s="1711" t="s">
        <v>799</v>
      </c>
      <c r="D6" s="1712"/>
      <c r="E6" s="1698" t="s">
        <v>803</v>
      </c>
      <c r="F6" s="1699"/>
      <c r="G6" s="1693" t="s">
        <v>472</v>
      </c>
      <c r="H6" s="1700" t="s">
        <v>149</v>
      </c>
      <c r="I6" s="1701"/>
      <c r="J6" s="1696" t="s">
        <v>812</v>
      </c>
      <c r="K6" s="1696"/>
      <c r="L6" s="1696"/>
      <c r="M6" s="1697"/>
    </row>
    <row r="7" spans="1:15" ht="15.75">
      <c r="A7" s="1241"/>
      <c r="B7" s="1707"/>
      <c r="C7" s="1684" t="s">
        <v>798</v>
      </c>
      <c r="D7" s="1709" t="s">
        <v>800</v>
      </c>
      <c r="E7" s="1702" t="s">
        <v>196</v>
      </c>
      <c r="F7" s="1703"/>
      <c r="G7" s="1694"/>
      <c r="H7" s="1704" t="s">
        <v>801</v>
      </c>
      <c r="I7" s="1703"/>
      <c r="J7" s="1684" t="s">
        <v>802</v>
      </c>
      <c r="K7" s="1686" t="s">
        <v>147</v>
      </c>
      <c r="L7" s="1688" t="s">
        <v>148</v>
      </c>
      <c r="M7" s="1689"/>
      <c r="N7" s="1682"/>
      <c r="O7" s="1683"/>
    </row>
    <row r="8" spans="1:15" ht="16.5" thickBot="1">
      <c r="A8" s="1242"/>
      <c r="B8" s="1708"/>
      <c r="C8" s="1685"/>
      <c r="D8" s="1710"/>
      <c r="E8" s="1533" t="s">
        <v>146</v>
      </c>
      <c r="F8" s="1529" t="s">
        <v>67</v>
      </c>
      <c r="G8" s="1695"/>
      <c r="H8" s="53" t="s">
        <v>146</v>
      </c>
      <c r="I8" s="54" t="s">
        <v>67</v>
      </c>
      <c r="J8" s="1685"/>
      <c r="K8" s="1687"/>
      <c r="L8" s="4" t="s">
        <v>146</v>
      </c>
      <c r="M8" s="8" t="s">
        <v>67</v>
      </c>
    </row>
    <row r="9" spans="1:15" s="10" customFormat="1" ht="15.75">
      <c r="A9" s="12" t="s">
        <v>0</v>
      </c>
      <c r="B9" s="20" t="s">
        <v>150</v>
      </c>
      <c r="C9" s="28">
        <f>SUM(C10:C13)</f>
        <v>93607.939999999988</v>
      </c>
      <c r="D9" s="49">
        <f>SUM(D10:D13)</f>
        <v>98924.904593900559</v>
      </c>
      <c r="E9" s="1534">
        <f>SUM(E10:E13)</f>
        <v>-5316.9645939005713</v>
      </c>
      <c r="F9" s="52">
        <f>IFERROR((+E9/C9),0)</f>
        <v>-5.6800358964213635E-2</v>
      </c>
      <c r="G9" s="28">
        <f>SUM(G10:G13)</f>
        <v>96689.96</v>
      </c>
      <c r="H9" s="49">
        <f>+C9-G9</f>
        <v>-3082.0200000000186</v>
      </c>
      <c r="I9" s="52">
        <f>IFERROR((+H9/C9),0)</f>
        <v>-3.2924771125184667E-2</v>
      </c>
      <c r="J9" s="58">
        <f>SUM(J10:J13)</f>
        <v>199025.06</v>
      </c>
      <c r="K9" s="55">
        <f>SUM(K10:K13)</f>
        <v>209934.98039869149</v>
      </c>
      <c r="L9" s="34">
        <f>+J9-K9</f>
        <v>-10909.920398691494</v>
      </c>
      <c r="M9" s="36">
        <f>IFERROR((+L9/J9),0)</f>
        <v>-5.4816817533889929E-2</v>
      </c>
      <c r="N9" s="262"/>
      <c r="O9" s="262"/>
    </row>
    <row r="10" spans="1:15" ht="15.75">
      <c r="A10" s="14" t="s">
        <v>2</v>
      </c>
      <c r="B10" s="22" t="s">
        <v>85</v>
      </c>
      <c r="C10" s="29">
        <f>+'R Msual'!D9</f>
        <v>91901.689999999988</v>
      </c>
      <c r="D10" s="46">
        <f>'Pres Res'!D9</f>
        <v>97243.904593900559</v>
      </c>
      <c r="E10" s="1535">
        <f>+C10-D10</f>
        <v>-5342.2145939005713</v>
      </c>
      <c r="F10" s="37">
        <f t="shared" ref="F10:F36" si="0">IFERROR((+E10/C10),0)</f>
        <v>-5.8129666537150425E-2</v>
      </c>
      <c r="G10" s="29">
        <f>'Res Real 18'!D7</f>
        <v>93988.260000000009</v>
      </c>
      <c r="H10" s="46">
        <f>+C10-G10</f>
        <v>-2086.5700000000215</v>
      </c>
      <c r="I10" s="37">
        <f>IFERROR((+H10/C10),0)</f>
        <v>-2.2704370289599918E-2</v>
      </c>
      <c r="J10" s="50">
        <f>+'R Msual'!O9</f>
        <v>191412.56</v>
      </c>
      <c r="K10" s="16">
        <f>'Pres Res'!Q9</f>
        <v>202372.98039869149</v>
      </c>
      <c r="L10" s="32">
        <f>+J10-K10</f>
        <v>-10960.420398691494</v>
      </c>
      <c r="M10" s="35">
        <f>IFERROR((+L10/J10),0)</f>
        <v>-5.7260716844764498E-2</v>
      </c>
      <c r="N10" s="262"/>
      <c r="O10" s="262"/>
    </row>
    <row r="11" spans="1:15" ht="15.75">
      <c r="A11" s="14" t="s">
        <v>3</v>
      </c>
      <c r="B11" s="22" t="s">
        <v>86</v>
      </c>
      <c r="C11" s="29">
        <f>+'R Msual'!D10</f>
        <v>1406.25</v>
      </c>
      <c r="D11" s="46">
        <f>'Pres Res'!D10</f>
        <v>1381</v>
      </c>
      <c r="E11" s="1535">
        <f>+C11-D11</f>
        <v>25.25</v>
      </c>
      <c r="F11" s="37">
        <f t="shared" si="0"/>
        <v>1.7955555555555554E-2</v>
      </c>
      <c r="G11" s="29">
        <f>'Res Real 18'!D8</f>
        <v>2062.6999999999998</v>
      </c>
      <c r="H11" s="46">
        <f>+C11-G11</f>
        <v>-656.44999999999982</v>
      </c>
      <c r="I11" s="37">
        <f>IFERROR((+H11/C11),0)</f>
        <v>-0.46680888888888877</v>
      </c>
      <c r="J11" s="50">
        <f>+'R Msual'!O10</f>
        <v>2812.5</v>
      </c>
      <c r="K11" s="16">
        <f>'Pres Res'!Q10</f>
        <v>2762</v>
      </c>
      <c r="L11" s="32">
        <f>+J11-K11</f>
        <v>50.5</v>
      </c>
      <c r="M11" s="35">
        <f>IFERROR((+L11/J11),0)</f>
        <v>1.7955555555555554E-2</v>
      </c>
      <c r="N11" s="262"/>
      <c r="O11" s="262"/>
    </row>
    <row r="12" spans="1:15" ht="15.75">
      <c r="A12" s="14" t="s">
        <v>4</v>
      </c>
      <c r="B12" s="21" t="s">
        <v>87</v>
      </c>
      <c r="C12" s="29">
        <f>+'R Msual'!D11</f>
        <v>300</v>
      </c>
      <c r="D12" s="46">
        <f>'Pres Res'!D11</f>
        <v>300</v>
      </c>
      <c r="E12" s="1535">
        <f>+C12-D12</f>
        <v>0</v>
      </c>
      <c r="F12" s="37">
        <f t="shared" si="0"/>
        <v>0</v>
      </c>
      <c r="G12" s="29">
        <f>'Res Real 18'!D9</f>
        <v>639</v>
      </c>
      <c r="H12" s="46">
        <f>+C12-G12</f>
        <v>-339</v>
      </c>
      <c r="I12" s="37">
        <f>IFERROR((+H12/C12),0)</f>
        <v>-1.1299999999999999</v>
      </c>
      <c r="J12" s="50">
        <f>+'R Msual'!O11</f>
        <v>4800</v>
      </c>
      <c r="K12" s="16">
        <f>'Pres Res'!Q11</f>
        <v>4800</v>
      </c>
      <c r="L12" s="32">
        <f>+J12-K12</f>
        <v>0</v>
      </c>
      <c r="M12" s="35">
        <f>IFERROR((+L12/J12),0)</f>
        <v>0</v>
      </c>
      <c r="N12" s="262"/>
      <c r="O12" s="262"/>
    </row>
    <row r="13" spans="1:15" ht="15.75">
      <c r="A13" s="14" t="s">
        <v>5</v>
      </c>
      <c r="B13" s="21" t="s">
        <v>88</v>
      </c>
      <c r="C13" s="29">
        <f>+'R Msual'!D12</f>
        <v>0</v>
      </c>
      <c r="D13" s="46">
        <f>'Pres Res'!D12</f>
        <v>0</v>
      </c>
      <c r="E13" s="1535">
        <f>+C13-D13</f>
        <v>0</v>
      </c>
      <c r="F13" s="37"/>
      <c r="G13" s="29">
        <f>'Res Real 18'!D10</f>
        <v>0</v>
      </c>
      <c r="H13" s="46">
        <f>+C13-G13</f>
        <v>0</v>
      </c>
      <c r="I13" s="37"/>
      <c r="J13" s="50">
        <f>+'R Msual'!O12</f>
        <v>0</v>
      </c>
      <c r="K13" s="16">
        <f>'Pres Res'!Q12</f>
        <v>0</v>
      </c>
      <c r="L13" s="32">
        <f>+J13-K13</f>
        <v>0</v>
      </c>
      <c r="M13" s="35"/>
      <c r="N13" s="262"/>
      <c r="O13" s="262"/>
    </row>
    <row r="14" spans="1:15" ht="15.75">
      <c r="A14" s="13"/>
      <c r="B14" s="23"/>
      <c r="C14" s="29"/>
      <c r="D14" s="18"/>
      <c r="E14" s="1536"/>
      <c r="F14" s="24"/>
      <c r="G14" s="29"/>
      <c r="H14" s="18"/>
      <c r="I14" s="24"/>
      <c r="J14" s="26"/>
      <c r="K14" s="17"/>
      <c r="L14" s="15"/>
      <c r="M14" s="19"/>
      <c r="N14" s="262"/>
      <c r="O14" s="262"/>
    </row>
    <row r="15" spans="1:15" s="10" customFormat="1" ht="15.75">
      <c r="A15" s="13" t="s">
        <v>0</v>
      </c>
      <c r="B15" s="23" t="s">
        <v>13</v>
      </c>
      <c r="C15" s="56">
        <f>SUM(C16:C24)</f>
        <v>88325.88</v>
      </c>
      <c r="D15" s="47">
        <f>SUM(D16:D24)</f>
        <v>88769.11164365396</v>
      </c>
      <c r="E15" s="1537">
        <f>SUM(E16:E24)</f>
        <v>-443.23164365396235</v>
      </c>
      <c r="F15" s="61">
        <f t="shared" si="0"/>
        <v>-5.0181401380202757E-3</v>
      </c>
      <c r="G15" s="31">
        <f>SUM(G16:G24)</f>
        <v>77215.759999999995</v>
      </c>
      <c r="H15" s="47">
        <f t="shared" ref="H15:H24" si="1">+C15-G15</f>
        <v>11110.12000000001</v>
      </c>
      <c r="I15" s="61">
        <f t="shared" ref="I15:I47" si="2">IFERROR((+H15/C15),0)</f>
        <v>0.12578555684924972</v>
      </c>
      <c r="J15" s="59">
        <f>SUM(J16:J24)</f>
        <v>172901.32000000004</v>
      </c>
      <c r="K15" s="56">
        <f>SUM(K16:K24)</f>
        <v>177507.90497510196</v>
      </c>
      <c r="L15" s="62">
        <f>+J15-K15</f>
        <v>-4606.5849751019268</v>
      </c>
      <c r="M15" s="63">
        <f t="shared" ref="M15:M47" si="3">IFERROR((+L15/J15),0)</f>
        <v>-2.664285602389806E-2</v>
      </c>
      <c r="N15" s="262"/>
      <c r="O15" s="262"/>
    </row>
    <row r="16" spans="1:15" ht="15.75">
      <c r="A16" s="14" t="s">
        <v>2</v>
      </c>
      <c r="B16" s="21" t="s">
        <v>89</v>
      </c>
      <c r="C16" s="29">
        <f>+'R Msual'!D15</f>
        <v>15684.92</v>
      </c>
      <c r="D16" s="46">
        <f>'Pres Res'!D17</f>
        <v>15880.91414365397</v>
      </c>
      <c r="E16" s="1535">
        <f>+C16-D16</f>
        <v>-195.99414365397024</v>
      </c>
      <c r="F16" s="37">
        <f t="shared" si="0"/>
        <v>-1.2495705662124526E-2</v>
      </c>
      <c r="G16" s="29">
        <f>'Res Real 18'!D15</f>
        <v>13738.18</v>
      </c>
      <c r="H16" s="46">
        <f t="shared" si="1"/>
        <v>1946.7399999999998</v>
      </c>
      <c r="I16" s="37">
        <f t="shared" si="2"/>
        <v>0.12411539236413063</v>
      </c>
      <c r="J16" s="50">
        <f>+'R Msual'!O15</f>
        <v>32296.32</v>
      </c>
      <c r="K16" s="16">
        <f>'Pres Res'!Q17</f>
        <v>31731.509975101988</v>
      </c>
      <c r="L16" s="32">
        <f>+J16-K16</f>
        <v>564.81002489801176</v>
      </c>
      <c r="M16" s="35">
        <f t="shared" si="3"/>
        <v>1.7488370962945986E-2</v>
      </c>
      <c r="N16" s="262"/>
      <c r="O16" s="262"/>
    </row>
    <row r="17" spans="1:15" ht="15.75">
      <c r="A17" s="14" t="s">
        <v>3</v>
      </c>
      <c r="B17" s="21" t="s">
        <v>90</v>
      </c>
      <c r="C17" s="29">
        <f>+'R Msual'!D16</f>
        <v>2306.25</v>
      </c>
      <c r="D17" s="46">
        <f>'Pres Res'!D18</f>
        <v>2320.8333333333335</v>
      </c>
      <c r="E17" s="1535">
        <f t="shared" ref="E17:E24" si="4">+C17-D17</f>
        <v>-14.583333333333485</v>
      </c>
      <c r="F17" s="37">
        <f t="shared" si="0"/>
        <v>-6.3233965672990717E-3</v>
      </c>
      <c r="G17" s="29">
        <f>'Res Real 18'!D16</f>
        <v>2320.83</v>
      </c>
      <c r="H17" s="46">
        <f t="shared" si="1"/>
        <v>-14.579999999999927</v>
      </c>
      <c r="I17" s="37">
        <f t="shared" si="2"/>
        <v>-6.3219512195121638E-3</v>
      </c>
      <c r="J17" s="50">
        <f>+'R Msual'!O16</f>
        <v>4612.5</v>
      </c>
      <c r="K17" s="16">
        <f>'Pres Res'!Q18</f>
        <v>4641.666666666667</v>
      </c>
      <c r="L17" s="32">
        <v>0</v>
      </c>
      <c r="M17" s="35">
        <f t="shared" si="3"/>
        <v>0</v>
      </c>
      <c r="N17" s="262"/>
      <c r="O17" s="262"/>
    </row>
    <row r="18" spans="1:15" ht="15.75">
      <c r="A18" s="14" t="s">
        <v>4</v>
      </c>
      <c r="B18" s="21" t="s">
        <v>308</v>
      </c>
      <c r="C18" s="29">
        <f>+'R Msual'!D17</f>
        <v>1974.78</v>
      </c>
      <c r="D18" s="46">
        <f>'Pres Res'!D19</f>
        <v>2153.2241666666669</v>
      </c>
      <c r="E18" s="1535">
        <f t="shared" si="4"/>
        <v>-178.44416666666689</v>
      </c>
      <c r="F18" s="37">
        <f t="shared" si="0"/>
        <v>-9.036154238278031E-2</v>
      </c>
      <c r="G18" s="29">
        <f>'Res Real 18'!D17</f>
        <v>1881.32</v>
      </c>
      <c r="H18" s="46">
        <f t="shared" si="1"/>
        <v>93.460000000000036</v>
      </c>
      <c r="I18" s="37">
        <f t="shared" si="2"/>
        <v>4.7326790832396541E-2</v>
      </c>
      <c r="J18" s="50">
        <f>+'R Msual'!O17</f>
        <v>3961.96</v>
      </c>
      <c r="K18" s="16">
        <f>'Pres Res'!Q19</f>
        <v>4306.4483333333337</v>
      </c>
      <c r="L18" s="32">
        <f t="shared" ref="L18:L24" si="5">+J18-K18</f>
        <v>-344.48833333333369</v>
      </c>
      <c r="M18" s="35">
        <f t="shared" si="3"/>
        <v>-8.694896801919598E-2</v>
      </c>
      <c r="N18" s="262"/>
      <c r="O18" s="262"/>
    </row>
    <row r="19" spans="1:15" ht="15.75">
      <c r="A19" s="14" t="s">
        <v>5</v>
      </c>
      <c r="B19" s="21" t="s">
        <v>307</v>
      </c>
      <c r="C19" s="29">
        <f>+'R Msual'!D18</f>
        <v>0</v>
      </c>
      <c r="D19" s="46">
        <f>'Pres Res'!D20</f>
        <v>0</v>
      </c>
      <c r="E19" s="1535">
        <f t="shared" si="4"/>
        <v>0</v>
      </c>
      <c r="F19" s="37"/>
      <c r="G19" s="29">
        <f>'Res Real 18'!D18</f>
        <v>0</v>
      </c>
      <c r="H19" s="46">
        <f t="shared" si="1"/>
        <v>0</v>
      </c>
      <c r="I19" s="37"/>
      <c r="J19" s="50">
        <f>+'R Msual'!O18</f>
        <v>0</v>
      </c>
      <c r="K19" s="16">
        <f>'Pres Res'!Q20</f>
        <v>0</v>
      </c>
      <c r="L19" s="32">
        <f t="shared" si="5"/>
        <v>0</v>
      </c>
      <c r="M19" s="35"/>
      <c r="N19" s="262"/>
      <c r="O19" s="262"/>
    </row>
    <row r="20" spans="1:15" ht="15.75">
      <c r="A20" s="14" t="s">
        <v>16</v>
      </c>
      <c r="B20" s="21" t="s">
        <v>91</v>
      </c>
      <c r="C20" s="29">
        <f>+'R Msual'!D19</f>
        <v>36152.910000000003</v>
      </c>
      <c r="D20" s="46">
        <f>'Pres Res'!D21</f>
        <v>38197.666666666664</v>
      </c>
      <c r="E20" s="1535">
        <f t="shared" si="4"/>
        <v>-2044.7566666666607</v>
      </c>
      <c r="F20" s="37">
        <f t="shared" si="0"/>
        <v>-5.6558563796570198E-2</v>
      </c>
      <c r="G20" s="29">
        <f>'Res Real 18'!D19</f>
        <v>31887</v>
      </c>
      <c r="H20" s="46">
        <f t="shared" si="1"/>
        <v>4265.9100000000035</v>
      </c>
      <c r="I20" s="37">
        <f t="shared" si="2"/>
        <v>0.11799631067042744</v>
      </c>
      <c r="J20" s="50">
        <f>+'R Msual'!O19</f>
        <v>71773.23000000001</v>
      </c>
      <c r="K20" s="16">
        <f>'Pres Res'!Q21</f>
        <v>76395.333333333328</v>
      </c>
      <c r="L20" s="32">
        <f t="shared" si="5"/>
        <v>-4622.103333333318</v>
      </c>
      <c r="M20" s="35">
        <f t="shared" si="3"/>
        <v>-6.4398708729331497E-2</v>
      </c>
      <c r="N20" s="262"/>
      <c r="O20" s="262"/>
    </row>
    <row r="21" spans="1:15" ht="15.75">
      <c r="A21" s="14" t="s">
        <v>18</v>
      </c>
      <c r="B21" s="21" t="s">
        <v>92</v>
      </c>
      <c r="C21" s="29">
        <f>+'R Msual'!D20</f>
        <v>3323</v>
      </c>
      <c r="D21" s="46">
        <f>'Pres Res'!D22</f>
        <v>3887.5</v>
      </c>
      <c r="E21" s="1535">
        <f t="shared" si="4"/>
        <v>-564.5</v>
      </c>
      <c r="F21" s="37">
        <f t="shared" si="0"/>
        <v>-0.16987661751429431</v>
      </c>
      <c r="G21" s="29">
        <f>'Res Real 18'!D20</f>
        <v>5061.99</v>
      </c>
      <c r="H21" s="46">
        <f t="shared" si="1"/>
        <v>-1738.9899999999998</v>
      </c>
      <c r="I21" s="37">
        <f t="shared" si="2"/>
        <v>-0.52331928979837494</v>
      </c>
      <c r="J21" s="50">
        <f>+'R Msual'!O20</f>
        <v>7546</v>
      </c>
      <c r="K21" s="16">
        <f>'Pres Res'!Q22</f>
        <v>8775</v>
      </c>
      <c r="L21" s="32">
        <f t="shared" si="5"/>
        <v>-1229</v>
      </c>
      <c r="M21" s="35">
        <f t="shared" si="3"/>
        <v>-0.16286774450039757</v>
      </c>
      <c r="N21" s="262"/>
      <c r="O21" s="262"/>
    </row>
    <row r="22" spans="1:15" ht="15.75">
      <c r="A22" s="14" t="s">
        <v>19</v>
      </c>
      <c r="B22" s="21" t="s">
        <v>93</v>
      </c>
      <c r="C22" s="29">
        <f>+'R Msual'!D21</f>
        <v>26653.4</v>
      </c>
      <c r="D22" s="46">
        <f>'Pres Res'!D23</f>
        <v>24315.64</v>
      </c>
      <c r="E22" s="1535">
        <f t="shared" si="4"/>
        <v>2337.760000000002</v>
      </c>
      <c r="F22" s="37">
        <f t="shared" si="0"/>
        <v>8.7709635543683051E-2</v>
      </c>
      <c r="G22" s="29">
        <f>'Res Real 18'!D21</f>
        <v>20234.38</v>
      </c>
      <c r="H22" s="46">
        <f t="shared" si="1"/>
        <v>6419.02</v>
      </c>
      <c r="I22" s="37">
        <f t="shared" si="2"/>
        <v>0.24083306444956365</v>
      </c>
      <c r="J22" s="50">
        <f>+'R Msual'!O21</f>
        <v>48645.070000000007</v>
      </c>
      <c r="K22" s="16">
        <f>'Pres Res'!Q23</f>
        <v>47631.28</v>
      </c>
      <c r="L22" s="32">
        <f t="shared" si="5"/>
        <v>1013.7900000000081</v>
      </c>
      <c r="M22" s="35">
        <f t="shared" si="3"/>
        <v>2.0840549720660448E-2</v>
      </c>
      <c r="N22" s="262"/>
      <c r="O22" s="262"/>
    </row>
    <row r="23" spans="1:15" ht="15.75">
      <c r="A23" s="14" t="s">
        <v>21</v>
      </c>
      <c r="B23" s="21" t="s">
        <v>94</v>
      </c>
      <c r="C23" s="29">
        <f>+'R Msual'!D22</f>
        <v>2057.98</v>
      </c>
      <c r="D23" s="46">
        <f>'Pres Res'!D24</f>
        <v>1533.3333333333333</v>
      </c>
      <c r="E23" s="1535">
        <f t="shared" si="4"/>
        <v>524.64666666666676</v>
      </c>
      <c r="F23" s="37">
        <f t="shared" si="0"/>
        <v>0.25493283057496513</v>
      </c>
      <c r="G23" s="29">
        <f>'Res Real 18'!D22</f>
        <v>1727.79</v>
      </c>
      <c r="H23" s="46">
        <f t="shared" si="1"/>
        <v>330.19000000000005</v>
      </c>
      <c r="I23" s="37">
        <f t="shared" si="2"/>
        <v>0.16044373609072976</v>
      </c>
      <c r="J23" s="50">
        <f>+'R Msual'!O22</f>
        <v>3785.04</v>
      </c>
      <c r="K23" s="16">
        <f>'Pres Res'!Q24</f>
        <v>3066.6666666666665</v>
      </c>
      <c r="L23" s="32">
        <f t="shared" si="5"/>
        <v>718.37333333333345</v>
      </c>
      <c r="M23" s="35">
        <f t="shared" si="3"/>
        <v>0.18979279831476906</v>
      </c>
      <c r="N23" s="262"/>
      <c r="O23" s="262"/>
    </row>
    <row r="24" spans="1:15" ht="15.75">
      <c r="A24" s="14" t="s">
        <v>43</v>
      </c>
      <c r="B24" s="21" t="s">
        <v>95</v>
      </c>
      <c r="C24" s="29">
        <f>+'R Msual'!D23</f>
        <v>172.64</v>
      </c>
      <c r="D24" s="46">
        <f>'Pres Res'!D25</f>
        <v>480</v>
      </c>
      <c r="E24" s="1535">
        <f t="shared" si="4"/>
        <v>-307.36</v>
      </c>
      <c r="F24" s="37">
        <f t="shared" si="0"/>
        <v>-1.7803521779425395</v>
      </c>
      <c r="G24" s="29">
        <f>'Res Real 18'!D23</f>
        <v>364.27</v>
      </c>
      <c r="H24" s="46">
        <f t="shared" si="1"/>
        <v>-191.63</v>
      </c>
      <c r="I24" s="37">
        <f t="shared" si="2"/>
        <v>-1.1099976830398517</v>
      </c>
      <c r="J24" s="50">
        <f>+'R Msual'!O23</f>
        <v>281.2</v>
      </c>
      <c r="K24" s="16">
        <f>'Pres Res'!Q25</f>
        <v>960</v>
      </c>
      <c r="L24" s="32">
        <f t="shared" si="5"/>
        <v>-678.8</v>
      </c>
      <c r="M24" s="35">
        <f t="shared" si="3"/>
        <v>-2.4139402560455192</v>
      </c>
      <c r="N24" s="262"/>
      <c r="O24" s="262"/>
    </row>
    <row r="25" spans="1:15" ht="15.75">
      <c r="A25" s="13"/>
      <c r="B25" s="23"/>
      <c r="C25" s="30"/>
      <c r="D25" s="18"/>
      <c r="E25" s="1536"/>
      <c r="F25" s="24"/>
      <c r="G25" s="30"/>
      <c r="H25" s="18"/>
      <c r="I25" s="24"/>
      <c r="J25" s="26"/>
      <c r="K25" s="17"/>
      <c r="L25" s="15"/>
      <c r="M25" s="19"/>
      <c r="N25" s="262"/>
      <c r="O25" s="262"/>
    </row>
    <row r="26" spans="1:15" s="10" customFormat="1" ht="17.25" customHeight="1">
      <c r="A26" s="13" t="s">
        <v>9</v>
      </c>
      <c r="B26" s="23" t="s">
        <v>25</v>
      </c>
      <c r="C26" s="31">
        <f>SUM(C27:C30)</f>
        <v>4138.32</v>
      </c>
      <c r="D26" s="47">
        <f>SUM(D27:D30)</f>
        <v>4713.1546666666663</v>
      </c>
      <c r="E26" s="1537">
        <f>SUM(E27:E30)</f>
        <v>-574.83466666666652</v>
      </c>
      <c r="F26" s="61">
        <f t="shared" si="0"/>
        <v>-0.13890532067763406</v>
      </c>
      <c r="G26" s="31">
        <f>SUM(G27:G30)</f>
        <v>5952.98</v>
      </c>
      <c r="H26" s="47">
        <f>+C26-G26</f>
        <v>-1814.6599999999999</v>
      </c>
      <c r="I26" s="61">
        <f t="shared" si="2"/>
        <v>-0.43850161418160027</v>
      </c>
      <c r="J26" s="59">
        <f>SUM(J27:J30)</f>
        <v>8316.39</v>
      </c>
      <c r="K26" s="56">
        <f>SUM(K27:K30)</f>
        <v>9426.3093333333327</v>
      </c>
      <c r="L26" s="62">
        <f>+J26-K26</f>
        <v>-1109.9193333333333</v>
      </c>
      <c r="M26" s="63">
        <f t="shared" si="3"/>
        <v>-0.13346167427613825</v>
      </c>
      <c r="N26" s="262"/>
      <c r="O26" s="262"/>
    </row>
    <row r="27" spans="1:15" ht="15.75">
      <c r="A27" s="14" t="s">
        <v>2</v>
      </c>
      <c r="B27" s="21" t="s">
        <v>293</v>
      </c>
      <c r="C27" s="29">
        <f>+'R Msual'!D26</f>
        <v>728.34</v>
      </c>
      <c r="D27" s="46">
        <f>'Pres Res'!D28</f>
        <v>1725.3246666666666</v>
      </c>
      <c r="E27" s="1535">
        <f>+C27-D27</f>
        <v>-996.98466666666661</v>
      </c>
      <c r="F27" s="37">
        <f>IFERROR((+E27/C27),0)</f>
        <v>-1.3688451364289571</v>
      </c>
      <c r="G27" s="29">
        <f>'Res Real 18'!D26</f>
        <v>1865.81</v>
      </c>
      <c r="H27" s="46">
        <f>+C27-G27</f>
        <v>-1137.4699999999998</v>
      </c>
      <c r="I27" s="37">
        <f t="shared" si="2"/>
        <v>-1.5617294120877609</v>
      </c>
      <c r="J27" s="50">
        <f>+'R Msual'!O26</f>
        <v>1496.43</v>
      </c>
      <c r="K27" s="16">
        <f>'Pres Res'!Q28</f>
        <v>3450.6493333333333</v>
      </c>
      <c r="L27" s="32">
        <f>+J27-K27</f>
        <v>-1954.2193333333332</v>
      </c>
      <c r="M27" s="35">
        <f t="shared" si="3"/>
        <v>-1.3059209808232481</v>
      </c>
      <c r="N27" s="262"/>
      <c r="O27" s="262"/>
    </row>
    <row r="28" spans="1:15" ht="15.75">
      <c r="A28" s="14"/>
      <c r="B28" s="21" t="s">
        <v>313</v>
      </c>
      <c r="C28" s="29">
        <f>+'R Msual'!D27</f>
        <v>0</v>
      </c>
      <c r="D28" s="46">
        <v>0</v>
      </c>
      <c r="E28" s="1535">
        <f t="shared" ref="E28:E29" si="6">+C28-D28</f>
        <v>0</v>
      </c>
      <c r="F28" s="37"/>
      <c r="G28" s="29">
        <f>'Res Real 18'!D27</f>
        <v>0</v>
      </c>
      <c r="H28" s="46">
        <f>+C28-G28</f>
        <v>0</v>
      </c>
      <c r="I28" s="37"/>
      <c r="J28" s="50">
        <f>+'R Msual'!O27</f>
        <v>0</v>
      </c>
      <c r="K28" s="16">
        <v>0</v>
      </c>
      <c r="L28" s="32">
        <f t="shared" ref="L28:L29" si="7">+J28-K28</f>
        <v>0</v>
      </c>
      <c r="M28" s="35"/>
      <c r="N28" s="262"/>
      <c r="O28" s="262"/>
    </row>
    <row r="29" spans="1:15" ht="15.75">
      <c r="A29" s="14"/>
      <c r="B29" s="21" t="s">
        <v>445</v>
      </c>
      <c r="C29" s="29">
        <f>+'R Msual'!D28</f>
        <v>3409.98</v>
      </c>
      <c r="D29" s="46">
        <f>'Pres Res'!D29</f>
        <v>2987.83</v>
      </c>
      <c r="E29" s="1535">
        <f t="shared" si="6"/>
        <v>422.15000000000009</v>
      </c>
      <c r="F29" s="37">
        <f>IFERROR((+E29/C29),0)</f>
        <v>0.12379838004914988</v>
      </c>
      <c r="G29" s="29">
        <f>'Res Real 18'!D28</f>
        <v>4087.17</v>
      </c>
      <c r="H29" s="46">
        <f>+C29-G29</f>
        <v>-677.19</v>
      </c>
      <c r="I29" s="37">
        <f t="shared" si="2"/>
        <v>-0.19859060756954589</v>
      </c>
      <c r="J29" s="50">
        <f>+'R Msual'!O28</f>
        <v>6819.96</v>
      </c>
      <c r="K29" s="16">
        <f>'Pres Res'!Q29</f>
        <v>5975.66</v>
      </c>
      <c r="L29" s="32">
        <f t="shared" si="7"/>
        <v>844.30000000000018</v>
      </c>
      <c r="M29" s="35">
        <f t="shared" si="3"/>
        <v>0.12379838004914988</v>
      </c>
      <c r="N29" s="262"/>
      <c r="O29" s="262"/>
    </row>
    <row r="30" spans="1:15" ht="15.75">
      <c r="A30" s="14" t="s">
        <v>3</v>
      </c>
      <c r="B30" s="21" t="s">
        <v>99</v>
      </c>
      <c r="C30" s="29">
        <v>0</v>
      </c>
      <c r="D30" s="46">
        <v>0</v>
      </c>
      <c r="E30" s="1535">
        <f>+C30-D30</f>
        <v>0</v>
      </c>
      <c r="F30" s="37"/>
      <c r="G30" s="29">
        <v>0</v>
      </c>
      <c r="H30" s="46">
        <f>+C30-G30</f>
        <v>0</v>
      </c>
      <c r="I30" s="37"/>
      <c r="J30" s="50"/>
      <c r="K30" s="16">
        <f>'Pres Res'!Q30</f>
        <v>0</v>
      </c>
      <c r="L30" s="32">
        <f>+J30-K30</f>
        <v>0</v>
      </c>
      <c r="M30" s="19"/>
      <c r="N30" s="262"/>
      <c r="O30" s="262"/>
    </row>
    <row r="31" spans="1:15" ht="15.75">
      <c r="A31" s="13"/>
      <c r="B31" s="23"/>
      <c r="C31" s="30"/>
      <c r="D31" s="46"/>
      <c r="E31" s="1536"/>
      <c r="F31" s="24"/>
      <c r="G31" s="30"/>
      <c r="H31" s="18"/>
      <c r="I31" s="24"/>
      <c r="J31" s="26"/>
      <c r="K31" s="16"/>
      <c r="L31" s="15"/>
      <c r="M31" s="19"/>
      <c r="N31" s="262"/>
      <c r="O31" s="262"/>
    </row>
    <row r="32" spans="1:15" s="10" customFormat="1" ht="15.75">
      <c r="A32" s="13" t="s">
        <v>28</v>
      </c>
      <c r="B32" s="23" t="s">
        <v>248</v>
      </c>
      <c r="C32" s="31">
        <f>+C9-C15-C26</f>
        <v>1143.7399999999834</v>
      </c>
      <c r="D32" s="47">
        <f>+D9-D15-D26</f>
        <v>5442.6382835799332</v>
      </c>
      <c r="E32" s="1537">
        <f>+E9-E15-E26</f>
        <v>-4298.8982835799425</v>
      </c>
      <c r="F32" s="61">
        <f t="shared" si="0"/>
        <v>-3.7586324545613556</v>
      </c>
      <c r="G32" s="31">
        <f>+G9-G15-G26</f>
        <v>13521.220000000012</v>
      </c>
      <c r="H32" s="47">
        <f>+C32-G32</f>
        <v>-12377.480000000029</v>
      </c>
      <c r="I32" s="61">
        <f t="shared" si="2"/>
        <v>-10.821935055170064</v>
      </c>
      <c r="J32" s="60">
        <f>+'R Msual'!O31</f>
        <v>17807.349999999962</v>
      </c>
      <c r="K32" s="31">
        <f>+K9-K15-K26</f>
        <v>23000.766090256198</v>
      </c>
      <c r="L32" s="62">
        <f>+J32-K32</f>
        <v>-5193.4160902562362</v>
      </c>
      <c r="M32" s="63">
        <f t="shared" si="3"/>
        <v>-0.29164452264128282</v>
      </c>
      <c r="N32" s="262"/>
      <c r="O32" s="262"/>
    </row>
    <row r="33" spans="1:15" ht="15.75">
      <c r="A33" s="13"/>
      <c r="B33" s="23"/>
      <c r="C33" s="30"/>
      <c r="D33" s="18"/>
      <c r="E33" s="1536"/>
      <c r="F33" s="24"/>
      <c r="G33" s="30"/>
      <c r="H33" s="18"/>
      <c r="I33" s="24"/>
      <c r="J33" s="26"/>
      <c r="K33" s="17"/>
      <c r="L33" s="15"/>
      <c r="M33" s="19"/>
      <c r="N33" s="262"/>
      <c r="O33" s="262"/>
    </row>
    <row r="34" spans="1:15" s="10" customFormat="1" ht="15.75">
      <c r="A34" s="13" t="s">
        <v>7</v>
      </c>
      <c r="B34" s="23" t="s">
        <v>8</v>
      </c>
      <c r="C34" s="31">
        <f>+'R Msual'!D33</f>
        <v>11240.76</v>
      </c>
      <c r="D34" s="47">
        <f>'Pres Res'!D35</f>
        <v>11500</v>
      </c>
      <c r="E34" s="1537">
        <f>+C34-D34</f>
        <v>-259.23999999999978</v>
      </c>
      <c r="F34" s="61">
        <f t="shared" si="0"/>
        <v>-2.3062497553546182E-2</v>
      </c>
      <c r="G34" s="31">
        <f>'Res Real 18'!D34</f>
        <v>13212.57</v>
      </c>
      <c r="H34" s="47">
        <f>+C34-G34</f>
        <v>-1971.8099999999995</v>
      </c>
      <c r="I34" s="61">
        <f t="shared" si="2"/>
        <v>-0.17541607506965717</v>
      </c>
      <c r="J34" s="60">
        <f>+'R Msual'!O33</f>
        <v>21315.89</v>
      </c>
      <c r="K34" s="56">
        <f>'Pres Res'!Q35</f>
        <v>23000</v>
      </c>
      <c r="L34" s="62">
        <f>+J34-K34</f>
        <v>-1684.1100000000006</v>
      </c>
      <c r="M34" s="63">
        <f t="shared" si="3"/>
        <v>-7.9007257027503927E-2</v>
      </c>
      <c r="N34" s="262"/>
      <c r="O34" s="262"/>
    </row>
    <row r="35" spans="1:15" ht="15.75">
      <c r="A35" s="13"/>
      <c r="B35" s="23"/>
      <c r="C35" s="30"/>
      <c r="D35" s="18"/>
      <c r="E35" s="1536"/>
      <c r="F35" s="37"/>
      <c r="G35" s="30"/>
      <c r="H35" s="18"/>
      <c r="I35" s="37"/>
      <c r="J35" s="26"/>
      <c r="K35" s="17"/>
      <c r="L35" s="15"/>
      <c r="M35" s="19"/>
    </row>
    <row r="36" spans="1:15" s="10" customFormat="1" ht="15.75">
      <c r="A36" s="13" t="s">
        <v>7</v>
      </c>
      <c r="B36" s="23" t="s">
        <v>23</v>
      </c>
      <c r="C36" s="31">
        <f>SUM(C37:C41)</f>
        <v>1449.81</v>
      </c>
      <c r="D36" s="47">
        <f>SUM(D37:D41)</f>
        <v>300</v>
      </c>
      <c r="E36" s="1537">
        <f>SUM(E37:E41)</f>
        <v>1149.81</v>
      </c>
      <c r="F36" s="61">
        <f t="shared" si="0"/>
        <v>0.79307633414033563</v>
      </c>
      <c r="G36" s="31">
        <f>SUM(G37:G41)</f>
        <v>448.96</v>
      </c>
      <c r="H36" s="47">
        <f>+C36-G36</f>
        <v>1000.8499999999999</v>
      </c>
      <c r="I36" s="61">
        <f t="shared" si="2"/>
        <v>0.69033183658548358</v>
      </c>
      <c r="J36" s="59">
        <f>SUM(J37:J41)</f>
        <v>1645.25</v>
      </c>
      <c r="K36" s="59">
        <f>SUM(K37:K41)</f>
        <v>600</v>
      </c>
      <c r="L36" s="62">
        <f t="shared" ref="L36:L40" si="8">+J36-K36</f>
        <v>1045.25</v>
      </c>
      <c r="M36" s="63">
        <f t="shared" si="3"/>
        <v>0.63531378209998479</v>
      </c>
      <c r="N36" s="262"/>
      <c r="O36" s="262"/>
    </row>
    <row r="37" spans="1:15">
      <c r="A37" s="14" t="s">
        <v>3</v>
      </c>
      <c r="B37" s="21" t="s">
        <v>96</v>
      </c>
      <c r="C37" s="29">
        <f>+'R Msual'!D36</f>
        <v>140.63</v>
      </c>
      <c r="D37" s="46">
        <f>'Pres Res'!D40</f>
        <v>100</v>
      </c>
      <c r="E37" s="1535">
        <f t="shared" ref="E37:E41" si="9">+C37-D37</f>
        <v>40.629999999999995</v>
      </c>
      <c r="F37" s="37">
        <f>IFERROR((+E37/C37),0)</f>
        <v>0.28891417194055319</v>
      </c>
      <c r="G37" s="29">
        <f>'Res Real 18'!D37</f>
        <v>0</v>
      </c>
      <c r="H37" s="46">
        <f>+C37-G37</f>
        <v>140.63</v>
      </c>
      <c r="I37" s="37">
        <f t="shared" si="2"/>
        <v>1</v>
      </c>
      <c r="J37" s="50">
        <f>+'R Msual'!O36</f>
        <v>140.63</v>
      </c>
      <c r="K37" s="16">
        <f>'Pres Res'!Q40</f>
        <v>200</v>
      </c>
      <c r="L37" s="32">
        <f t="shared" si="8"/>
        <v>-59.370000000000005</v>
      </c>
      <c r="M37" s="35">
        <f t="shared" si="3"/>
        <v>-0.42217165611889362</v>
      </c>
    </row>
    <row r="38" spans="1:15">
      <c r="A38" s="14" t="s">
        <v>4</v>
      </c>
      <c r="B38" s="21" t="s">
        <v>97</v>
      </c>
      <c r="C38" s="29">
        <f>+'R Msual'!D37</f>
        <v>0</v>
      </c>
      <c r="D38" s="46">
        <f>'Pres Res'!D39</f>
        <v>0</v>
      </c>
      <c r="E38" s="1535">
        <f t="shared" si="9"/>
        <v>0</v>
      </c>
      <c r="F38" s="37"/>
      <c r="G38" s="29">
        <f>'Res Real 18'!D38</f>
        <v>0</v>
      </c>
      <c r="H38" s="46">
        <f>+C38-G38</f>
        <v>0</v>
      </c>
      <c r="I38" s="37"/>
      <c r="J38" s="50">
        <f>+'R Msual'!O37</f>
        <v>0</v>
      </c>
      <c r="K38" s="16">
        <f>'Pres Res'!Q39</f>
        <v>0</v>
      </c>
      <c r="L38" s="32">
        <f t="shared" si="8"/>
        <v>0</v>
      </c>
      <c r="M38" s="35"/>
    </row>
    <row r="39" spans="1:15">
      <c r="A39" s="14" t="s">
        <v>5</v>
      </c>
      <c r="B39" s="21" t="s">
        <v>98</v>
      </c>
      <c r="C39" s="29">
        <f>+'R Msual'!D38</f>
        <v>0</v>
      </c>
      <c r="D39" s="46">
        <v>0</v>
      </c>
      <c r="E39" s="1535">
        <f>+C39-D39</f>
        <v>0</v>
      </c>
      <c r="F39" s="37">
        <f>IFERROR((+E39/C39),0)</f>
        <v>0</v>
      </c>
      <c r="G39" s="29">
        <f>'Res Real 18'!D39</f>
        <v>393.89</v>
      </c>
      <c r="H39" s="46">
        <f>+C39-G39</f>
        <v>-393.89</v>
      </c>
      <c r="I39" s="37">
        <f t="shared" si="2"/>
        <v>0</v>
      </c>
      <c r="J39" s="50">
        <f>+'R Msual'!O38</f>
        <v>0</v>
      </c>
      <c r="K39" s="16">
        <v>0</v>
      </c>
      <c r="L39" s="32">
        <f t="shared" si="8"/>
        <v>0</v>
      </c>
      <c r="M39" s="35">
        <f t="shared" si="3"/>
        <v>0</v>
      </c>
    </row>
    <row r="40" spans="1:15">
      <c r="A40" s="14" t="s">
        <v>16</v>
      </c>
      <c r="B40" s="21" t="s">
        <v>292</v>
      </c>
      <c r="C40" s="29">
        <f>+'R Msual'!D39</f>
        <v>1309.18</v>
      </c>
      <c r="D40" s="46">
        <f>'Pres Res'!D41</f>
        <v>200</v>
      </c>
      <c r="E40" s="1535">
        <f t="shared" si="9"/>
        <v>1109.18</v>
      </c>
      <c r="F40" s="37">
        <f>IFERROR((+E40/C40),0)</f>
        <v>0.84723261889121437</v>
      </c>
      <c r="G40" s="29">
        <f>'Res Real 18'!D40</f>
        <v>55.07</v>
      </c>
      <c r="H40" s="46">
        <f>+C40-G40</f>
        <v>1254.1100000000001</v>
      </c>
      <c r="I40" s="37">
        <f>IFERROR((+H40/C40),0)</f>
        <v>0.95793550161169594</v>
      </c>
      <c r="J40" s="50">
        <f>+'R Msual'!O39</f>
        <v>1504.6200000000001</v>
      </c>
      <c r="K40" s="16">
        <f>'Pres Res'!Q41</f>
        <v>400</v>
      </c>
      <c r="L40" s="32">
        <f t="shared" si="8"/>
        <v>1104.6200000000001</v>
      </c>
      <c r="M40" s="35">
        <f t="shared" si="3"/>
        <v>0.7341521447275724</v>
      </c>
    </row>
    <row r="41" spans="1:15" ht="15.75">
      <c r="A41" s="13"/>
      <c r="B41" s="21" t="s">
        <v>436</v>
      </c>
      <c r="C41" s="29">
        <f>+'R Msual'!D40</f>
        <v>0</v>
      </c>
      <c r="D41" s="46">
        <f>'Pres Res'!D42</f>
        <v>0</v>
      </c>
      <c r="E41" s="1535">
        <f t="shared" si="9"/>
        <v>0</v>
      </c>
      <c r="F41" s="37"/>
      <c r="G41" s="29">
        <f>'Res Real 18'!D41</f>
        <v>0</v>
      </c>
      <c r="H41" s="46"/>
      <c r="I41" s="24"/>
      <c r="J41" s="50">
        <f>+'R Msual'!O40</f>
        <v>0</v>
      </c>
      <c r="K41" s="16">
        <f>'Pres Res'!Q42</f>
        <v>0</v>
      </c>
      <c r="L41" s="15"/>
      <c r="M41" s="35"/>
    </row>
    <row r="42" spans="1:15" ht="15.75">
      <c r="A42" s="13"/>
      <c r="B42" s="21"/>
      <c r="C42" s="29"/>
      <c r="D42" s="46"/>
      <c r="E42" s="1535"/>
      <c r="F42" s="37"/>
      <c r="G42" s="29"/>
      <c r="H42" s="46"/>
      <c r="I42" s="24"/>
      <c r="J42" s="50"/>
      <c r="K42" s="16"/>
      <c r="L42" s="15"/>
      <c r="M42" s="35"/>
    </row>
    <row r="43" spans="1:15" s="10" customFormat="1" ht="15.75">
      <c r="A43" s="13" t="s">
        <v>9</v>
      </c>
      <c r="B43" s="23" t="s">
        <v>10</v>
      </c>
      <c r="C43" s="27">
        <f>+'R Msual'!D42</f>
        <v>110.6</v>
      </c>
      <c r="D43" s="47">
        <v>0</v>
      </c>
      <c r="E43" s="1537">
        <f>+C43-D43</f>
        <v>110.6</v>
      </c>
      <c r="F43" s="61">
        <f t="shared" ref="F43:F47" si="10">IFERROR((+E43/C43),0)</f>
        <v>1</v>
      </c>
      <c r="G43" s="29">
        <f>'Res Real 18'!D43</f>
        <v>145.9</v>
      </c>
      <c r="H43" s="47">
        <f>+C43-G43</f>
        <v>-35.300000000000011</v>
      </c>
      <c r="I43" s="61">
        <f>IFERROR((+H43/C43),0)</f>
        <v>-0.31916817359855348</v>
      </c>
      <c r="J43" s="60">
        <f>+'R Msual'!O42</f>
        <v>117.38</v>
      </c>
      <c r="K43" s="56">
        <f>'Pres Res'!Q43</f>
        <v>0</v>
      </c>
      <c r="L43" s="62">
        <f>+J43-K43</f>
        <v>117.38</v>
      </c>
      <c r="M43" s="63">
        <f t="shared" si="3"/>
        <v>1</v>
      </c>
    </row>
    <row r="44" spans="1:15" s="10" customFormat="1" ht="15.75">
      <c r="A44" s="13" t="s">
        <v>238</v>
      </c>
      <c r="B44" s="23" t="s">
        <v>29</v>
      </c>
      <c r="C44" s="27">
        <f>+'R Msual'!D43</f>
        <v>0</v>
      </c>
      <c r="D44" s="47">
        <v>0</v>
      </c>
      <c r="E44" s="1537">
        <f>+C44-D44</f>
        <v>0</v>
      </c>
      <c r="F44" s="61"/>
      <c r="G44" s="29">
        <f>'Res Real 18'!D44</f>
        <v>0</v>
      </c>
      <c r="H44" s="47">
        <f>+C44-G44</f>
        <v>0</v>
      </c>
      <c r="I44" s="1229">
        <f t="shared" si="2"/>
        <v>0</v>
      </c>
      <c r="J44" s="60">
        <f>+'R Msual'!O43</f>
        <v>0</v>
      </c>
      <c r="K44" s="56">
        <v>0</v>
      </c>
      <c r="L44" s="62">
        <f>+J44-K44</f>
        <v>0</v>
      </c>
      <c r="M44" s="63">
        <f t="shared" si="3"/>
        <v>0</v>
      </c>
      <c r="N44" s="1230"/>
    </row>
    <row r="45" spans="1:15" ht="15.75">
      <c r="A45" s="13"/>
      <c r="B45" s="23"/>
      <c r="C45" s="30"/>
      <c r="D45" s="18"/>
      <c r="E45" s="1536"/>
      <c r="F45" s="24"/>
      <c r="G45" s="30"/>
      <c r="H45" s="46">
        <f>+C45-G45</f>
        <v>0</v>
      </c>
      <c r="I45" s="24"/>
      <c r="J45" s="26"/>
      <c r="K45" s="17"/>
      <c r="L45" s="15"/>
      <c r="M45" s="19"/>
    </row>
    <row r="46" spans="1:15" s="10" customFormat="1" ht="15.75">
      <c r="A46" s="13"/>
      <c r="B46" s="23" t="s">
        <v>11</v>
      </c>
      <c r="C46" s="56">
        <f>+C9+C34+C43</f>
        <v>104959.29999999999</v>
      </c>
      <c r="D46" s="47">
        <f>+D9+D34+D43</f>
        <v>110424.90459390056</v>
      </c>
      <c r="E46" s="1537">
        <f>+E9+E34+E43</f>
        <v>-5465.6045939005708</v>
      </c>
      <c r="F46" s="61">
        <f t="shared" si="10"/>
        <v>-5.2073561789194207E-2</v>
      </c>
      <c r="G46" s="31">
        <f>+G9+G34+G43</f>
        <v>110048.43</v>
      </c>
      <c r="H46" s="47">
        <f>+C46-G46</f>
        <v>-5089.1300000000047</v>
      </c>
      <c r="I46" s="61">
        <f t="shared" si="2"/>
        <v>-4.8486699130043789E-2</v>
      </c>
      <c r="J46" s="59">
        <f>+J9+J34+J43</f>
        <v>220458.33000000002</v>
      </c>
      <c r="K46" s="56">
        <f>+K9+K34+K43</f>
        <v>232934.98039869149</v>
      </c>
      <c r="L46" s="56">
        <f>+L9+L34+L43</f>
        <v>-12476.650398691496</v>
      </c>
      <c r="M46" s="63">
        <f t="shared" si="3"/>
        <v>-5.6594143658311731E-2</v>
      </c>
    </row>
    <row r="47" spans="1:15" s="10" customFormat="1" ht="15.75">
      <c r="A47" s="13"/>
      <c r="B47" s="23" t="s">
        <v>30</v>
      </c>
      <c r="C47" s="31">
        <f>+C15+C36+C26+C44</f>
        <v>93914.010000000009</v>
      </c>
      <c r="D47" s="47">
        <f>+D15+D36+D26+D44</f>
        <v>93782.266310320629</v>
      </c>
      <c r="E47" s="1537">
        <f>+E15+E36+E26+E44</f>
        <v>131.74368967937107</v>
      </c>
      <c r="F47" s="61">
        <f t="shared" si="10"/>
        <v>1.4028118880172516E-3</v>
      </c>
      <c r="G47" s="31">
        <f>+G15+G36+G26+G44</f>
        <v>83617.7</v>
      </c>
      <c r="H47" s="47">
        <f>+C47-G47</f>
        <v>10296.310000000012</v>
      </c>
      <c r="I47" s="61">
        <f t="shared" si="2"/>
        <v>0.10963550592717755</v>
      </c>
      <c r="J47" s="56">
        <f>+J15+J36+J26+J44</f>
        <v>182862.96000000002</v>
      </c>
      <c r="K47" s="56">
        <f>+K15+K36+K26+K44</f>
        <v>187534.2143084353</v>
      </c>
      <c r="L47" s="56">
        <f>+L15+L36+L26+L44</f>
        <v>-4671.2543084352601</v>
      </c>
      <c r="M47" s="63">
        <f t="shared" si="3"/>
        <v>-2.5545109345464272E-2</v>
      </c>
    </row>
    <row r="48" spans="1:15" ht="16.5" thickBot="1">
      <c r="A48" s="38"/>
      <c r="B48" s="39"/>
      <c r="C48" s="41"/>
      <c r="D48" s="48"/>
      <c r="E48" s="1538"/>
      <c r="F48" s="1530"/>
      <c r="G48" s="41"/>
      <c r="H48" s="48"/>
      <c r="I48" s="40"/>
      <c r="J48" s="51"/>
      <c r="K48" s="57"/>
      <c r="L48" s="42"/>
      <c r="M48" s="43"/>
    </row>
    <row r="49" spans="1:14" s="10" customFormat="1" ht="16.5" thickBot="1">
      <c r="A49" s="44"/>
      <c r="B49" s="45" t="s">
        <v>451</v>
      </c>
      <c r="C49" s="1079">
        <f>+C46-C47</f>
        <v>11045.289999999979</v>
      </c>
      <c r="D49" s="1532">
        <f>+D46-D47</f>
        <v>16642.63828357993</v>
      </c>
      <c r="E49" s="1539">
        <f>E46-E47</f>
        <v>-5597.3482835799423</v>
      </c>
      <c r="F49" s="1531">
        <f>IFERROR((E49/C49),0)</f>
        <v>-0.5067633609964024</v>
      </c>
      <c r="G49" s="973">
        <f>+G46-G47</f>
        <v>26430.729999999996</v>
      </c>
      <c r="H49" s="973">
        <f>+H46-H47</f>
        <v>-15385.440000000017</v>
      </c>
      <c r="I49" s="1231">
        <f>IFERROR((H49/C49),0)</f>
        <v>-1.3929412446391218</v>
      </c>
      <c r="J49" s="974">
        <f>+J46-J47</f>
        <v>37595.369999999995</v>
      </c>
      <c r="K49" s="973">
        <f>+K46-K47</f>
        <v>45400.766090256191</v>
      </c>
      <c r="L49" s="1079">
        <f>+L46-L47</f>
        <v>-7805.3960902562358</v>
      </c>
      <c r="M49" s="1232">
        <f>+L49/J49</f>
        <v>-0.20761588701630646</v>
      </c>
    </row>
    <row r="50" spans="1:14">
      <c r="A50" s="6"/>
      <c r="B50" s="6"/>
      <c r="C50" s="6"/>
      <c r="D50" s="457"/>
      <c r="E50" s="6"/>
      <c r="F50" s="6"/>
      <c r="G50" s="6"/>
      <c r="H50" s="6"/>
      <c r="I50" s="6"/>
    </row>
    <row r="51" spans="1:14" s="2" customFormat="1" ht="18" customHeight="1" thickBot="1">
      <c r="B51" s="975" t="s">
        <v>361</v>
      </c>
      <c r="C51" s="976">
        <f>C49-'R Msual'!D48</f>
        <v>0</v>
      </c>
      <c r="D51" s="976">
        <f>+D49-'Pres Res'!D46</f>
        <v>0</v>
      </c>
      <c r="E51" s="977">
        <f>+C49-D49-E49</f>
        <v>-9.0949470177292824E-12</v>
      </c>
      <c r="F51" s="977"/>
      <c r="G51" s="976">
        <f>+G49-'Res Real 18'!D48</f>
        <v>0</v>
      </c>
      <c r="H51" s="977">
        <f>+C49-G49-H49</f>
        <v>0</v>
      </c>
      <c r="I51" s="977"/>
      <c r="J51" s="976">
        <f>+J49-'R Msual'!O48</f>
        <v>0</v>
      </c>
      <c r="K51" s="978">
        <f>+K49-'Pres Res'!Q46</f>
        <v>0</v>
      </c>
      <c r="L51" s="979">
        <f>+J49-K49-L49</f>
        <v>4.0017766878008842E-11</v>
      </c>
      <c r="M51" s="977"/>
    </row>
    <row r="52" spans="1:14" ht="18" customHeight="1" thickTop="1">
      <c r="K52" s="263"/>
      <c r="L52" s="263"/>
    </row>
    <row r="53" spans="1:14" ht="18" customHeight="1">
      <c r="C53" s="2"/>
      <c r="D53" s="1042"/>
      <c r="I53" s="118"/>
      <c r="L53" s="263"/>
    </row>
    <row r="54" spans="1:14" ht="18" customHeight="1">
      <c r="C54" s="1424"/>
      <c r="D54" s="332"/>
      <c r="E54" s="2"/>
      <c r="J54" s="1425"/>
    </row>
    <row r="55" spans="1:14" ht="18" customHeight="1">
      <c r="C55" s="1424"/>
    </row>
    <row r="56" spans="1:14" ht="18" customHeight="1">
      <c r="C56" s="1424"/>
    </row>
    <row r="57" spans="1:14">
      <c r="C57" s="1424"/>
      <c r="D57" s="335"/>
    </row>
    <row r="58" spans="1:14" ht="18" customHeight="1">
      <c r="N58" s="2"/>
    </row>
    <row r="61" spans="1:14">
      <c r="K61" s="265"/>
    </row>
    <row r="62" spans="1:14">
      <c r="J62" s="2"/>
      <c r="K62" s="265"/>
    </row>
    <row r="63" spans="1:14">
      <c r="J63" s="266"/>
      <c r="K63" s="265"/>
    </row>
    <row r="64" spans="1:14">
      <c r="J64" s="266"/>
      <c r="K64" s="265"/>
    </row>
    <row r="65" spans="10:11">
      <c r="J65" s="266"/>
      <c r="K65" s="265"/>
    </row>
    <row r="66" spans="10:11">
      <c r="J66" s="266"/>
      <c r="K66" s="265"/>
    </row>
    <row r="67" spans="10:11">
      <c r="J67" s="266"/>
      <c r="K67" s="265"/>
    </row>
    <row r="68" spans="10:11">
      <c r="J68" s="266"/>
      <c r="K68" s="266"/>
    </row>
    <row r="69" spans="10:11">
      <c r="J69" s="266"/>
      <c r="K69" s="264"/>
    </row>
  </sheetData>
  <mergeCells count="17">
    <mergeCell ref="C6:D6"/>
    <mergeCell ref="N7:O7"/>
    <mergeCell ref="J7:J8"/>
    <mergeCell ref="K7:K8"/>
    <mergeCell ref="L7:M7"/>
    <mergeCell ref="A2:M2"/>
    <mergeCell ref="A3:M3"/>
    <mergeCell ref="G6:G8"/>
    <mergeCell ref="J6:M6"/>
    <mergeCell ref="E6:F6"/>
    <mergeCell ref="H6:I6"/>
    <mergeCell ref="E7:F7"/>
    <mergeCell ref="H7:I7"/>
    <mergeCell ref="C4:I4"/>
    <mergeCell ref="B6:B8"/>
    <mergeCell ref="C7:C8"/>
    <mergeCell ref="D7:D8"/>
  </mergeCells>
  <printOptions horizontalCentered="1"/>
  <pageMargins left="0.59055118110236227" right="0.59055118110236227" top="0.59055118110236227" bottom="0.98425196850393704" header="0" footer="0"/>
  <pageSetup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69"/>
  <sheetViews>
    <sheetView showGridLines="0" zoomScale="70" zoomScaleNormal="70" workbookViewId="0">
      <pane xSplit="3" ySplit="6" topLeftCell="D7" activePane="bottomRight" state="frozen"/>
      <selection activeCell="D39" sqref="D39"/>
      <selection pane="topRight" activeCell="D39" sqref="D39"/>
      <selection pane="bottomLeft" activeCell="D39" sqref="D39"/>
      <selection pane="bottomRight" activeCell="E4" sqref="E4"/>
    </sheetView>
  </sheetViews>
  <sheetFormatPr baseColWidth="10" defaultColWidth="3.77734375" defaultRowHeight="15.95" customHeight="1"/>
  <cols>
    <col min="1" max="1" width="11.44140625" style="566" hidden="1" customWidth="1"/>
    <col min="2" max="2" width="2.6640625" style="566" customWidth="1"/>
    <col min="3" max="3" width="38.109375" style="566" customWidth="1"/>
    <col min="4" max="4" width="11.33203125" style="590" customWidth="1"/>
    <col min="5" max="6" width="11.6640625" style="591" bestFit="1" customWidth="1"/>
    <col min="7" max="8" width="11.6640625" style="590" bestFit="1" customWidth="1"/>
    <col min="9" max="9" width="11.6640625" style="590" customWidth="1"/>
    <col min="10" max="10" width="12.88671875" style="591" customWidth="1"/>
    <col min="11" max="11" width="11.6640625" style="580" customWidth="1"/>
    <col min="12" max="12" width="11.5546875" style="566" customWidth="1"/>
    <col min="13" max="13" width="13" style="566" customWidth="1"/>
    <col min="14" max="14" width="13" style="1243" customWidth="1"/>
    <col min="15" max="15" width="12.6640625" style="591" customWidth="1"/>
    <col min="16" max="16" width="15.6640625" style="590" bestFit="1" customWidth="1"/>
    <col min="17" max="16384" width="3.77734375" style="566"/>
  </cols>
  <sheetData>
    <row r="1" spans="1:16" ht="20.25" customHeight="1">
      <c r="B1" s="984" t="s">
        <v>12</v>
      </c>
      <c r="C1" s="984"/>
      <c r="D1" s="1081"/>
      <c r="E1" s="1082"/>
      <c r="F1" s="1082"/>
      <c r="G1" s="1081"/>
      <c r="H1" s="1081"/>
      <c r="I1" s="1081"/>
      <c r="J1" s="1082"/>
      <c r="K1" s="645"/>
      <c r="L1" s="985"/>
      <c r="M1" s="985"/>
      <c r="N1" s="1307"/>
      <c r="O1" s="1082"/>
      <c r="P1" s="1081"/>
    </row>
    <row r="2" spans="1:16" ht="18.75" customHeight="1">
      <c r="B2" s="986" t="s">
        <v>50</v>
      </c>
      <c r="C2" s="986"/>
      <c r="D2" s="990"/>
      <c r="E2" s="988"/>
      <c r="F2" s="988"/>
      <c r="G2" s="990"/>
      <c r="H2" s="990"/>
      <c r="I2" s="990"/>
      <c r="J2" s="988"/>
      <c r="K2" s="945"/>
      <c r="L2" s="823"/>
      <c r="M2" s="823"/>
      <c r="N2" s="1308"/>
      <c r="O2" s="988"/>
      <c r="P2" s="619" t="s">
        <v>289</v>
      </c>
    </row>
    <row r="3" spans="1:16" ht="15.95" customHeight="1">
      <c r="B3" s="987"/>
      <c r="C3" s="987"/>
      <c r="D3" s="624"/>
      <c r="E3" s="706"/>
      <c r="F3" s="706"/>
      <c r="G3" s="624"/>
      <c r="H3" s="624"/>
      <c r="I3" s="624"/>
      <c r="J3" s="706"/>
      <c r="K3" s="640"/>
      <c r="L3" s="624"/>
      <c r="M3" s="624"/>
      <c r="N3" s="1308"/>
      <c r="O3" s="706"/>
      <c r="P3" s="624"/>
    </row>
    <row r="4" spans="1:16" ht="15.95" customHeight="1">
      <c r="B4" s="986" t="s">
        <v>791</v>
      </c>
      <c r="C4" s="986"/>
      <c r="D4" s="1084">
        <v>0</v>
      </c>
      <c r="E4" s="988"/>
      <c r="F4" s="988"/>
      <c r="G4" s="990"/>
      <c r="H4" s="990"/>
      <c r="I4" s="990"/>
      <c r="J4" s="988"/>
      <c r="K4" s="988"/>
      <c r="L4" s="823"/>
      <c r="M4" s="989"/>
      <c r="N4" s="1308"/>
      <c r="O4" s="988"/>
      <c r="P4" s="990"/>
    </row>
    <row r="5" spans="1:16" ht="15.95" customHeight="1" thickBot="1">
      <c r="B5" s="991" t="s">
        <v>40</v>
      </c>
      <c r="C5" s="991"/>
      <c r="D5" s="1713" t="s">
        <v>798</v>
      </c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098"/>
    </row>
    <row r="6" spans="1:16" s="1033" customFormat="1" ht="23.25" customHeight="1" thickBot="1">
      <c r="B6" s="1379"/>
      <c r="C6" s="1374" t="s">
        <v>457</v>
      </c>
      <c r="D6" s="1375" t="s">
        <v>33</v>
      </c>
      <c r="E6" s="1375" t="s">
        <v>51</v>
      </c>
      <c r="F6" s="1375" t="s">
        <v>57</v>
      </c>
      <c r="G6" s="1375" t="s">
        <v>58</v>
      </c>
      <c r="H6" s="1375" t="s">
        <v>59</v>
      </c>
      <c r="I6" s="1375" t="s">
        <v>60</v>
      </c>
      <c r="J6" s="1375" t="s">
        <v>61</v>
      </c>
      <c r="K6" s="1376" t="s">
        <v>62</v>
      </c>
      <c r="L6" s="1376" t="s">
        <v>63</v>
      </c>
      <c r="M6" s="1376" t="s">
        <v>64</v>
      </c>
      <c r="N6" s="1377" t="s">
        <v>65</v>
      </c>
      <c r="O6" s="1375" t="s">
        <v>66</v>
      </c>
      <c r="P6" s="1378" t="s">
        <v>479</v>
      </c>
    </row>
    <row r="7" spans="1:16" ht="17.100000000000001" customHeight="1">
      <c r="B7" s="992"/>
      <c r="C7" s="1031"/>
      <c r="D7" s="1083"/>
      <c r="E7" s="1083"/>
      <c r="F7" s="1083"/>
      <c r="G7" s="1083"/>
      <c r="H7" s="1083"/>
      <c r="I7" s="1083"/>
      <c r="J7" s="1083"/>
      <c r="K7" s="1032"/>
      <c r="L7" s="1032"/>
      <c r="M7" s="1032"/>
      <c r="N7" s="1309"/>
      <c r="O7" s="1083"/>
      <c r="P7" s="1099"/>
    </row>
    <row r="8" spans="1:16" s="993" customFormat="1" ht="17.100000000000001" customHeight="1">
      <c r="B8" s="994" t="s">
        <v>0</v>
      </c>
      <c r="C8" s="1003" t="s">
        <v>1</v>
      </c>
      <c r="D8" s="670">
        <f t="shared" ref="D8:P8" si="0">+D10+D24+D27+D30</f>
        <v>105417.12</v>
      </c>
      <c r="E8" s="670">
        <f t="shared" si="0"/>
        <v>93607.939999999988</v>
      </c>
      <c r="F8" s="670">
        <f t="shared" si="0"/>
        <v>0</v>
      </c>
      <c r="G8" s="670">
        <f t="shared" si="0"/>
        <v>0</v>
      </c>
      <c r="H8" s="670">
        <f t="shared" si="0"/>
        <v>0</v>
      </c>
      <c r="I8" s="670">
        <f t="shared" si="0"/>
        <v>0</v>
      </c>
      <c r="J8" s="670">
        <f t="shared" si="0"/>
        <v>0</v>
      </c>
      <c r="K8" s="1004">
        <f t="shared" si="0"/>
        <v>0</v>
      </c>
      <c r="L8" s="1004">
        <f t="shared" si="0"/>
        <v>0</v>
      </c>
      <c r="M8" s="1004">
        <f t="shared" si="0"/>
        <v>0</v>
      </c>
      <c r="N8" s="1310">
        <f t="shared" si="0"/>
        <v>0</v>
      </c>
      <c r="O8" s="670">
        <f t="shared" si="0"/>
        <v>0</v>
      </c>
      <c r="P8" s="1100">
        <f t="shared" si="0"/>
        <v>199025.06</v>
      </c>
    </row>
    <row r="9" spans="1:16" ht="16.5" customHeight="1">
      <c r="B9" s="995"/>
      <c r="C9" s="1005"/>
      <c r="D9" s="664"/>
      <c r="E9" s="664"/>
      <c r="F9" s="664"/>
      <c r="G9" s="664"/>
      <c r="H9" s="664"/>
      <c r="I9" s="664"/>
      <c r="J9" s="664"/>
      <c r="K9" s="1006"/>
      <c r="L9" s="1006"/>
      <c r="M9" s="1006"/>
      <c r="N9" s="1298"/>
      <c r="O9" s="664"/>
      <c r="P9" s="668">
        <f>D9+E9+F9+G9+H9+I9+J9+K9+L9+M9+N9+O9</f>
        <v>0</v>
      </c>
    </row>
    <row r="10" spans="1:16" s="780" customFormat="1" ht="17.100000000000001" customHeight="1">
      <c r="B10" s="996" t="s">
        <v>2</v>
      </c>
      <c r="C10" s="1003" t="s">
        <v>45</v>
      </c>
      <c r="D10" s="670">
        <f>SUM(D11:D22)</f>
        <v>99510.87</v>
      </c>
      <c r="E10" s="670">
        <f>SUM(E11:E22)</f>
        <v>91901.689999999988</v>
      </c>
      <c r="F10" s="670">
        <f>SUM(F11:F22)</f>
        <v>0</v>
      </c>
      <c r="G10" s="670">
        <f>SUM(G11:G22)</f>
        <v>0</v>
      </c>
      <c r="H10" s="670">
        <f t="shared" ref="H10:N10" si="1">SUM(H11:H22)</f>
        <v>0</v>
      </c>
      <c r="I10" s="670">
        <f>SUM(I11:I22)</f>
        <v>0</v>
      </c>
      <c r="J10" s="670">
        <f>SUM(J11:J22)</f>
        <v>0</v>
      </c>
      <c r="K10" s="1004">
        <f t="shared" si="1"/>
        <v>0</v>
      </c>
      <c r="L10" s="1004">
        <f>SUM(L11:L22)</f>
        <v>0</v>
      </c>
      <c r="M10" s="1004">
        <f>SUM(M11:M22)</f>
        <v>0</v>
      </c>
      <c r="N10" s="1310">
        <f t="shared" si="1"/>
        <v>0</v>
      </c>
      <c r="O10" s="670">
        <f>SUM(O11:O22)</f>
        <v>0</v>
      </c>
      <c r="P10" s="1100">
        <f>SUM(P11:P22)</f>
        <v>191412.56</v>
      </c>
    </row>
    <row r="11" spans="1:16" ht="17.100000000000001" customHeight="1">
      <c r="A11" s="997">
        <v>5111010</v>
      </c>
      <c r="B11" s="995">
        <v>1</v>
      </c>
      <c r="C11" s="1005" t="s">
        <v>100</v>
      </c>
      <c r="D11" s="1084">
        <v>32322.74</v>
      </c>
      <c r="E11" s="1085">
        <v>32871.14</v>
      </c>
      <c r="F11" s="685"/>
      <c r="G11" s="685"/>
      <c r="H11" s="685"/>
      <c r="I11" s="685"/>
      <c r="J11" s="685"/>
      <c r="K11" s="1007"/>
      <c r="L11" s="1007"/>
      <c r="M11" s="1008"/>
      <c r="N11" s="1298"/>
      <c r="O11" s="664"/>
      <c r="P11" s="668">
        <f>D11+E11+F11+G11+H11+I11+J11+K11+L11+M11+N11+O11</f>
        <v>65193.880000000005</v>
      </c>
    </row>
    <row r="12" spans="1:16" ht="17.25" customHeight="1">
      <c r="A12" s="997">
        <v>5111020</v>
      </c>
      <c r="B12" s="995">
        <f t="shared" ref="B12:B22" si="2">+B11+1</f>
        <v>2</v>
      </c>
      <c r="C12" s="1005" t="s">
        <v>101</v>
      </c>
      <c r="D12" s="1084">
        <v>23711.010000000002</v>
      </c>
      <c r="E12" s="1085">
        <v>23734.6</v>
      </c>
      <c r="F12" s="685"/>
      <c r="G12" s="685"/>
      <c r="H12" s="685"/>
      <c r="I12" s="685"/>
      <c r="J12" s="685"/>
      <c r="K12" s="1007"/>
      <c r="L12" s="1007"/>
      <c r="M12" s="1008"/>
      <c r="N12" s="1298"/>
      <c r="O12" s="664"/>
      <c r="P12" s="668">
        <f t="shared" ref="P12:P26" si="3">D12+E12+F12+G12+H12+I12+J12+K12+L12+M12+N12+O12</f>
        <v>47445.61</v>
      </c>
    </row>
    <row r="13" spans="1:16" ht="17.25" customHeight="1">
      <c r="A13" s="997">
        <v>513</v>
      </c>
      <c r="B13" s="995">
        <f t="shared" si="2"/>
        <v>3</v>
      </c>
      <c r="C13" s="1005" t="s">
        <v>440</v>
      </c>
      <c r="D13" s="1084">
        <v>11605.95</v>
      </c>
      <c r="E13" s="1085">
        <v>11606.78</v>
      </c>
      <c r="F13" s="685"/>
      <c r="G13" s="685"/>
      <c r="H13" s="685"/>
      <c r="I13" s="685"/>
      <c r="J13" s="685"/>
      <c r="K13" s="1007"/>
      <c r="L13" s="1007"/>
      <c r="M13" s="1008"/>
      <c r="N13" s="1298"/>
      <c r="O13" s="664"/>
      <c r="P13" s="668">
        <f t="shared" si="3"/>
        <v>23212.730000000003</v>
      </c>
    </row>
    <row r="14" spans="1:16" ht="16.5" customHeight="1">
      <c r="A14" s="997">
        <v>5110030</v>
      </c>
      <c r="B14" s="995">
        <f t="shared" si="2"/>
        <v>4</v>
      </c>
      <c r="C14" s="1005" t="s">
        <v>131</v>
      </c>
      <c r="D14" s="1084">
        <v>1455</v>
      </c>
      <c r="E14" s="1085">
        <v>1730</v>
      </c>
      <c r="F14" s="685"/>
      <c r="G14" s="685"/>
      <c r="H14" s="685"/>
      <c r="I14" s="685"/>
      <c r="J14" s="685"/>
      <c r="K14" s="1007"/>
      <c r="L14" s="1007"/>
      <c r="M14" s="1008"/>
      <c r="N14" s="1298"/>
      <c r="O14" s="664"/>
      <c r="P14" s="668">
        <f t="shared" si="3"/>
        <v>3185</v>
      </c>
    </row>
    <row r="15" spans="1:16" ht="16.5" customHeight="1">
      <c r="A15" s="997">
        <v>5110000</v>
      </c>
      <c r="B15" s="995">
        <f t="shared" si="2"/>
        <v>5</v>
      </c>
      <c r="C15" s="1005" t="s">
        <v>132</v>
      </c>
      <c r="D15" s="1084">
        <v>24031.45</v>
      </c>
      <c r="E15" s="1085">
        <v>14531.25</v>
      </c>
      <c r="F15" s="685"/>
      <c r="G15" s="685"/>
      <c r="H15" s="685"/>
      <c r="I15" s="685"/>
      <c r="J15" s="685"/>
      <c r="K15" s="1007"/>
      <c r="L15" s="1007"/>
      <c r="M15" s="1008"/>
      <c r="N15" s="1298"/>
      <c r="O15" s="664"/>
      <c r="P15" s="668">
        <f t="shared" si="3"/>
        <v>38562.699999999997</v>
      </c>
    </row>
    <row r="16" spans="1:16" ht="17.100000000000001" customHeight="1">
      <c r="A16" s="997">
        <v>5110040</v>
      </c>
      <c r="B16" s="995">
        <f t="shared" si="2"/>
        <v>6</v>
      </c>
      <c r="C16" s="1005" t="s">
        <v>133</v>
      </c>
      <c r="D16" s="1084">
        <v>2219.9</v>
      </c>
      <c r="E16" s="1085">
        <v>1722.51</v>
      </c>
      <c r="F16" s="685"/>
      <c r="G16" s="685"/>
      <c r="H16" s="685"/>
      <c r="I16" s="685"/>
      <c r="J16" s="685"/>
      <c r="K16" s="1007"/>
      <c r="L16" s="1007"/>
      <c r="M16" s="1008"/>
      <c r="N16" s="1298"/>
      <c r="O16" s="664"/>
      <c r="P16" s="668">
        <f t="shared" si="3"/>
        <v>3942.41</v>
      </c>
    </row>
    <row r="17" spans="1:16" ht="17.100000000000001" customHeight="1">
      <c r="A17" s="997">
        <v>5120030</v>
      </c>
      <c r="B17" s="995">
        <f t="shared" si="2"/>
        <v>7</v>
      </c>
      <c r="C17" s="1005" t="s">
        <v>134</v>
      </c>
      <c r="D17" s="1084">
        <v>1448.56</v>
      </c>
      <c r="E17" s="1085">
        <v>1676.17</v>
      </c>
      <c r="F17" s="685"/>
      <c r="G17" s="685"/>
      <c r="H17" s="685"/>
      <c r="I17" s="685"/>
      <c r="J17" s="685"/>
      <c r="K17" s="1007"/>
      <c r="L17" s="1007"/>
      <c r="M17" s="1008"/>
      <c r="N17" s="1298"/>
      <c r="O17" s="664"/>
      <c r="P17" s="668">
        <f t="shared" si="3"/>
        <v>3124.73</v>
      </c>
    </row>
    <row r="18" spans="1:16" ht="17.100000000000001" customHeight="1">
      <c r="A18" s="997">
        <v>5111040</v>
      </c>
      <c r="B18" s="995">
        <f t="shared" si="2"/>
        <v>8</v>
      </c>
      <c r="C18" s="1005" t="s">
        <v>135</v>
      </c>
      <c r="D18" s="1084">
        <v>54.21</v>
      </c>
      <c r="E18" s="1085">
        <v>74.28</v>
      </c>
      <c r="F18" s="685"/>
      <c r="G18" s="685"/>
      <c r="H18" s="685"/>
      <c r="I18" s="685"/>
      <c r="J18" s="685"/>
      <c r="K18" s="1007"/>
      <c r="L18" s="1007"/>
      <c r="M18" s="1008"/>
      <c r="N18" s="1298"/>
      <c r="O18" s="664"/>
      <c r="P18" s="668">
        <f t="shared" si="3"/>
        <v>128.49</v>
      </c>
    </row>
    <row r="19" spans="1:16" ht="17.100000000000001" customHeight="1">
      <c r="A19" s="997">
        <v>5111050</v>
      </c>
      <c r="B19" s="995">
        <f t="shared" si="2"/>
        <v>9</v>
      </c>
      <c r="C19" s="1005" t="s">
        <v>136</v>
      </c>
      <c r="D19" s="1084">
        <v>1634.6</v>
      </c>
      <c r="E19" s="1085">
        <v>2473.4</v>
      </c>
      <c r="F19" s="685"/>
      <c r="G19" s="685"/>
      <c r="H19" s="685"/>
      <c r="I19" s="685"/>
      <c r="J19" s="685"/>
      <c r="K19" s="1007"/>
      <c r="L19" s="1007"/>
      <c r="M19" s="1008"/>
      <c r="N19" s="1298"/>
      <c r="O19" s="664"/>
      <c r="P19" s="668">
        <f t="shared" si="3"/>
        <v>4108</v>
      </c>
    </row>
    <row r="20" spans="1:16" ht="17.100000000000001" customHeight="1">
      <c r="A20" s="997">
        <v>5110090</v>
      </c>
      <c r="B20" s="995">
        <f t="shared" si="2"/>
        <v>10</v>
      </c>
      <c r="C20" s="1005" t="s">
        <v>137</v>
      </c>
      <c r="D20" s="1084">
        <v>560</v>
      </c>
      <c r="E20" s="1085">
        <v>130</v>
      </c>
      <c r="F20" s="685"/>
      <c r="G20" s="685"/>
      <c r="H20" s="685"/>
      <c r="I20" s="685"/>
      <c r="J20" s="685"/>
      <c r="K20" s="1007"/>
      <c r="L20" s="1007"/>
      <c r="M20" s="1008"/>
      <c r="N20" s="1298"/>
      <c r="O20" s="664"/>
      <c r="P20" s="668">
        <f t="shared" si="3"/>
        <v>690</v>
      </c>
    </row>
    <row r="21" spans="1:16" ht="17.100000000000001" customHeight="1">
      <c r="A21" s="997">
        <v>5124000</v>
      </c>
      <c r="B21" s="995">
        <f t="shared" si="2"/>
        <v>11</v>
      </c>
      <c r="C21" s="1005" t="s">
        <v>81</v>
      </c>
      <c r="D21" s="1084">
        <v>273</v>
      </c>
      <c r="E21" s="1085">
        <v>294</v>
      </c>
      <c r="F21" s="685"/>
      <c r="G21" s="685"/>
      <c r="H21" s="685"/>
      <c r="I21" s="685"/>
      <c r="J21" s="685"/>
      <c r="K21" s="1007"/>
      <c r="L21" s="1007"/>
      <c r="M21" s="1008"/>
      <c r="N21" s="1298"/>
      <c r="O21" s="664"/>
      <c r="P21" s="668">
        <f t="shared" si="3"/>
        <v>567</v>
      </c>
    </row>
    <row r="22" spans="1:16" ht="17.100000000000001" customHeight="1">
      <c r="A22" s="997">
        <v>5110100</v>
      </c>
      <c r="B22" s="995">
        <f t="shared" si="2"/>
        <v>12</v>
      </c>
      <c r="C22" s="1005" t="s">
        <v>138</v>
      </c>
      <c r="D22" s="1084">
        <v>194.45000000000002</v>
      </c>
      <c r="E22" s="1085">
        <v>1057.56</v>
      </c>
      <c r="F22" s="685"/>
      <c r="G22" s="685"/>
      <c r="H22" s="685"/>
      <c r="I22" s="685"/>
      <c r="J22" s="685"/>
      <c r="K22" s="1007"/>
      <c r="L22" s="1007"/>
      <c r="M22" s="1008"/>
      <c r="N22" s="1298"/>
      <c r="O22" s="664"/>
      <c r="P22" s="668">
        <f t="shared" si="3"/>
        <v>1252.01</v>
      </c>
    </row>
    <row r="23" spans="1:16" ht="17.100000000000001" customHeight="1">
      <c r="B23" s="995"/>
      <c r="C23" s="1005"/>
      <c r="D23" s="664"/>
      <c r="E23" s="664"/>
      <c r="F23" s="664"/>
      <c r="G23" s="664"/>
      <c r="H23" s="664"/>
      <c r="I23" s="664"/>
      <c r="J23" s="664"/>
      <c r="K23" s="1006"/>
      <c r="L23" s="1006"/>
      <c r="M23" s="1006"/>
      <c r="N23" s="1298"/>
      <c r="O23" s="664"/>
      <c r="P23" s="668">
        <f t="shared" si="3"/>
        <v>0</v>
      </c>
    </row>
    <row r="24" spans="1:16" s="780" customFormat="1" ht="17.100000000000001" customHeight="1">
      <c r="B24" s="996" t="s">
        <v>3</v>
      </c>
      <c r="C24" s="1003" t="s">
        <v>46</v>
      </c>
      <c r="D24" s="670">
        <f t="shared" ref="D24:O24" si="4">SUM(D25:D26)</f>
        <v>1406.25</v>
      </c>
      <c r="E24" s="670">
        <f t="shared" si="4"/>
        <v>1406.25</v>
      </c>
      <c r="F24" s="670">
        <f t="shared" si="4"/>
        <v>0</v>
      </c>
      <c r="G24" s="670">
        <f t="shared" si="4"/>
        <v>0</v>
      </c>
      <c r="H24" s="670">
        <f t="shared" si="4"/>
        <v>0</v>
      </c>
      <c r="I24" s="670">
        <f t="shared" si="4"/>
        <v>0</v>
      </c>
      <c r="J24" s="670">
        <f t="shared" si="4"/>
        <v>0</v>
      </c>
      <c r="K24" s="1004">
        <f t="shared" si="4"/>
        <v>0</v>
      </c>
      <c r="L24" s="1004">
        <f t="shared" si="4"/>
        <v>0</v>
      </c>
      <c r="M24" s="1004">
        <f t="shared" si="4"/>
        <v>0</v>
      </c>
      <c r="N24" s="1310">
        <f t="shared" si="4"/>
        <v>0</v>
      </c>
      <c r="O24" s="670">
        <f t="shared" si="4"/>
        <v>0</v>
      </c>
      <c r="P24" s="1100">
        <f t="shared" si="3"/>
        <v>2812.5</v>
      </c>
    </row>
    <row r="25" spans="1:16" ht="17.100000000000001" customHeight="1">
      <c r="A25" s="997">
        <v>5112000</v>
      </c>
      <c r="B25" s="995">
        <v>1</v>
      </c>
      <c r="C25" s="1005" t="s">
        <v>139</v>
      </c>
      <c r="D25" s="1084">
        <v>1125</v>
      </c>
      <c r="E25" s="1085">
        <v>1125</v>
      </c>
      <c r="F25" s="685"/>
      <c r="G25" s="685"/>
      <c r="H25" s="685"/>
      <c r="I25" s="685"/>
      <c r="J25" s="685"/>
      <c r="K25" s="1007"/>
      <c r="L25" s="1007"/>
      <c r="M25" s="1008"/>
      <c r="N25" s="1298"/>
      <c r="O25" s="664"/>
      <c r="P25" s="668">
        <f t="shared" si="3"/>
        <v>2250</v>
      </c>
    </row>
    <row r="26" spans="1:16" ht="16.5" customHeight="1">
      <c r="A26" s="997">
        <v>5111000</v>
      </c>
      <c r="B26" s="995">
        <v>3</v>
      </c>
      <c r="C26" s="1005" t="s">
        <v>309</v>
      </c>
      <c r="D26" s="1084">
        <v>281.25</v>
      </c>
      <c r="E26" s="1085">
        <v>281.25</v>
      </c>
      <c r="F26" s="685"/>
      <c r="G26" s="685"/>
      <c r="H26" s="685"/>
      <c r="I26" s="685"/>
      <c r="J26" s="685"/>
      <c r="K26" s="1007"/>
      <c r="L26" s="1007"/>
      <c r="M26" s="1008"/>
      <c r="N26" s="1298"/>
      <c r="O26" s="664"/>
      <c r="P26" s="668">
        <f t="shared" si="3"/>
        <v>562.5</v>
      </c>
    </row>
    <row r="27" spans="1:16" s="998" customFormat="1" ht="17.100000000000001" customHeight="1">
      <c r="B27" s="999" t="s">
        <v>4</v>
      </c>
      <c r="C27" s="1009" t="s">
        <v>44</v>
      </c>
      <c r="D27" s="1086">
        <f t="shared" ref="D27:I27" si="5">SUM(D28:D29)</f>
        <v>4500</v>
      </c>
      <c r="E27" s="1086">
        <f t="shared" si="5"/>
        <v>300</v>
      </c>
      <c r="F27" s="1086">
        <f t="shared" si="5"/>
        <v>0</v>
      </c>
      <c r="G27" s="1086">
        <f t="shared" si="5"/>
        <v>0</v>
      </c>
      <c r="H27" s="1086">
        <f t="shared" si="5"/>
        <v>0</v>
      </c>
      <c r="I27" s="1086">
        <f t="shared" si="5"/>
        <v>0</v>
      </c>
      <c r="J27" s="1086">
        <f t="shared" ref="J27:L27" si="6">SUM(J28:J29)</f>
        <v>0</v>
      </c>
      <c r="K27" s="1086">
        <f t="shared" si="6"/>
        <v>0</v>
      </c>
      <c r="L27" s="1086">
        <f t="shared" si="6"/>
        <v>0</v>
      </c>
      <c r="M27" s="1010">
        <f t="shared" ref="M27" si="7">M29</f>
        <v>0</v>
      </c>
      <c r="N27" s="1311">
        <f>N29</f>
        <v>0</v>
      </c>
      <c r="O27" s="1086">
        <f>O29+O28</f>
        <v>0</v>
      </c>
      <c r="P27" s="1101">
        <f>P29+P28</f>
        <v>4800</v>
      </c>
    </row>
    <row r="28" spans="1:16" s="998" customFormat="1" ht="17.100000000000001" customHeight="1">
      <c r="A28" s="997">
        <v>5113000</v>
      </c>
      <c r="B28" s="1144"/>
      <c r="C28" s="1005" t="s">
        <v>432</v>
      </c>
      <c r="D28" s="1084">
        <v>0</v>
      </c>
      <c r="E28" s="1085">
        <v>0</v>
      </c>
      <c r="F28" s="685"/>
      <c r="G28" s="685"/>
      <c r="H28" s="685"/>
      <c r="I28" s="685"/>
      <c r="J28" s="685"/>
      <c r="K28" s="1007"/>
      <c r="L28" s="1007"/>
      <c r="M28" s="1008"/>
      <c r="N28" s="1298"/>
      <c r="O28" s="664"/>
      <c r="P28" s="668">
        <f>D28+E28+F28+G28+H28+I28+J28+K28+L28+M28+N28+O28</f>
        <v>0</v>
      </c>
    </row>
    <row r="29" spans="1:16" ht="17.100000000000001" customHeight="1">
      <c r="A29" s="997">
        <v>5113010</v>
      </c>
      <c r="B29" s="995"/>
      <c r="C29" s="1005" t="s">
        <v>369</v>
      </c>
      <c r="D29" s="1084">
        <v>4500</v>
      </c>
      <c r="E29" s="1085">
        <v>300</v>
      </c>
      <c r="F29" s="685"/>
      <c r="G29" s="685"/>
      <c r="H29" s="685"/>
      <c r="I29" s="685"/>
      <c r="J29" s="685"/>
      <c r="K29" s="1007"/>
      <c r="L29" s="1007"/>
      <c r="M29" s="1008"/>
      <c r="N29" s="1298"/>
      <c r="O29" s="664"/>
      <c r="P29" s="668">
        <f>D29+E29+F29+G29+H29+I29+J29+K29+L29+M29+N29+O29</f>
        <v>4800</v>
      </c>
    </row>
    <row r="30" spans="1:16" s="1000" customFormat="1" ht="17.100000000000001" customHeight="1">
      <c r="B30" s="999" t="s">
        <v>5</v>
      </c>
      <c r="C30" s="1009" t="s">
        <v>6</v>
      </c>
      <c r="D30" s="1086">
        <f t="shared" ref="D30:O30" si="8">SUM(D31:D31)</f>
        <v>0</v>
      </c>
      <c r="E30" s="1086">
        <f t="shared" si="8"/>
        <v>0</v>
      </c>
      <c r="F30" s="1086">
        <f t="shared" si="8"/>
        <v>0</v>
      </c>
      <c r="G30" s="1086">
        <f t="shared" si="8"/>
        <v>0</v>
      </c>
      <c r="H30" s="1086">
        <f t="shared" si="8"/>
        <v>0</v>
      </c>
      <c r="I30" s="1086">
        <f t="shared" si="8"/>
        <v>0</v>
      </c>
      <c r="J30" s="1086">
        <f t="shared" si="8"/>
        <v>0</v>
      </c>
      <c r="K30" s="1010">
        <f t="shared" si="8"/>
        <v>0</v>
      </c>
      <c r="L30" s="1010">
        <f t="shared" si="8"/>
        <v>0</v>
      </c>
      <c r="M30" s="1010">
        <f t="shared" si="8"/>
        <v>0</v>
      </c>
      <c r="N30" s="1311">
        <f t="shared" si="8"/>
        <v>0</v>
      </c>
      <c r="O30" s="1086">
        <f t="shared" si="8"/>
        <v>0</v>
      </c>
      <c r="P30" s="1101">
        <f>D30+E30+F30+G30+H30+I30+J30+K30+L30+M30+N30+O30</f>
        <v>0</v>
      </c>
    </row>
    <row r="31" spans="1:16" ht="17.100000000000001" customHeight="1">
      <c r="A31" s="566">
        <v>5150090</v>
      </c>
      <c r="B31" s="995">
        <v>1</v>
      </c>
      <c r="C31" s="1005" t="s">
        <v>82</v>
      </c>
      <c r="D31" s="1084">
        <v>0</v>
      </c>
      <c r="E31" s="1085">
        <v>0</v>
      </c>
      <c r="F31" s="685">
        <v>0</v>
      </c>
      <c r="G31" s="685">
        <v>0</v>
      </c>
      <c r="H31" s="685">
        <v>0</v>
      </c>
      <c r="I31" s="685">
        <v>0</v>
      </c>
      <c r="J31" s="685">
        <v>0</v>
      </c>
      <c r="K31" s="685">
        <v>0</v>
      </c>
      <c r="L31" s="685">
        <v>0</v>
      </c>
      <c r="M31" s="685">
        <v>0</v>
      </c>
      <c r="N31" s="1298">
        <v>0</v>
      </c>
      <c r="O31" s="664">
        <v>0</v>
      </c>
      <c r="P31" s="668">
        <f>D31+E31+F31+G31+H31+I31+J31+K31+L31+M31+N31+O31</f>
        <v>0</v>
      </c>
    </row>
    <row r="32" spans="1:16" ht="17.100000000000001" customHeight="1">
      <c r="B32" s="995"/>
      <c r="C32" s="1005"/>
      <c r="D32" s="664"/>
      <c r="E32" s="664"/>
      <c r="F32" s="664"/>
      <c r="G32" s="664"/>
      <c r="H32" s="664"/>
      <c r="I32" s="664"/>
      <c r="J32" s="664"/>
      <c r="K32" s="1006"/>
      <c r="L32" s="1006"/>
      <c r="M32" s="1006"/>
      <c r="N32" s="1298"/>
      <c r="O32" s="664"/>
      <c r="P32" s="668">
        <f>D32+E32+F32+G32+H32+I32+J32+K32+L32+M32+N32+O32</f>
        <v>0</v>
      </c>
    </row>
    <row r="33" spans="1:16" s="998" customFormat="1" ht="17.100000000000001" customHeight="1">
      <c r="B33" s="999" t="s">
        <v>7</v>
      </c>
      <c r="C33" s="1009" t="s">
        <v>8</v>
      </c>
      <c r="D33" s="1086">
        <f>SUM(D35:D38)</f>
        <v>10075.130000000001</v>
      </c>
      <c r="E33" s="1086">
        <f>SUM(E35:E38)</f>
        <v>11240.76</v>
      </c>
      <c r="F33" s="1086">
        <f t="shared" ref="F33:O33" si="9">SUM(F35:F38)</f>
        <v>0</v>
      </c>
      <c r="G33" s="1086">
        <f t="shared" si="9"/>
        <v>0</v>
      </c>
      <c r="H33" s="1086">
        <f t="shared" si="9"/>
        <v>0</v>
      </c>
      <c r="I33" s="1086">
        <f t="shared" si="9"/>
        <v>0</v>
      </c>
      <c r="J33" s="1086">
        <f>SUM(J35:J38)</f>
        <v>0</v>
      </c>
      <c r="K33" s="1086">
        <f t="shared" si="9"/>
        <v>0</v>
      </c>
      <c r="L33" s="1086">
        <f t="shared" si="9"/>
        <v>0</v>
      </c>
      <c r="M33" s="1086">
        <f t="shared" si="9"/>
        <v>0</v>
      </c>
      <c r="N33" s="1311">
        <f t="shared" si="9"/>
        <v>0</v>
      </c>
      <c r="O33" s="1086">
        <f t="shared" si="9"/>
        <v>0</v>
      </c>
      <c r="P33" s="1101">
        <f>SUM(P35:P38)</f>
        <v>21315.89</v>
      </c>
    </row>
    <row r="34" spans="1:16" ht="17.100000000000001" customHeight="1">
      <c r="B34" s="995"/>
      <c r="C34" s="1005"/>
      <c r="D34" s="664"/>
      <c r="E34" s="664"/>
      <c r="F34" s="664"/>
      <c r="G34" s="664"/>
      <c r="H34" s="664"/>
      <c r="I34" s="664"/>
      <c r="J34" s="664"/>
      <c r="K34" s="1006"/>
      <c r="L34" s="1006"/>
      <c r="M34" s="1006"/>
      <c r="N34" s="1298"/>
      <c r="O34" s="664"/>
      <c r="P34" s="668">
        <f>D34+E34+F34+G34+H34+I34+J34+K34+L34+M34+N34+O34</f>
        <v>0</v>
      </c>
    </row>
    <row r="35" spans="1:16" ht="17.100000000000001" customHeight="1">
      <c r="A35" s="566" t="s">
        <v>431</v>
      </c>
      <c r="B35" s="1001" t="s">
        <v>2</v>
      </c>
      <c r="C35" s="1005" t="s">
        <v>297</v>
      </c>
      <c r="D35" s="1084">
        <v>9798.85</v>
      </c>
      <c r="E35" s="1085">
        <v>10877.42</v>
      </c>
      <c r="F35" s="685"/>
      <c r="G35" s="685"/>
      <c r="H35" s="685"/>
      <c r="I35" s="664"/>
      <c r="J35" s="685"/>
      <c r="K35" s="1007"/>
      <c r="L35" s="1007"/>
      <c r="M35" s="1008"/>
      <c r="N35" s="1298"/>
      <c r="O35" s="664"/>
      <c r="P35" s="668">
        <f>D35+E35+F35+G35+H35+I35+J35+K35+L35+M35+N35+O35</f>
        <v>20676.27</v>
      </c>
    </row>
    <row r="36" spans="1:16" ht="17.100000000000001" customHeight="1">
      <c r="A36" s="566">
        <v>5240000</v>
      </c>
      <c r="B36" s="1001" t="s">
        <v>3</v>
      </c>
      <c r="C36" s="1005" t="s">
        <v>53</v>
      </c>
      <c r="D36" s="1084">
        <v>103.14</v>
      </c>
      <c r="E36" s="1085">
        <v>206.28</v>
      </c>
      <c r="F36" s="685"/>
      <c r="G36" s="685"/>
      <c r="H36" s="685"/>
      <c r="I36" s="685"/>
      <c r="J36" s="685"/>
      <c r="K36" s="1007"/>
      <c r="L36" s="1007"/>
      <c r="M36" s="1008"/>
      <c r="N36" s="1298"/>
      <c r="O36" s="664"/>
      <c r="P36" s="668">
        <f>D36+E36+F36+G36+H36+I36+J36+K36+L36+M36+N36+O36</f>
        <v>309.42</v>
      </c>
    </row>
    <row r="37" spans="1:16" ht="17.100000000000001" customHeight="1">
      <c r="A37" s="566">
        <v>5200010</v>
      </c>
      <c r="B37" s="1001" t="s">
        <v>4</v>
      </c>
      <c r="C37" s="1005" t="s">
        <v>55</v>
      </c>
      <c r="D37" s="1084">
        <v>46.87</v>
      </c>
      <c r="E37" s="1085">
        <v>43.01</v>
      </c>
      <c r="F37" s="685"/>
      <c r="G37" s="685"/>
      <c r="H37" s="685"/>
      <c r="I37" s="685"/>
      <c r="J37" s="685"/>
      <c r="K37" s="1007"/>
      <c r="L37" s="1007"/>
      <c r="M37" s="1008"/>
      <c r="N37" s="1298"/>
      <c r="O37" s="664"/>
      <c r="P37" s="668">
        <f>D37+E37+F37+G37+H37+I37+J37+K37+L37+M37+N37+O37</f>
        <v>89.88</v>
      </c>
    </row>
    <row r="38" spans="1:16" ht="17.100000000000001" customHeight="1">
      <c r="A38" s="566">
        <v>5220000</v>
      </c>
      <c r="B38" s="1001" t="s">
        <v>5</v>
      </c>
      <c r="C38" s="1005" t="s">
        <v>419</v>
      </c>
      <c r="D38" s="1084">
        <v>126.27</v>
      </c>
      <c r="E38" s="1085">
        <v>114.05</v>
      </c>
      <c r="F38" s="685"/>
      <c r="G38" s="685"/>
      <c r="H38" s="685"/>
      <c r="I38" s="685"/>
      <c r="J38" s="685"/>
      <c r="K38" s="1007"/>
      <c r="L38" s="1007"/>
      <c r="M38" s="1008"/>
      <c r="N38" s="1298"/>
      <c r="O38" s="664"/>
      <c r="P38" s="668">
        <f>D38+E38+F38+G38+H38+I38+J38+K38+L38+M38+N38+O38</f>
        <v>240.32</v>
      </c>
    </row>
    <row r="39" spans="1:16" ht="17.100000000000001" customHeight="1">
      <c r="B39" s="1001"/>
      <c r="C39" s="1011"/>
      <c r="D39" s="664"/>
      <c r="E39" s="664"/>
      <c r="F39" s="664"/>
      <c r="G39" s="664"/>
      <c r="H39" s="664"/>
      <c r="I39" s="664"/>
      <c r="J39" s="664"/>
      <c r="K39" s="1006"/>
      <c r="L39" s="1006"/>
      <c r="M39" s="1006"/>
      <c r="N39" s="1298"/>
      <c r="O39" s="664"/>
      <c r="P39" s="668"/>
    </row>
    <row r="40" spans="1:16" ht="17.100000000000001" customHeight="1">
      <c r="B40" s="1001" t="s">
        <v>9</v>
      </c>
      <c r="C40" s="1011" t="s">
        <v>10</v>
      </c>
      <c r="D40" s="1087">
        <f>SUM(D41)</f>
        <v>6.78</v>
      </c>
      <c r="E40" s="1087">
        <f>SUM(E41)</f>
        <v>110.6</v>
      </c>
      <c r="F40" s="1087">
        <f t="shared" ref="F40:H40" si="10">SUM(F41)</f>
        <v>0</v>
      </c>
      <c r="G40" s="1087">
        <f t="shared" si="10"/>
        <v>0</v>
      </c>
      <c r="H40" s="1087">
        <f t="shared" si="10"/>
        <v>0</v>
      </c>
      <c r="I40" s="1087">
        <f>SUM(I41)</f>
        <v>0</v>
      </c>
      <c r="J40" s="1087">
        <f>SUM(J41)</f>
        <v>0</v>
      </c>
      <c r="K40" s="1087">
        <f t="shared" ref="K40:O40" si="11">SUM(K41)</f>
        <v>0</v>
      </c>
      <c r="L40" s="1087">
        <f t="shared" si="11"/>
        <v>0</v>
      </c>
      <c r="M40" s="1087">
        <f t="shared" si="11"/>
        <v>0</v>
      </c>
      <c r="N40" s="1301">
        <f t="shared" si="11"/>
        <v>0</v>
      </c>
      <c r="O40" s="1087">
        <f t="shared" si="11"/>
        <v>0</v>
      </c>
      <c r="P40" s="1102">
        <f>D40+E40+F40+G40+H40+I40+J40+K40+L40+M40+N40+O40</f>
        <v>117.38</v>
      </c>
    </row>
    <row r="41" spans="1:16" ht="17.100000000000001" customHeight="1">
      <c r="A41" s="1036">
        <v>5300010</v>
      </c>
      <c r="B41" s="995"/>
      <c r="C41" s="1005" t="s">
        <v>429</v>
      </c>
      <c r="D41" s="1084">
        <v>6.78</v>
      </c>
      <c r="E41" s="1085">
        <v>110.6</v>
      </c>
      <c r="F41" s="685"/>
      <c r="G41" s="685"/>
      <c r="H41" s="685"/>
      <c r="I41" s="685"/>
      <c r="J41" s="685"/>
      <c r="K41" s="1007"/>
      <c r="L41" s="1007"/>
      <c r="M41" s="1008"/>
      <c r="N41" s="1298"/>
      <c r="O41" s="664"/>
      <c r="P41" s="668">
        <f>D41+E41+F41+G41+H41+I41+J41+K41+L41+M41+N41+O41</f>
        <v>117.38</v>
      </c>
    </row>
    <row r="42" spans="1:16" ht="17.100000000000001" customHeight="1">
      <c r="A42" s="1036"/>
      <c r="B42" s="995"/>
      <c r="C42" s="1034"/>
      <c r="D42" s="688"/>
      <c r="E42" s="688"/>
      <c r="F42" s="688"/>
      <c r="G42" s="688"/>
      <c r="H42" s="688"/>
      <c r="I42" s="688"/>
      <c r="J42" s="688"/>
      <c r="K42" s="1035"/>
      <c r="L42" s="1035"/>
      <c r="M42" s="1035"/>
      <c r="N42" s="1302"/>
      <c r="O42" s="688"/>
      <c r="P42" s="1103"/>
    </row>
    <row r="43" spans="1:16" s="998" customFormat="1" ht="17.100000000000001" customHeight="1" thickBot="1">
      <c r="B43" s="1002"/>
      <c r="C43" s="1380" t="s">
        <v>11</v>
      </c>
      <c r="D43" s="1381">
        <f t="shared" ref="D43:L43" si="12">+D8+D33+D40</f>
        <v>115499.03</v>
      </c>
      <c r="E43" s="1381">
        <f t="shared" si="12"/>
        <v>104959.29999999999</v>
      </c>
      <c r="F43" s="1381">
        <f t="shared" si="12"/>
        <v>0</v>
      </c>
      <c r="G43" s="1381">
        <f t="shared" si="12"/>
        <v>0</v>
      </c>
      <c r="H43" s="1381">
        <f t="shared" si="12"/>
        <v>0</v>
      </c>
      <c r="I43" s="1381">
        <f t="shared" si="12"/>
        <v>0</v>
      </c>
      <c r="J43" s="1381">
        <f t="shared" si="12"/>
        <v>0</v>
      </c>
      <c r="K43" s="1382">
        <f t="shared" si="12"/>
        <v>0</v>
      </c>
      <c r="L43" s="1382">
        <f t="shared" si="12"/>
        <v>0</v>
      </c>
      <c r="M43" s="1382">
        <f>M8+M33+M40</f>
        <v>0</v>
      </c>
      <c r="N43" s="1383">
        <f>+N8+N33+N40</f>
        <v>0</v>
      </c>
      <c r="O43" s="1381">
        <f>+O8+O33+O40</f>
        <v>0</v>
      </c>
      <c r="P43" s="1409">
        <f>+P8+P33+P40</f>
        <v>220458.33000000002</v>
      </c>
    </row>
    <row r="45" spans="1:16" s="790" customFormat="1" ht="15.95" customHeight="1" thickBot="1">
      <c r="C45" s="1384" t="s">
        <v>428</v>
      </c>
      <c r="D45" s="1385">
        <f>+D43</f>
        <v>115499.03</v>
      </c>
      <c r="E45" s="1385">
        <f>+D45+E43</f>
        <v>220458.33</v>
      </c>
      <c r="F45" s="1385">
        <f t="shared" ref="F45:N45" si="13">+E45+F43</f>
        <v>220458.33</v>
      </c>
      <c r="G45" s="1385">
        <f t="shared" ref="G45:M45" si="14">+F45+G43</f>
        <v>220458.33</v>
      </c>
      <c r="H45" s="1385">
        <f t="shared" si="14"/>
        <v>220458.33</v>
      </c>
      <c r="I45" s="1385">
        <f t="shared" si="14"/>
        <v>220458.33</v>
      </c>
      <c r="J45" s="1385">
        <f t="shared" si="14"/>
        <v>220458.33</v>
      </c>
      <c r="K45" s="1386">
        <f t="shared" si="14"/>
        <v>220458.33</v>
      </c>
      <c r="L45" s="1386">
        <f t="shared" si="14"/>
        <v>220458.33</v>
      </c>
      <c r="M45" s="1386">
        <f t="shared" si="14"/>
        <v>220458.33</v>
      </c>
      <c r="N45" s="1387">
        <f t="shared" si="13"/>
        <v>220458.33</v>
      </c>
      <c r="O45" s="1385">
        <f>+N45+O43</f>
        <v>220458.33</v>
      </c>
      <c r="P45" s="1385">
        <f>+O45-P43</f>
        <v>0</v>
      </c>
    </row>
    <row r="46" spans="1:16" ht="15.95" customHeight="1" thickTop="1"/>
    <row r="47" spans="1:16" ht="15.95" customHeight="1">
      <c r="F47" s="590"/>
      <c r="K47" s="703"/>
      <c r="L47" s="780"/>
      <c r="M47" s="780"/>
    </row>
    <row r="48" spans="1:16" ht="15.95" customHeight="1">
      <c r="G48" s="1088"/>
      <c r="H48" s="1088"/>
      <c r="I48" s="1088"/>
      <c r="J48" s="581"/>
      <c r="K48" s="1483"/>
      <c r="L48" s="1097"/>
      <c r="M48" s="779"/>
      <c r="O48" s="581"/>
    </row>
    <row r="49" spans="8:12" ht="15.95" customHeight="1">
      <c r="K49" s="1483"/>
      <c r="L49" s="590"/>
    </row>
    <row r="53" spans="8:12" ht="15.95" customHeight="1">
      <c r="H53" s="1088"/>
    </row>
    <row r="59" spans="8:12" ht="15.95" customHeight="1">
      <c r="H59" s="1088"/>
    </row>
    <row r="61" spans="8:12" ht="15.95" customHeight="1">
      <c r="H61" s="1088"/>
    </row>
    <row r="69" spans="16:16" ht="15.95" customHeight="1">
      <c r="P69" s="590">
        <v>694.44999999999982</v>
      </c>
    </row>
  </sheetData>
  <mergeCells count="1">
    <mergeCell ref="D5:O5"/>
  </mergeCells>
  <printOptions horizontalCentered="1"/>
  <pageMargins left="0.23622047244094491" right="0.23622047244094491" top="0.78740157480314965" bottom="0.78740157480314965" header="0" footer="0"/>
  <pageSetup scale="54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S111"/>
  <sheetViews>
    <sheetView showGridLines="0" tabSelected="1" zoomScale="70" zoomScaleNormal="70" zoomScaleSheetLayoutView="70" workbookViewId="0">
      <pane xSplit="3" ySplit="6" topLeftCell="D7" activePane="bottomRight" state="frozen"/>
      <selection sqref="A1:A1048576"/>
      <selection pane="topRight" sqref="A1:A1048576"/>
      <selection pane="bottomLeft" sqref="A1:A1048576"/>
      <selection pane="bottomRight" activeCell="E3" sqref="E3"/>
    </sheetView>
  </sheetViews>
  <sheetFormatPr baseColWidth="10" defaultRowHeight="15.75"/>
  <cols>
    <col min="1" max="1" width="11.77734375" style="566" hidden="1" customWidth="1"/>
    <col min="2" max="2" width="3.21875" style="566" customWidth="1"/>
    <col min="3" max="3" width="47.21875" style="566" customWidth="1"/>
    <col min="4" max="4" width="11.109375" style="580" bestFit="1" customWidth="1"/>
    <col min="5" max="7" width="10.6640625" style="566" customWidth="1"/>
    <col min="8" max="9" width="10.6640625" style="580" customWidth="1"/>
    <col min="10" max="11" width="10.6640625" style="566" customWidth="1"/>
    <col min="12" max="12" width="11.77734375" style="566" bestFit="1" customWidth="1"/>
    <col min="13" max="13" width="10.77734375" style="566" customWidth="1"/>
    <col min="14" max="14" width="10.77734375" style="580" customWidth="1"/>
    <col min="15" max="15" width="12.33203125" style="580" customWidth="1"/>
    <col min="16" max="16" width="14.88671875" style="1249" customWidth="1"/>
    <col min="17" max="17" width="10.6640625" style="566"/>
    <col min="18" max="18" width="10.6640625" style="779"/>
    <col min="19" max="31" width="10.6640625" style="566"/>
    <col min="32" max="16384" width="11.5546875" style="566"/>
  </cols>
  <sheetData>
    <row r="1" spans="1:18">
      <c r="B1" s="781" t="s">
        <v>12</v>
      </c>
      <c r="C1" s="781"/>
      <c r="D1" s="618"/>
      <c r="E1" s="781"/>
      <c r="F1" s="781"/>
      <c r="G1" s="781"/>
      <c r="H1" s="618"/>
      <c r="I1" s="618"/>
      <c r="J1" s="781"/>
      <c r="K1" s="781"/>
      <c r="L1" s="781"/>
      <c r="M1" s="781"/>
      <c r="N1" s="618"/>
      <c r="O1" s="618"/>
      <c r="P1" s="1292"/>
    </row>
    <row r="2" spans="1:18">
      <c r="B2" s="782" t="s">
        <v>50</v>
      </c>
      <c r="C2" s="782"/>
      <c r="D2" s="625"/>
      <c r="E2" s="782"/>
      <c r="F2" s="782"/>
      <c r="G2" s="782"/>
      <c r="H2" s="625"/>
      <c r="I2" s="625"/>
      <c r="J2" s="782"/>
      <c r="K2" s="782"/>
      <c r="L2" s="782"/>
      <c r="M2" s="782"/>
      <c r="N2" s="625"/>
      <c r="O2" s="625"/>
      <c r="P2" s="1293"/>
    </row>
    <row r="3" spans="1:18">
      <c r="B3" s="783"/>
      <c r="C3" s="783"/>
      <c r="D3" s="621"/>
      <c r="E3" s="783"/>
      <c r="F3" s="783"/>
      <c r="G3" s="783"/>
      <c r="H3" s="621"/>
      <c r="I3" s="1427"/>
      <c r="J3" s="784"/>
      <c r="K3" s="783"/>
      <c r="L3" s="783"/>
      <c r="M3" s="784"/>
      <c r="N3" s="625"/>
      <c r="O3" s="625"/>
      <c r="P3" s="1292" t="s">
        <v>296</v>
      </c>
    </row>
    <row r="4" spans="1:18">
      <c r="B4" s="782" t="s">
        <v>792</v>
      </c>
      <c r="C4" s="782"/>
      <c r="D4" s="625"/>
      <c r="E4" s="782"/>
      <c r="F4" s="785"/>
      <c r="G4" s="782"/>
      <c r="H4" s="625"/>
      <c r="I4" s="625"/>
      <c r="J4" s="782"/>
      <c r="K4" s="782"/>
      <c r="L4" s="782"/>
      <c r="M4" s="782"/>
      <c r="N4" s="625"/>
      <c r="O4" s="625"/>
      <c r="P4" s="1293"/>
    </row>
    <row r="5" spans="1:18" ht="16.5" customHeight="1" thickBot="1">
      <c r="B5" s="783" t="s">
        <v>40</v>
      </c>
      <c r="C5" s="783"/>
      <c r="D5" s="1714" t="s">
        <v>798</v>
      </c>
      <c r="E5" s="1714"/>
      <c r="F5" s="1714"/>
      <c r="G5" s="1714"/>
      <c r="H5" s="1714"/>
      <c r="I5" s="1714"/>
      <c r="J5" s="1714"/>
      <c r="K5" s="1714"/>
      <c r="L5" s="1714"/>
      <c r="M5" s="1714"/>
      <c r="N5" s="1714"/>
      <c r="O5" s="1714"/>
      <c r="P5" s="1714"/>
    </row>
    <row r="6" spans="1:18" s="1371" customFormat="1" ht="38.25" customHeight="1" thickBot="1">
      <c r="B6" s="1379"/>
      <c r="C6" s="1389" t="s">
        <v>457</v>
      </c>
      <c r="D6" s="1390" t="s">
        <v>33</v>
      </c>
      <c r="E6" s="1390" t="s">
        <v>51</v>
      </c>
      <c r="F6" s="1390" t="s">
        <v>57</v>
      </c>
      <c r="G6" s="1390" t="s">
        <v>58</v>
      </c>
      <c r="H6" s="1390" t="s">
        <v>59</v>
      </c>
      <c r="I6" s="1390" t="s">
        <v>60</v>
      </c>
      <c r="J6" s="1390" t="s">
        <v>61</v>
      </c>
      <c r="K6" s="1390" t="s">
        <v>62</v>
      </c>
      <c r="L6" s="1390" t="s">
        <v>63</v>
      </c>
      <c r="M6" s="1390" t="s">
        <v>64</v>
      </c>
      <c r="N6" s="1390" t="s">
        <v>65</v>
      </c>
      <c r="O6" s="1391" t="s">
        <v>66</v>
      </c>
      <c r="P6" s="1392" t="s">
        <v>477</v>
      </c>
      <c r="R6" s="1388"/>
    </row>
    <row r="7" spans="1:18" s="789" customFormat="1">
      <c r="B7" s="796" t="s">
        <v>0</v>
      </c>
      <c r="C7" s="951" t="s">
        <v>13</v>
      </c>
      <c r="D7" s="952">
        <f>+D8+D14+D16+D20+D22+D35+D42+D60+D66</f>
        <v>84575.44</v>
      </c>
      <c r="E7" s="952">
        <f t="shared" ref="E7:M7" si="0">+E8+E14+E16+E20+E22+E35+E42+E60+E66</f>
        <v>88325.88</v>
      </c>
      <c r="F7" s="952">
        <f t="shared" si="0"/>
        <v>0</v>
      </c>
      <c r="G7" s="952">
        <f t="shared" si="0"/>
        <v>0</v>
      </c>
      <c r="H7" s="952">
        <f t="shared" si="0"/>
        <v>0</v>
      </c>
      <c r="I7" s="952">
        <f t="shared" si="0"/>
        <v>0</v>
      </c>
      <c r="J7" s="952">
        <f t="shared" si="0"/>
        <v>0</v>
      </c>
      <c r="K7" s="952">
        <f t="shared" si="0"/>
        <v>0</v>
      </c>
      <c r="L7" s="952">
        <f t="shared" si="0"/>
        <v>0</v>
      </c>
      <c r="M7" s="952">
        <f t="shared" si="0"/>
        <v>0</v>
      </c>
      <c r="N7" s="952">
        <f t="shared" ref="N7:O7" si="1">+N8+N14+N16+N20+N22+N35+N42+N60+N66</f>
        <v>0</v>
      </c>
      <c r="O7" s="952">
        <f t="shared" si="1"/>
        <v>0</v>
      </c>
      <c r="P7" s="1294">
        <f>+P8+P14+P16+P20+P22+P35+P42+P60+P66</f>
        <v>172901.32000000004</v>
      </c>
      <c r="R7" s="790"/>
    </row>
    <row r="8" spans="1:18" s="789" customFormat="1">
      <c r="B8" s="791" t="s">
        <v>2</v>
      </c>
      <c r="C8" s="787" t="s">
        <v>14</v>
      </c>
      <c r="D8" s="788">
        <f>SUM(D9:D12)</f>
        <v>16611.400000000001</v>
      </c>
      <c r="E8" s="788">
        <f t="shared" ref="E8:N8" si="2">SUM(E9:E12)</f>
        <v>15684.92</v>
      </c>
      <c r="F8" s="788">
        <f>SUM(F9:F12)</f>
        <v>0</v>
      </c>
      <c r="G8" s="788">
        <f t="shared" si="2"/>
        <v>0</v>
      </c>
      <c r="H8" s="788">
        <f t="shared" si="2"/>
        <v>0</v>
      </c>
      <c r="I8" s="788">
        <f t="shared" si="2"/>
        <v>0</v>
      </c>
      <c r="J8" s="788">
        <f t="shared" si="2"/>
        <v>0</v>
      </c>
      <c r="K8" s="788">
        <f t="shared" si="2"/>
        <v>0</v>
      </c>
      <c r="L8" s="788">
        <f t="shared" si="2"/>
        <v>0</v>
      </c>
      <c r="M8" s="788">
        <f t="shared" si="2"/>
        <v>0</v>
      </c>
      <c r="N8" s="788">
        <f t="shared" si="2"/>
        <v>0</v>
      </c>
      <c r="O8" s="788">
        <f>SUM(O9:O12)</f>
        <v>0</v>
      </c>
      <c r="P8" s="1295">
        <f>SUM(P9:P12)</f>
        <v>32296.32</v>
      </c>
      <c r="R8" s="790"/>
    </row>
    <row r="9" spans="1:18">
      <c r="A9" s="566">
        <v>4100000</v>
      </c>
      <c r="B9" s="792">
        <v>1</v>
      </c>
      <c r="C9" s="793" t="s">
        <v>100</v>
      </c>
      <c r="D9" s="794">
        <v>0</v>
      </c>
      <c r="E9" s="794">
        <v>0</v>
      </c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1296">
        <f t="shared" ref="P9:P15" si="3">SUM(D9:O9)</f>
        <v>0</v>
      </c>
    </row>
    <row r="10" spans="1:18">
      <c r="A10" s="566">
        <v>4100010</v>
      </c>
      <c r="B10" s="795">
        <f>+B9+1</f>
        <v>2</v>
      </c>
      <c r="C10" s="793" t="s">
        <v>101</v>
      </c>
      <c r="D10" s="794">
        <v>13489.980000000001</v>
      </c>
      <c r="E10" s="794">
        <v>13265.51</v>
      </c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1296">
        <f t="shared" si="3"/>
        <v>26755.49</v>
      </c>
    </row>
    <row r="11" spans="1:18">
      <c r="B11" s="795">
        <f>+B10+1</f>
        <v>3</v>
      </c>
      <c r="C11" s="793" t="s">
        <v>234</v>
      </c>
      <c r="D11" s="794">
        <v>0</v>
      </c>
      <c r="E11" s="794">
        <v>0</v>
      </c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1296">
        <f t="shared" si="3"/>
        <v>0</v>
      </c>
    </row>
    <row r="12" spans="1:18">
      <c r="A12" s="566">
        <v>4100020</v>
      </c>
      <c r="B12" s="795">
        <f>+B11+1</f>
        <v>4</v>
      </c>
      <c r="C12" s="793" t="s">
        <v>102</v>
      </c>
      <c r="D12" s="794">
        <v>3121.42</v>
      </c>
      <c r="E12" s="794">
        <v>2419.41</v>
      </c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1296">
        <f t="shared" si="3"/>
        <v>5540.83</v>
      </c>
    </row>
    <row r="13" spans="1:18">
      <c r="B13" s="796"/>
      <c r="C13" s="787"/>
      <c r="D13" s="794"/>
      <c r="E13" s="794"/>
      <c r="F13" s="794"/>
      <c r="G13" s="794"/>
      <c r="H13" s="794"/>
      <c r="I13" s="797"/>
      <c r="J13" s="797"/>
      <c r="K13" s="797"/>
      <c r="L13" s="794"/>
      <c r="M13" s="797"/>
      <c r="N13" s="797"/>
      <c r="O13" s="797"/>
      <c r="P13" s="1296">
        <f t="shared" si="3"/>
        <v>0</v>
      </c>
    </row>
    <row r="14" spans="1:18" s="789" customFormat="1">
      <c r="A14" s="789">
        <v>4113000</v>
      </c>
      <c r="B14" s="791" t="s">
        <v>3</v>
      </c>
      <c r="C14" s="787" t="s">
        <v>306</v>
      </c>
      <c r="D14" s="794">
        <v>2306.25</v>
      </c>
      <c r="E14" s="794">
        <v>2306.25</v>
      </c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1295">
        <f t="shared" si="3"/>
        <v>4612.5</v>
      </c>
      <c r="R14" s="790"/>
    </row>
    <row r="15" spans="1:18">
      <c r="B15" s="798"/>
      <c r="C15" s="799"/>
      <c r="D15" s="794"/>
      <c r="E15" s="794"/>
      <c r="F15" s="794"/>
      <c r="G15" s="794"/>
      <c r="H15" s="794"/>
      <c r="I15" s="797"/>
      <c r="J15" s="797"/>
      <c r="K15" s="797"/>
      <c r="L15" s="797"/>
      <c r="M15" s="797"/>
      <c r="N15" s="797"/>
      <c r="O15" s="797"/>
      <c r="P15" s="1296">
        <f t="shared" si="3"/>
        <v>0</v>
      </c>
    </row>
    <row r="16" spans="1:18" s="789" customFormat="1">
      <c r="B16" s="791" t="s">
        <v>4</v>
      </c>
      <c r="C16" s="787" t="s">
        <v>304</v>
      </c>
      <c r="D16" s="788">
        <f>SUM(D17:D18)</f>
        <v>1987.18</v>
      </c>
      <c r="E16" s="788">
        <f>SUM(E17:E18)</f>
        <v>1974.78</v>
      </c>
      <c r="F16" s="788">
        <f t="shared" ref="F16:O16" si="4">SUM(F17:F18)</f>
        <v>0</v>
      </c>
      <c r="G16" s="788">
        <f t="shared" si="4"/>
        <v>0</v>
      </c>
      <c r="H16" s="788">
        <f t="shared" si="4"/>
        <v>0</v>
      </c>
      <c r="I16" s="788">
        <f>SUM(I17:I18)</f>
        <v>0</v>
      </c>
      <c r="J16" s="788">
        <f t="shared" si="4"/>
        <v>0</v>
      </c>
      <c r="K16" s="788">
        <f t="shared" si="4"/>
        <v>0</v>
      </c>
      <c r="L16" s="788">
        <f t="shared" si="4"/>
        <v>0</v>
      </c>
      <c r="M16" s="788">
        <f t="shared" si="4"/>
        <v>0</v>
      </c>
      <c r="N16" s="788">
        <f t="shared" si="4"/>
        <v>0</v>
      </c>
      <c r="O16" s="788">
        <f t="shared" si="4"/>
        <v>0</v>
      </c>
      <c r="P16" s="1295">
        <f>SUM(P17:P18)</f>
        <v>3961.96</v>
      </c>
      <c r="R16" s="790"/>
    </row>
    <row r="17" spans="1:18">
      <c r="A17" s="566">
        <v>4104000</v>
      </c>
      <c r="B17" s="792">
        <v>1</v>
      </c>
      <c r="C17" s="793" t="s">
        <v>340</v>
      </c>
      <c r="D17" s="794">
        <v>1719.23</v>
      </c>
      <c r="E17" s="794">
        <v>1706.83</v>
      </c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1297">
        <f>SUM(D17:O17)</f>
        <v>3426.06</v>
      </c>
    </row>
    <row r="18" spans="1:18">
      <c r="A18" s="566">
        <v>4104030</v>
      </c>
      <c r="B18" s="792">
        <v>2</v>
      </c>
      <c r="C18" s="793" t="s">
        <v>323</v>
      </c>
      <c r="D18" s="794">
        <v>267.95</v>
      </c>
      <c r="E18" s="794">
        <v>267.95</v>
      </c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1297">
        <f>SUM(D18:O18)</f>
        <v>535.9</v>
      </c>
    </row>
    <row r="19" spans="1:18">
      <c r="B19" s="801"/>
      <c r="C19" s="793"/>
      <c r="D19" s="797"/>
      <c r="E19" s="794"/>
      <c r="F19" s="794"/>
      <c r="G19" s="794"/>
      <c r="H19" s="794"/>
      <c r="I19" s="664"/>
      <c r="J19" s="664"/>
      <c r="K19" s="664"/>
      <c r="L19" s="664"/>
      <c r="M19" s="664"/>
      <c r="N19" s="664"/>
      <c r="O19" s="664"/>
      <c r="P19" s="1296">
        <f>SUM(D19:O19)</f>
        <v>0</v>
      </c>
    </row>
    <row r="20" spans="1:18">
      <c r="A20" s="566">
        <v>4105</v>
      </c>
      <c r="B20" s="791" t="s">
        <v>5</v>
      </c>
      <c r="C20" s="787" t="s">
        <v>42</v>
      </c>
      <c r="D20" s="794">
        <v>0</v>
      </c>
      <c r="E20" s="794">
        <v>0</v>
      </c>
      <c r="F20" s="794">
        <v>0</v>
      </c>
      <c r="G20" s="794">
        <v>0</v>
      </c>
      <c r="H20" s="794">
        <v>0</v>
      </c>
      <c r="I20" s="794">
        <v>0</v>
      </c>
      <c r="J20" s="664">
        <v>0</v>
      </c>
      <c r="K20" s="794">
        <v>0</v>
      </c>
      <c r="L20" s="794">
        <v>0</v>
      </c>
      <c r="M20" s="794">
        <v>0</v>
      </c>
      <c r="N20" s="794">
        <v>0</v>
      </c>
      <c r="O20" s="794">
        <v>0</v>
      </c>
      <c r="P20" s="1296">
        <f>SUM(D20:O20)</f>
        <v>0</v>
      </c>
    </row>
    <row r="21" spans="1:18">
      <c r="B21" s="798"/>
      <c r="C21" s="787"/>
      <c r="D21" s="802"/>
      <c r="E21" s="802"/>
      <c r="F21" s="802"/>
      <c r="G21" s="802"/>
      <c r="H21" s="802"/>
      <c r="I21" s="803"/>
      <c r="J21" s="803"/>
      <c r="K21" s="803"/>
      <c r="L21" s="803"/>
      <c r="M21" s="803"/>
      <c r="N21" s="803"/>
      <c r="O21" s="803"/>
      <c r="P21" s="1296">
        <f>SUM(D21:O21)</f>
        <v>0</v>
      </c>
    </row>
    <row r="22" spans="1:18" s="789" customFormat="1">
      <c r="B22" s="804" t="s">
        <v>16</v>
      </c>
      <c r="C22" s="787" t="s">
        <v>15</v>
      </c>
      <c r="D22" s="788">
        <f>SUM(D23:D33)</f>
        <v>35620.32</v>
      </c>
      <c r="E22" s="788">
        <f t="shared" ref="E22:N22" si="5">SUM(E23:E33)</f>
        <v>36152.910000000003</v>
      </c>
      <c r="F22" s="788">
        <f t="shared" si="5"/>
        <v>0</v>
      </c>
      <c r="G22" s="788">
        <f t="shared" si="5"/>
        <v>0</v>
      </c>
      <c r="H22" s="788">
        <f t="shared" si="5"/>
        <v>0</v>
      </c>
      <c r="I22" s="788">
        <f t="shared" si="5"/>
        <v>0</v>
      </c>
      <c r="J22" s="788">
        <f t="shared" si="5"/>
        <v>0</v>
      </c>
      <c r="K22" s="788">
        <f t="shared" si="5"/>
        <v>0</v>
      </c>
      <c r="L22" s="788">
        <f t="shared" si="5"/>
        <v>0</v>
      </c>
      <c r="M22" s="788">
        <f t="shared" si="5"/>
        <v>0</v>
      </c>
      <c r="N22" s="788">
        <f t="shared" si="5"/>
        <v>0</v>
      </c>
      <c r="O22" s="788">
        <f>SUM(O23:O33)</f>
        <v>0</v>
      </c>
      <c r="P22" s="1295">
        <f>SUM(P23:P33)</f>
        <v>71773.23000000001</v>
      </c>
      <c r="R22" s="790"/>
    </row>
    <row r="23" spans="1:18">
      <c r="A23" s="566">
        <v>4110000</v>
      </c>
      <c r="B23" s="792">
        <v>1</v>
      </c>
      <c r="C23" s="793" t="s">
        <v>103</v>
      </c>
      <c r="D23" s="794">
        <v>26125</v>
      </c>
      <c r="E23" s="794">
        <v>26400</v>
      </c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1296">
        <f t="shared" ref="P23:P34" si="6">SUM(D23:O23)</f>
        <v>52525</v>
      </c>
    </row>
    <row r="24" spans="1:18">
      <c r="A24" s="566">
        <v>4110020</v>
      </c>
      <c r="B24" s="795">
        <v>2</v>
      </c>
      <c r="C24" s="793" t="s">
        <v>447</v>
      </c>
      <c r="D24" s="794">
        <v>0</v>
      </c>
      <c r="E24" s="794">
        <v>0</v>
      </c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1296">
        <f t="shared" si="6"/>
        <v>0</v>
      </c>
    </row>
    <row r="25" spans="1:18">
      <c r="A25" s="566">
        <v>4110030</v>
      </c>
      <c r="B25" s="795">
        <v>3</v>
      </c>
      <c r="C25" s="793" t="s">
        <v>104</v>
      </c>
      <c r="D25" s="794">
        <v>4408.33</v>
      </c>
      <c r="E25" s="794">
        <v>4408.33</v>
      </c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1296">
        <f t="shared" si="6"/>
        <v>8816.66</v>
      </c>
    </row>
    <row r="26" spans="1:18">
      <c r="A26" s="566">
        <v>4110040</v>
      </c>
      <c r="B26" s="795">
        <v>4</v>
      </c>
      <c r="C26" s="793" t="s">
        <v>105</v>
      </c>
      <c r="D26" s="794">
        <v>445.5</v>
      </c>
      <c r="E26" s="794">
        <v>0</v>
      </c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1296">
        <f t="shared" si="6"/>
        <v>445.5</v>
      </c>
    </row>
    <row r="27" spans="1:18">
      <c r="A27" s="566">
        <v>4110050</v>
      </c>
      <c r="B27" s="795">
        <v>5</v>
      </c>
      <c r="C27" s="793" t="s">
        <v>106</v>
      </c>
      <c r="D27" s="794">
        <v>0</v>
      </c>
      <c r="E27" s="794">
        <v>0</v>
      </c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1296">
        <f t="shared" si="6"/>
        <v>0</v>
      </c>
    </row>
    <row r="28" spans="1:18">
      <c r="A28" s="566">
        <v>4110060</v>
      </c>
      <c r="B28" s="795">
        <v>6</v>
      </c>
      <c r="C28" s="793" t="s">
        <v>107</v>
      </c>
      <c r="D28" s="794">
        <v>80</v>
      </c>
      <c r="E28" s="794">
        <v>741.15</v>
      </c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1296">
        <f t="shared" si="6"/>
        <v>821.15</v>
      </c>
    </row>
    <row r="29" spans="1:18">
      <c r="A29" s="566">
        <v>4110080</v>
      </c>
      <c r="B29" s="795">
        <v>7</v>
      </c>
      <c r="C29" s="793" t="s">
        <v>140</v>
      </c>
      <c r="D29" s="794">
        <v>1184.53</v>
      </c>
      <c r="E29" s="794">
        <v>1184.53</v>
      </c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1296">
        <f t="shared" si="6"/>
        <v>2369.06</v>
      </c>
    </row>
    <row r="30" spans="1:18">
      <c r="A30" s="566">
        <v>4110090</v>
      </c>
      <c r="B30" s="795">
        <v>8</v>
      </c>
      <c r="C30" s="793" t="s">
        <v>109</v>
      </c>
      <c r="D30" s="794">
        <v>0</v>
      </c>
      <c r="E30" s="794">
        <v>0</v>
      </c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1296">
        <f t="shared" si="6"/>
        <v>0</v>
      </c>
    </row>
    <row r="31" spans="1:18" ht="15" customHeight="1">
      <c r="A31" s="566">
        <v>4110110</v>
      </c>
      <c r="B31" s="795">
        <v>9</v>
      </c>
      <c r="C31" s="793" t="s">
        <v>141</v>
      </c>
      <c r="D31" s="794">
        <v>2337.64</v>
      </c>
      <c r="E31" s="794">
        <v>2373.39</v>
      </c>
      <c r="F31" s="794"/>
      <c r="G31" s="794"/>
      <c r="H31" s="794"/>
      <c r="I31" s="794"/>
      <c r="J31" s="794"/>
      <c r="K31" s="794"/>
      <c r="L31" s="794"/>
      <c r="M31" s="794"/>
      <c r="N31" s="794"/>
      <c r="O31" s="794"/>
      <c r="P31" s="1296">
        <f t="shared" si="6"/>
        <v>4711.03</v>
      </c>
    </row>
    <row r="32" spans="1:18" ht="13.5" customHeight="1">
      <c r="A32" s="566">
        <v>4110120</v>
      </c>
      <c r="B32" s="795">
        <v>10</v>
      </c>
      <c r="C32" s="793" t="s">
        <v>142</v>
      </c>
      <c r="D32" s="794">
        <v>350</v>
      </c>
      <c r="E32" s="794">
        <v>356.19</v>
      </c>
      <c r="F32" s="794"/>
      <c r="G32" s="794"/>
      <c r="H32" s="794"/>
      <c r="I32" s="794"/>
      <c r="J32" s="794"/>
      <c r="K32" s="794"/>
      <c r="L32" s="794"/>
      <c r="M32" s="794"/>
      <c r="N32" s="794"/>
      <c r="O32" s="794"/>
      <c r="P32" s="1296">
        <f t="shared" si="6"/>
        <v>706.19</v>
      </c>
    </row>
    <row r="33" spans="1:18" ht="13.5" customHeight="1">
      <c r="A33" s="566">
        <v>4110130</v>
      </c>
      <c r="B33" s="795">
        <v>11</v>
      </c>
      <c r="C33" s="793" t="s">
        <v>434</v>
      </c>
      <c r="D33" s="794">
        <v>689.32</v>
      </c>
      <c r="E33" s="794">
        <v>689.32</v>
      </c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1296">
        <f t="shared" si="6"/>
        <v>1378.64</v>
      </c>
    </row>
    <row r="34" spans="1:18">
      <c r="B34" s="796"/>
      <c r="C34" s="787"/>
      <c r="D34" s="794"/>
      <c r="E34" s="794"/>
      <c r="F34" s="794"/>
      <c r="G34" s="794"/>
      <c r="H34" s="794"/>
      <c r="I34" s="664"/>
      <c r="J34" s="664"/>
      <c r="K34" s="664"/>
      <c r="L34" s="664"/>
      <c r="M34" s="664"/>
      <c r="N34" s="664"/>
      <c r="O34" s="664"/>
      <c r="P34" s="1296">
        <f t="shared" si="6"/>
        <v>0</v>
      </c>
    </row>
    <row r="35" spans="1:18" s="789" customFormat="1">
      <c r="B35" s="804" t="s">
        <v>18</v>
      </c>
      <c r="C35" s="787" t="s">
        <v>17</v>
      </c>
      <c r="D35" s="788">
        <f>SUM(D36:D39)</f>
        <v>4223</v>
      </c>
      <c r="E35" s="788">
        <f>SUM(E36:E39)</f>
        <v>3323</v>
      </c>
      <c r="F35" s="788">
        <f t="shared" ref="F35:O35" si="7">SUM(F36:F39)</f>
        <v>0</v>
      </c>
      <c r="G35" s="788">
        <f t="shared" si="7"/>
        <v>0</v>
      </c>
      <c r="H35" s="788">
        <f t="shared" si="7"/>
        <v>0</v>
      </c>
      <c r="I35" s="788">
        <f t="shared" si="7"/>
        <v>0</v>
      </c>
      <c r="J35" s="788">
        <f t="shared" si="7"/>
        <v>0</v>
      </c>
      <c r="K35" s="788">
        <f t="shared" si="7"/>
        <v>0</v>
      </c>
      <c r="L35" s="788">
        <f t="shared" si="7"/>
        <v>0</v>
      </c>
      <c r="M35" s="788">
        <f t="shared" si="7"/>
        <v>0</v>
      </c>
      <c r="N35" s="788">
        <f t="shared" si="7"/>
        <v>0</v>
      </c>
      <c r="O35" s="788">
        <f t="shared" si="7"/>
        <v>0</v>
      </c>
      <c r="P35" s="1295">
        <f>SUM(P36:P40)</f>
        <v>7546</v>
      </c>
      <c r="R35" s="790"/>
    </row>
    <row r="36" spans="1:18">
      <c r="A36" s="566">
        <v>4111000</v>
      </c>
      <c r="B36" s="792">
        <v>1</v>
      </c>
      <c r="C36" s="793" t="s">
        <v>112</v>
      </c>
      <c r="D36" s="794">
        <v>3300</v>
      </c>
      <c r="E36" s="794">
        <v>2400</v>
      </c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1296">
        <f>SUM(D36:O36)</f>
        <v>5700</v>
      </c>
    </row>
    <row r="37" spans="1:18">
      <c r="A37" s="566">
        <v>4111020</v>
      </c>
      <c r="B37" s="795">
        <v>2</v>
      </c>
      <c r="C37" s="793" t="s">
        <v>113</v>
      </c>
      <c r="D37" s="794">
        <v>535.5</v>
      </c>
      <c r="E37" s="794">
        <v>535.5</v>
      </c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1296">
        <f>SUM(D37:O37)</f>
        <v>1071</v>
      </c>
    </row>
    <row r="38" spans="1:18">
      <c r="A38" s="566">
        <v>4113030</v>
      </c>
      <c r="B38" s="792">
        <v>3</v>
      </c>
      <c r="C38" s="793" t="s">
        <v>286</v>
      </c>
      <c r="D38" s="794">
        <v>387.5</v>
      </c>
      <c r="E38" s="794">
        <v>387.5</v>
      </c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1296">
        <f>SUM(D38:O38)</f>
        <v>775</v>
      </c>
    </row>
    <row r="39" spans="1:18">
      <c r="A39" s="566">
        <v>4111080</v>
      </c>
      <c r="B39" s="795">
        <v>4</v>
      </c>
      <c r="C39" s="793" t="s">
        <v>453</v>
      </c>
      <c r="D39" s="794">
        <v>0</v>
      </c>
      <c r="E39" s="794">
        <v>0</v>
      </c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1296">
        <f>SUM(D39:O39)</f>
        <v>0</v>
      </c>
    </row>
    <row r="40" spans="1:18">
      <c r="A40" s="566">
        <v>4111030</v>
      </c>
      <c r="B40" s="796">
        <v>5</v>
      </c>
      <c r="C40" s="793" t="s">
        <v>481</v>
      </c>
      <c r="D40" s="794">
        <v>0</v>
      </c>
      <c r="E40" s="794">
        <v>0</v>
      </c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1296">
        <f>SUM(D40:O40)</f>
        <v>0</v>
      </c>
    </row>
    <row r="41" spans="1:18">
      <c r="B41" s="791"/>
      <c r="C41" s="793"/>
      <c r="D41" s="794"/>
      <c r="E41" s="802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1296"/>
    </row>
    <row r="42" spans="1:18" s="789" customFormat="1">
      <c r="B42" s="804" t="s">
        <v>19</v>
      </c>
      <c r="C42" s="787" t="s">
        <v>305</v>
      </c>
      <c r="D42" s="788">
        <f>SUM(D43:D58)</f>
        <v>21991.670000000002</v>
      </c>
      <c r="E42" s="788">
        <f>SUM(E43:E58)</f>
        <v>26653.4</v>
      </c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1295">
        <f>SUM(P43:P58)</f>
        <v>48645.070000000007</v>
      </c>
      <c r="R42" s="790"/>
    </row>
    <row r="43" spans="1:18" s="789" customFormat="1">
      <c r="A43" s="566">
        <v>4112010</v>
      </c>
      <c r="B43" s="792">
        <v>1</v>
      </c>
      <c r="C43" s="793" t="s">
        <v>372</v>
      </c>
      <c r="D43" s="794">
        <v>0</v>
      </c>
      <c r="E43" s="794">
        <v>0</v>
      </c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1296">
        <f t="shared" ref="P43:P59" si="8">SUM(D43:O43)</f>
        <v>0</v>
      </c>
      <c r="R43" s="790"/>
    </row>
    <row r="44" spans="1:18">
      <c r="A44" s="566">
        <v>4112020</v>
      </c>
      <c r="B44" s="792">
        <v>2</v>
      </c>
      <c r="C44" s="793" t="s">
        <v>114</v>
      </c>
      <c r="D44" s="794">
        <v>103.95</v>
      </c>
      <c r="E44" s="794">
        <v>127.05</v>
      </c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1296">
        <f t="shared" si="8"/>
        <v>231</v>
      </c>
    </row>
    <row r="45" spans="1:18">
      <c r="A45" s="566">
        <v>4112030</v>
      </c>
      <c r="B45" s="792">
        <v>3</v>
      </c>
      <c r="C45" s="793" t="s">
        <v>233</v>
      </c>
      <c r="D45" s="794">
        <v>48.1</v>
      </c>
      <c r="E45" s="794">
        <v>48.54</v>
      </c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1296">
        <f t="shared" si="8"/>
        <v>96.64</v>
      </c>
    </row>
    <row r="46" spans="1:18">
      <c r="A46" s="566">
        <v>4112040</v>
      </c>
      <c r="B46" s="792">
        <v>4</v>
      </c>
      <c r="C46" s="793" t="s">
        <v>312</v>
      </c>
      <c r="D46" s="794">
        <v>125.72</v>
      </c>
      <c r="E46" s="794">
        <v>31.43</v>
      </c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1296">
        <f t="shared" si="8"/>
        <v>157.15</v>
      </c>
    </row>
    <row r="47" spans="1:18" ht="13.5" customHeight="1">
      <c r="A47" s="566">
        <v>4112050</v>
      </c>
      <c r="B47" s="792">
        <v>5</v>
      </c>
      <c r="C47" s="793" t="s">
        <v>373</v>
      </c>
      <c r="D47" s="794">
        <v>5950</v>
      </c>
      <c r="E47" s="794">
        <v>5950</v>
      </c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1296">
        <f t="shared" si="8"/>
        <v>11900</v>
      </c>
      <c r="Q47" s="590"/>
    </row>
    <row r="48" spans="1:18" ht="13.5" customHeight="1">
      <c r="A48" s="1515">
        <v>4112060</v>
      </c>
      <c r="B48" s="1516">
        <v>6</v>
      </c>
      <c r="C48" s="1517" t="s">
        <v>471</v>
      </c>
      <c r="D48" s="794">
        <v>5325</v>
      </c>
      <c r="E48" s="794">
        <v>5325</v>
      </c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1296">
        <f t="shared" si="8"/>
        <v>10650</v>
      </c>
      <c r="Q48" s="590"/>
    </row>
    <row r="49" spans="1:19" ht="13.5" customHeight="1">
      <c r="A49" s="1515">
        <v>4112190</v>
      </c>
      <c r="B49" s="1516">
        <v>7</v>
      </c>
      <c r="C49" s="1517" t="s">
        <v>768</v>
      </c>
      <c r="D49" s="794">
        <v>5295.66</v>
      </c>
      <c r="E49" s="794">
        <v>5315.65</v>
      </c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1296">
        <f t="shared" si="8"/>
        <v>10611.31</v>
      </c>
      <c r="Q49" s="590"/>
    </row>
    <row r="50" spans="1:19">
      <c r="A50" s="1515">
        <v>4112060</v>
      </c>
      <c r="B50" s="1516">
        <v>8</v>
      </c>
      <c r="C50" s="1517" t="s">
        <v>115</v>
      </c>
      <c r="D50" s="794">
        <v>2036.45</v>
      </c>
      <c r="E50" s="794">
        <v>4136.45</v>
      </c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1296">
        <f t="shared" si="8"/>
        <v>6172.9</v>
      </c>
    </row>
    <row r="51" spans="1:19">
      <c r="A51" s="566">
        <v>4112070</v>
      </c>
      <c r="B51" s="792">
        <v>9</v>
      </c>
      <c r="C51" s="793" t="s">
        <v>116</v>
      </c>
      <c r="D51" s="794">
        <v>0</v>
      </c>
      <c r="E51" s="794">
        <v>3258.99</v>
      </c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1296">
        <f t="shared" si="8"/>
        <v>3258.99</v>
      </c>
      <c r="S51" s="566">
        <v>100506.55</v>
      </c>
    </row>
    <row r="52" spans="1:19">
      <c r="A52" s="566">
        <v>4112090</v>
      </c>
      <c r="B52" s="792">
        <v>10</v>
      </c>
      <c r="C52" s="793" t="s">
        <v>117</v>
      </c>
      <c r="D52" s="794">
        <v>437.5</v>
      </c>
      <c r="E52" s="794">
        <v>437.5</v>
      </c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1296">
        <f t="shared" si="8"/>
        <v>875</v>
      </c>
      <c r="S52" s="566">
        <v>-23088.63</v>
      </c>
    </row>
    <row r="53" spans="1:19">
      <c r="A53" s="566">
        <v>4112100</v>
      </c>
      <c r="B53" s="792">
        <v>11</v>
      </c>
      <c r="C53" s="793" t="s">
        <v>785</v>
      </c>
      <c r="D53" s="794">
        <v>510</v>
      </c>
      <c r="E53" s="794">
        <v>818.05</v>
      </c>
      <c r="F53" s="794"/>
      <c r="G53" s="794"/>
      <c r="H53" s="794"/>
      <c r="I53" s="794"/>
      <c r="J53" s="794"/>
      <c r="K53" s="794"/>
      <c r="L53" s="794"/>
      <c r="M53" s="794"/>
      <c r="N53" s="794"/>
      <c r="O53" s="794"/>
      <c r="P53" s="1296">
        <f t="shared" si="8"/>
        <v>1328.05</v>
      </c>
      <c r="S53" s="566">
        <f>SUM(S51:S52)</f>
        <v>77417.919999999998</v>
      </c>
    </row>
    <row r="54" spans="1:19">
      <c r="A54" s="566">
        <v>4112120</v>
      </c>
      <c r="B54" s="792">
        <v>12</v>
      </c>
      <c r="C54" s="793" t="s">
        <v>311</v>
      </c>
      <c r="D54" s="794">
        <v>0</v>
      </c>
      <c r="E54" s="794">
        <v>0</v>
      </c>
      <c r="F54" s="794"/>
      <c r="G54" s="794"/>
      <c r="H54" s="794"/>
      <c r="I54" s="794"/>
      <c r="J54" s="794"/>
      <c r="K54" s="794"/>
      <c r="L54" s="794"/>
      <c r="M54" s="794"/>
      <c r="N54" s="794"/>
      <c r="O54" s="794"/>
      <c r="P54" s="1296">
        <f t="shared" si="8"/>
        <v>0</v>
      </c>
    </row>
    <row r="55" spans="1:19" s="580" customFormat="1">
      <c r="A55" s="580">
        <v>4112140</v>
      </c>
      <c r="B55" s="792">
        <v>13</v>
      </c>
      <c r="C55" s="793" t="s">
        <v>770</v>
      </c>
      <c r="D55" s="794">
        <v>1290.46</v>
      </c>
      <c r="E55" s="794">
        <v>1226.9100000000001</v>
      </c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1296">
        <f t="shared" si="8"/>
        <v>2517.37</v>
      </c>
      <c r="R55" s="805"/>
    </row>
    <row r="56" spans="1:19">
      <c r="A56" s="566">
        <v>4112160</v>
      </c>
      <c r="B56" s="792">
        <v>14</v>
      </c>
      <c r="C56" s="793" t="s">
        <v>118</v>
      </c>
      <c r="D56" s="794">
        <v>333.33</v>
      </c>
      <c r="E56" s="794">
        <v>513.33000000000004</v>
      </c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1296">
        <f t="shared" si="8"/>
        <v>846.66000000000008</v>
      </c>
    </row>
    <row r="57" spans="1:19">
      <c r="A57" s="566">
        <v>4112150</v>
      </c>
      <c r="B57" s="792">
        <v>15</v>
      </c>
      <c r="C57" s="793" t="s">
        <v>407</v>
      </c>
      <c r="D57" s="794">
        <v>535.5</v>
      </c>
      <c r="E57" s="794">
        <v>-535.5</v>
      </c>
      <c r="F57" s="794"/>
      <c r="G57" s="794"/>
      <c r="H57" s="794"/>
      <c r="I57" s="794"/>
      <c r="J57" s="794"/>
      <c r="K57" s="794"/>
      <c r="L57" s="794"/>
      <c r="M57" s="794"/>
      <c r="N57" s="794"/>
      <c r="O57" s="794"/>
      <c r="P57" s="1296">
        <f t="shared" si="8"/>
        <v>0</v>
      </c>
    </row>
    <row r="58" spans="1:19">
      <c r="B58" s="792">
        <v>16</v>
      </c>
      <c r="C58" s="793" t="s">
        <v>119</v>
      </c>
      <c r="D58" s="794">
        <v>0</v>
      </c>
      <c r="E58" s="794"/>
      <c r="F58" s="794"/>
      <c r="G58" s="794"/>
      <c r="H58" s="794"/>
      <c r="I58" s="794"/>
      <c r="J58" s="794"/>
      <c r="K58" s="794"/>
      <c r="L58" s="794"/>
      <c r="M58" s="794"/>
      <c r="N58" s="794"/>
      <c r="O58" s="794"/>
      <c r="P58" s="1296">
        <f t="shared" si="8"/>
        <v>0</v>
      </c>
    </row>
    <row r="59" spans="1:19">
      <c r="B59" s="796"/>
      <c r="C59" s="787"/>
      <c r="D59" s="802"/>
      <c r="E59" s="802"/>
      <c r="F59" s="802"/>
      <c r="G59" s="803"/>
      <c r="H59" s="803"/>
      <c r="I59" s="803"/>
      <c r="J59" s="803"/>
      <c r="K59" s="803"/>
      <c r="L59" s="803"/>
      <c r="M59" s="803"/>
      <c r="N59" s="803"/>
      <c r="O59" s="803"/>
      <c r="P59" s="1298">
        <f t="shared" si="8"/>
        <v>0</v>
      </c>
    </row>
    <row r="60" spans="1:19" s="789" customFormat="1">
      <c r="B60" s="804" t="s">
        <v>21</v>
      </c>
      <c r="C60" s="787" t="s">
        <v>20</v>
      </c>
      <c r="D60" s="788">
        <f>SUM(D61:D63)</f>
        <v>1727.06</v>
      </c>
      <c r="E60" s="788">
        <f>SUM(E61:E63)</f>
        <v>2057.98</v>
      </c>
      <c r="F60" s="788">
        <f t="shared" ref="F60:N60" si="9">SUM(F61:F63)</f>
        <v>0</v>
      </c>
      <c r="G60" s="788">
        <f>SUM(G61:G63)</f>
        <v>0</v>
      </c>
      <c r="H60" s="788">
        <f t="shared" si="9"/>
        <v>0</v>
      </c>
      <c r="I60" s="788">
        <f t="shared" si="9"/>
        <v>0</v>
      </c>
      <c r="J60" s="788">
        <f t="shared" si="9"/>
        <v>0</v>
      </c>
      <c r="K60" s="788">
        <f t="shared" si="9"/>
        <v>0</v>
      </c>
      <c r="L60" s="788">
        <f t="shared" si="9"/>
        <v>0</v>
      </c>
      <c r="M60" s="788">
        <f t="shared" si="9"/>
        <v>0</v>
      </c>
      <c r="N60" s="788">
        <f t="shared" si="9"/>
        <v>0</v>
      </c>
      <c r="O60" s="788">
        <f>SUM(O61:O63)</f>
        <v>0</v>
      </c>
      <c r="P60" s="1295">
        <f>SUM(P61:P63)</f>
        <v>3785.04</v>
      </c>
      <c r="R60" s="790"/>
    </row>
    <row r="61" spans="1:19">
      <c r="A61" s="566">
        <v>4114000</v>
      </c>
      <c r="B61" s="792">
        <v>1</v>
      </c>
      <c r="C61" s="793" t="s">
        <v>120</v>
      </c>
      <c r="D61" s="794">
        <v>886.31</v>
      </c>
      <c r="E61" s="794">
        <v>508.31</v>
      </c>
      <c r="F61" s="794"/>
      <c r="G61" s="794"/>
      <c r="H61" s="794"/>
      <c r="I61" s="794"/>
      <c r="J61" s="794"/>
      <c r="K61" s="794"/>
      <c r="L61" s="794"/>
      <c r="M61" s="794"/>
      <c r="N61" s="794"/>
      <c r="O61" s="794"/>
      <c r="P61" s="1297">
        <f>SUM(D61:O61)</f>
        <v>1394.62</v>
      </c>
    </row>
    <row r="62" spans="1:19">
      <c r="A62" s="566">
        <v>4114010</v>
      </c>
      <c r="B62" s="795">
        <v>2</v>
      </c>
      <c r="C62" s="793" t="s">
        <v>121</v>
      </c>
      <c r="D62" s="794">
        <v>437.38</v>
      </c>
      <c r="E62" s="794">
        <v>437.38</v>
      </c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1297">
        <f>SUM(D62:O62)</f>
        <v>874.76</v>
      </c>
    </row>
    <row r="63" spans="1:19">
      <c r="A63" s="566">
        <v>4114020</v>
      </c>
      <c r="B63" s="801">
        <v>3</v>
      </c>
      <c r="C63" s="793" t="s">
        <v>122</v>
      </c>
      <c r="D63" s="794">
        <v>403.37</v>
      </c>
      <c r="E63" s="794">
        <v>1112.29</v>
      </c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1297">
        <f>SUM(D63:O63)</f>
        <v>1515.6599999999999</v>
      </c>
    </row>
    <row r="64" spans="1:19">
      <c r="B64" s="801"/>
      <c r="C64" s="793"/>
      <c r="D64" s="800"/>
      <c r="E64" s="800"/>
      <c r="F64" s="800"/>
      <c r="G64" s="800"/>
      <c r="H64" s="800"/>
      <c r="I64" s="806"/>
      <c r="J64" s="806"/>
      <c r="K64" s="806"/>
      <c r="L64" s="806"/>
      <c r="M64" s="806"/>
      <c r="N64" s="806"/>
      <c r="O64" s="806"/>
      <c r="P64" s="1297">
        <f>SUM(D64:O64)</f>
        <v>0</v>
      </c>
    </row>
    <row r="65" spans="1:18">
      <c r="B65" s="796"/>
      <c r="C65" s="787"/>
      <c r="D65" s="802"/>
      <c r="E65" s="802"/>
      <c r="F65" s="802"/>
      <c r="G65" s="802"/>
      <c r="H65" s="802"/>
      <c r="I65" s="803"/>
      <c r="J65" s="803"/>
      <c r="K65" s="803"/>
      <c r="L65" s="803"/>
      <c r="M65" s="803"/>
      <c r="N65" s="803"/>
      <c r="O65" s="803"/>
      <c r="P65" s="1296">
        <f>SUM(D65:O65)</f>
        <v>0</v>
      </c>
    </row>
    <row r="66" spans="1:18" s="789" customFormat="1">
      <c r="B66" s="804" t="s">
        <v>43</v>
      </c>
      <c r="C66" s="787" t="s">
        <v>22</v>
      </c>
      <c r="D66" s="788">
        <f t="shared" ref="D66:N66" si="10">SUM(D67:D68)</f>
        <v>108.55999999999999</v>
      </c>
      <c r="E66" s="788">
        <f t="shared" si="10"/>
        <v>172.64</v>
      </c>
      <c r="F66" s="788">
        <f t="shared" si="10"/>
        <v>0</v>
      </c>
      <c r="G66" s="788">
        <f>SUM(G67:G68)</f>
        <v>0</v>
      </c>
      <c r="H66" s="788">
        <f t="shared" si="10"/>
        <v>0</v>
      </c>
      <c r="I66" s="788">
        <f t="shared" si="10"/>
        <v>0</v>
      </c>
      <c r="J66" s="788">
        <f t="shared" si="10"/>
        <v>0</v>
      </c>
      <c r="K66" s="788">
        <f t="shared" si="10"/>
        <v>0</v>
      </c>
      <c r="L66" s="788">
        <f t="shared" si="10"/>
        <v>0</v>
      </c>
      <c r="M66" s="788">
        <f t="shared" si="10"/>
        <v>0</v>
      </c>
      <c r="N66" s="788">
        <f t="shared" si="10"/>
        <v>0</v>
      </c>
      <c r="O66" s="788">
        <f>SUM(O67:O68)</f>
        <v>0</v>
      </c>
      <c r="P66" s="1295">
        <f>SUM(P67:P68)</f>
        <v>281.2</v>
      </c>
      <c r="R66" s="790"/>
    </row>
    <row r="67" spans="1:18">
      <c r="A67" s="566">
        <v>4115020</v>
      </c>
      <c r="B67" s="795">
        <v>2</v>
      </c>
      <c r="C67" s="793" t="s">
        <v>123</v>
      </c>
      <c r="D67" s="794">
        <v>66.17</v>
      </c>
      <c r="E67" s="794">
        <v>0</v>
      </c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1297">
        <f>SUM(D67:O67)</f>
        <v>66.17</v>
      </c>
    </row>
    <row r="68" spans="1:18">
      <c r="A68" s="566">
        <v>4115050</v>
      </c>
      <c r="B68" s="801">
        <v>3</v>
      </c>
      <c r="C68" s="793" t="s">
        <v>124</v>
      </c>
      <c r="D68" s="794">
        <v>42.389999999999986</v>
      </c>
      <c r="E68" s="794">
        <v>172.64</v>
      </c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1297">
        <f>SUM(D68:O68)</f>
        <v>215.02999999999997</v>
      </c>
    </row>
    <row r="69" spans="1:18">
      <c r="B69" s="801"/>
      <c r="C69" s="793"/>
      <c r="D69" s="800"/>
      <c r="E69" s="794"/>
      <c r="F69" s="794"/>
      <c r="G69" s="794"/>
      <c r="H69" s="794"/>
      <c r="I69" s="794"/>
      <c r="J69" s="788"/>
      <c r="K69" s="788"/>
      <c r="L69" s="788"/>
      <c r="M69" s="788"/>
      <c r="N69" s="788"/>
      <c r="O69" s="788"/>
      <c r="P69" s="1297"/>
    </row>
    <row r="70" spans="1:18" s="789" customFormat="1">
      <c r="B70" s="798" t="s">
        <v>7</v>
      </c>
      <c r="C70" s="787" t="s">
        <v>23</v>
      </c>
      <c r="D70" s="788">
        <f>+D71+D74+D77+D80+D84</f>
        <v>195.44</v>
      </c>
      <c r="E70" s="788">
        <f t="shared" ref="E70:P70" si="11">+E71+E74+E77+E80+E84</f>
        <v>1449.81</v>
      </c>
      <c r="F70" s="788">
        <f t="shared" si="11"/>
        <v>0</v>
      </c>
      <c r="G70" s="788">
        <f t="shared" si="11"/>
        <v>0</v>
      </c>
      <c r="H70" s="788">
        <f t="shared" si="11"/>
        <v>0</v>
      </c>
      <c r="I70" s="788">
        <f t="shared" si="11"/>
        <v>0</v>
      </c>
      <c r="J70" s="788">
        <f t="shared" si="11"/>
        <v>0</v>
      </c>
      <c r="K70" s="788">
        <f t="shared" si="11"/>
        <v>0</v>
      </c>
      <c r="L70" s="788">
        <f t="shared" si="11"/>
        <v>0</v>
      </c>
      <c r="M70" s="788">
        <f t="shared" si="11"/>
        <v>0</v>
      </c>
      <c r="N70" s="788">
        <f t="shared" si="11"/>
        <v>0</v>
      </c>
      <c r="O70" s="788">
        <f t="shared" si="11"/>
        <v>0</v>
      </c>
      <c r="P70" s="788">
        <f t="shared" si="11"/>
        <v>1645.25</v>
      </c>
      <c r="R70" s="790"/>
    </row>
    <row r="71" spans="1:18">
      <c r="A71" s="566">
        <v>4200</v>
      </c>
      <c r="B71" s="804" t="s">
        <v>2</v>
      </c>
      <c r="C71" s="787" t="s">
        <v>144</v>
      </c>
      <c r="D71" s="794">
        <f>D72</f>
        <v>0</v>
      </c>
      <c r="E71" s="794">
        <v>0</v>
      </c>
      <c r="F71" s="794">
        <f t="shared" ref="F71:O71" si="12">F72</f>
        <v>0</v>
      </c>
      <c r="G71" s="794">
        <f t="shared" si="12"/>
        <v>0</v>
      </c>
      <c r="H71" s="794">
        <f t="shared" si="12"/>
        <v>0</v>
      </c>
      <c r="I71" s="794">
        <f t="shared" si="12"/>
        <v>0</v>
      </c>
      <c r="J71" s="794">
        <f t="shared" si="12"/>
        <v>0</v>
      </c>
      <c r="K71" s="794">
        <f t="shared" si="12"/>
        <v>0</v>
      </c>
      <c r="L71" s="794">
        <f t="shared" si="12"/>
        <v>0</v>
      </c>
      <c r="M71" s="794">
        <f t="shared" si="12"/>
        <v>0</v>
      </c>
      <c r="N71" s="794">
        <f t="shared" si="12"/>
        <v>0</v>
      </c>
      <c r="O71" s="794">
        <f t="shared" si="12"/>
        <v>0</v>
      </c>
      <c r="P71" s="1295">
        <f>+P72</f>
        <v>0</v>
      </c>
    </row>
    <row r="72" spans="1:18">
      <c r="A72" s="566">
        <v>4200010</v>
      </c>
      <c r="B72" s="792">
        <v>1</v>
      </c>
      <c r="C72" s="793" t="s">
        <v>125</v>
      </c>
      <c r="D72" s="794">
        <v>0</v>
      </c>
      <c r="E72" s="794">
        <v>0</v>
      </c>
      <c r="F72" s="794"/>
      <c r="G72" s="794"/>
      <c r="H72" s="794"/>
      <c r="I72" s="794"/>
      <c r="J72" s="794"/>
      <c r="K72" s="794"/>
      <c r="L72" s="794"/>
      <c r="M72" s="794"/>
      <c r="N72" s="794"/>
      <c r="O72" s="794">
        <v>0</v>
      </c>
      <c r="P72" s="1298">
        <f>SUM(D72:O72)</f>
        <v>0</v>
      </c>
    </row>
    <row r="73" spans="1:18">
      <c r="B73" s="796"/>
      <c r="C73" s="799"/>
      <c r="D73" s="794"/>
      <c r="E73" s="794"/>
      <c r="F73" s="794"/>
      <c r="G73" s="664"/>
      <c r="H73" s="664"/>
      <c r="I73" s="664"/>
      <c r="J73" s="664"/>
      <c r="K73" s="664"/>
      <c r="L73" s="664"/>
      <c r="M73" s="664"/>
      <c r="N73" s="664"/>
      <c r="O73" s="664"/>
      <c r="P73" s="1298">
        <f>SUM(D73:O73)</f>
        <v>0</v>
      </c>
    </row>
    <row r="74" spans="1:18" s="789" customFormat="1">
      <c r="B74" s="796" t="s">
        <v>3</v>
      </c>
      <c r="C74" s="787" t="s">
        <v>39</v>
      </c>
      <c r="D74" s="788">
        <f t="shared" ref="D74:O74" si="13">SUM(D75:D76)</f>
        <v>0</v>
      </c>
      <c r="E74" s="788">
        <f t="shared" si="13"/>
        <v>140.63</v>
      </c>
      <c r="F74" s="788">
        <f t="shared" si="13"/>
        <v>0</v>
      </c>
      <c r="G74" s="788">
        <f t="shared" si="13"/>
        <v>0</v>
      </c>
      <c r="H74" s="788">
        <f t="shared" si="13"/>
        <v>0</v>
      </c>
      <c r="I74" s="788">
        <f t="shared" si="13"/>
        <v>0</v>
      </c>
      <c r="J74" s="788">
        <f t="shared" si="13"/>
        <v>0</v>
      </c>
      <c r="K74" s="788">
        <f t="shared" si="13"/>
        <v>0</v>
      </c>
      <c r="L74" s="788">
        <f t="shared" si="13"/>
        <v>0</v>
      </c>
      <c r="M74" s="788">
        <f>SUM(M75:M76)</f>
        <v>0</v>
      </c>
      <c r="N74" s="788">
        <f t="shared" si="13"/>
        <v>0</v>
      </c>
      <c r="O74" s="788">
        <f t="shared" si="13"/>
        <v>0</v>
      </c>
      <c r="P74" s="1295">
        <f>SUM(P75:P76)</f>
        <v>140.63</v>
      </c>
      <c r="R74" s="790"/>
    </row>
    <row r="75" spans="1:18">
      <c r="A75" s="566">
        <v>4210020</v>
      </c>
      <c r="B75" s="807">
        <v>1</v>
      </c>
      <c r="C75" s="793" t="s">
        <v>790</v>
      </c>
      <c r="D75" s="794">
        <v>0</v>
      </c>
      <c r="E75" s="794">
        <v>140.63</v>
      </c>
      <c r="F75" s="794"/>
      <c r="G75" s="794"/>
      <c r="H75" s="794"/>
      <c r="I75" s="794"/>
      <c r="J75" s="794"/>
      <c r="K75" s="794"/>
      <c r="L75" s="794"/>
      <c r="M75" s="794"/>
      <c r="N75" s="794"/>
      <c r="O75" s="794"/>
      <c r="P75" s="1296">
        <f>SUM(D75:O75)</f>
        <v>140.63</v>
      </c>
    </row>
    <row r="76" spans="1:18">
      <c r="B76" s="798"/>
      <c r="C76" s="799"/>
      <c r="D76" s="794"/>
      <c r="E76" s="794"/>
      <c r="F76" s="794"/>
      <c r="G76" s="664"/>
      <c r="H76" s="664"/>
      <c r="I76" s="664"/>
      <c r="J76" s="664"/>
      <c r="K76" s="664"/>
      <c r="L76" s="664"/>
      <c r="M76" s="664"/>
      <c r="N76" s="664"/>
      <c r="O76" s="664"/>
      <c r="P76" s="1298">
        <f>SUM(D76:O76)</f>
        <v>0</v>
      </c>
    </row>
    <row r="77" spans="1:18" s="789" customFormat="1">
      <c r="B77" s="798" t="s">
        <v>4</v>
      </c>
      <c r="C77" s="787" t="s">
        <v>52</v>
      </c>
      <c r="D77" s="788">
        <f>SUM(D78:D79)</f>
        <v>0</v>
      </c>
      <c r="E77" s="788">
        <f t="shared" ref="E77:M77" si="14">SUM(E78:E79)</f>
        <v>0</v>
      </c>
      <c r="F77" s="788">
        <f>SUM(F78:F79)</f>
        <v>0</v>
      </c>
      <c r="G77" s="788">
        <f t="shared" si="14"/>
        <v>0</v>
      </c>
      <c r="H77" s="788">
        <f t="shared" si="14"/>
        <v>0</v>
      </c>
      <c r="I77" s="788">
        <f t="shared" si="14"/>
        <v>0</v>
      </c>
      <c r="J77" s="788">
        <f t="shared" si="14"/>
        <v>0</v>
      </c>
      <c r="K77" s="788">
        <f t="shared" si="14"/>
        <v>0</v>
      </c>
      <c r="L77" s="788">
        <f t="shared" si="14"/>
        <v>0</v>
      </c>
      <c r="M77" s="788">
        <f t="shared" si="14"/>
        <v>0</v>
      </c>
      <c r="N77" s="788">
        <f>SUM(N78:N79)</f>
        <v>0</v>
      </c>
      <c r="O77" s="788">
        <f>SUM(O78:O79)</f>
        <v>0</v>
      </c>
      <c r="P77" s="1295">
        <f>SUM(P78:P79)</f>
        <v>0</v>
      </c>
      <c r="R77" s="790"/>
    </row>
    <row r="78" spans="1:18">
      <c r="A78" s="566">
        <v>4211000</v>
      </c>
      <c r="B78" s="807">
        <v>1</v>
      </c>
      <c r="C78" s="793" t="s">
        <v>145</v>
      </c>
      <c r="D78" s="794">
        <v>0</v>
      </c>
      <c r="E78" s="794">
        <v>0</v>
      </c>
      <c r="F78" s="794">
        <v>0</v>
      </c>
      <c r="G78" s="794">
        <v>0</v>
      </c>
      <c r="H78" s="794">
        <v>0</v>
      </c>
      <c r="I78" s="794">
        <v>0</v>
      </c>
      <c r="J78" s="794">
        <v>0</v>
      </c>
      <c r="K78" s="794">
        <v>0</v>
      </c>
      <c r="L78" s="794">
        <v>0</v>
      </c>
      <c r="M78" s="794">
        <v>0</v>
      </c>
      <c r="N78" s="794">
        <v>0</v>
      </c>
      <c r="O78" s="794">
        <v>0</v>
      </c>
      <c r="P78" s="1298">
        <f>SUM(D78:O78)</f>
        <v>0</v>
      </c>
    </row>
    <row r="79" spans="1:18">
      <c r="B79" s="798"/>
      <c r="C79" s="799"/>
      <c r="D79" s="794">
        <v>0</v>
      </c>
      <c r="E79" s="794"/>
      <c r="F79" s="794"/>
      <c r="G79" s="664"/>
      <c r="H79" s="664"/>
      <c r="I79" s="664"/>
      <c r="J79" s="664"/>
      <c r="K79" s="664"/>
      <c r="L79" s="664"/>
      <c r="M79" s="664"/>
      <c r="N79" s="664"/>
      <c r="O79" s="664"/>
      <c r="P79" s="1298">
        <f>SUM(D79:O79)</f>
        <v>0</v>
      </c>
    </row>
    <row r="80" spans="1:18" s="789" customFormat="1">
      <c r="B80" s="804" t="s">
        <v>5</v>
      </c>
      <c r="C80" s="787" t="s">
        <v>806</v>
      </c>
      <c r="D80" s="788">
        <f>SUM(D81:D82)</f>
        <v>0</v>
      </c>
      <c r="E80" s="788">
        <f>E81</f>
        <v>0</v>
      </c>
      <c r="F80" s="788">
        <f t="shared" ref="F80:O80" si="15">SUM(F81:F82)</f>
        <v>0</v>
      </c>
      <c r="G80" s="788">
        <f>SUM(G81:G82)</f>
        <v>0</v>
      </c>
      <c r="H80" s="788">
        <f t="shared" si="15"/>
        <v>0</v>
      </c>
      <c r="I80" s="788">
        <f t="shared" si="15"/>
        <v>0</v>
      </c>
      <c r="J80" s="788">
        <f t="shared" si="15"/>
        <v>0</v>
      </c>
      <c r="K80" s="788">
        <f t="shared" si="15"/>
        <v>0</v>
      </c>
      <c r="L80" s="788">
        <f t="shared" si="15"/>
        <v>0</v>
      </c>
      <c r="M80" s="788">
        <f t="shared" si="15"/>
        <v>0</v>
      </c>
      <c r="N80" s="788">
        <f t="shared" si="15"/>
        <v>0</v>
      </c>
      <c r="O80" s="788">
        <f t="shared" si="15"/>
        <v>0</v>
      </c>
      <c r="P80" s="1295">
        <f>SUM(P81:P82)</f>
        <v>0</v>
      </c>
      <c r="R80" s="790"/>
    </row>
    <row r="81" spans="1:18">
      <c r="A81" s="566">
        <v>4212000</v>
      </c>
      <c r="B81" s="792">
        <v>1</v>
      </c>
      <c r="C81" s="793" t="s">
        <v>127</v>
      </c>
      <c r="D81" s="794">
        <v>0</v>
      </c>
      <c r="E81" s="794">
        <v>0</v>
      </c>
      <c r="F81" s="794"/>
      <c r="G81" s="794"/>
      <c r="H81" s="794"/>
      <c r="I81" s="794"/>
      <c r="J81" s="794"/>
      <c r="K81" s="794"/>
      <c r="L81" s="794"/>
      <c r="M81" s="794"/>
      <c r="N81" s="794"/>
      <c r="O81" s="794">
        <v>0</v>
      </c>
      <c r="P81" s="1296">
        <f>SUM(D81:O81)</f>
        <v>0</v>
      </c>
    </row>
    <row r="82" spans="1:18">
      <c r="B82" s="795">
        <v>2</v>
      </c>
      <c r="C82" s="793" t="s">
        <v>128</v>
      </c>
      <c r="D82" s="794"/>
      <c r="E82" s="800"/>
      <c r="F82" s="800"/>
      <c r="G82" s="788"/>
      <c r="H82" s="788"/>
      <c r="I82" s="788"/>
      <c r="J82" s="794"/>
      <c r="K82" s="788"/>
      <c r="L82" s="788"/>
      <c r="M82" s="788"/>
      <c r="N82" s="788"/>
      <c r="O82" s="788"/>
      <c r="P82" s="1297">
        <f>SUM(D82:O82)</f>
        <v>0</v>
      </c>
    </row>
    <row r="83" spans="1:18">
      <c r="B83" s="796"/>
      <c r="C83" s="787"/>
      <c r="D83" s="800"/>
      <c r="E83" s="800"/>
      <c r="F83" s="800"/>
      <c r="G83" s="800"/>
      <c r="H83" s="800"/>
      <c r="I83" s="806"/>
      <c r="J83" s="806"/>
      <c r="K83" s="806"/>
      <c r="L83" s="806"/>
      <c r="M83" s="806"/>
      <c r="N83" s="806"/>
      <c r="O83" s="806">
        <v>0</v>
      </c>
      <c r="P83" s="1297">
        <f>SUM(D83:O83)</f>
        <v>0</v>
      </c>
    </row>
    <row r="84" spans="1:18" s="789" customFormat="1">
      <c r="A84" s="789">
        <v>4221</v>
      </c>
      <c r="B84" s="796" t="s">
        <v>16</v>
      </c>
      <c r="C84" s="787" t="s">
        <v>291</v>
      </c>
      <c r="D84" s="788">
        <v>195.44</v>
      </c>
      <c r="E84" s="788">
        <v>1309.18</v>
      </c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1299">
        <f>SUM(D84:O84)</f>
        <v>1504.6200000000001</v>
      </c>
      <c r="R84" s="790"/>
    </row>
    <row r="85" spans="1:18">
      <c r="B85" s="798"/>
      <c r="C85" s="787"/>
      <c r="D85" s="802"/>
      <c r="E85" s="802"/>
      <c r="F85" s="802"/>
      <c r="G85" s="802"/>
      <c r="H85" s="802"/>
      <c r="I85" s="803"/>
      <c r="J85" s="803"/>
      <c r="K85" s="803"/>
      <c r="L85" s="803"/>
      <c r="M85" s="803"/>
      <c r="N85" s="803"/>
      <c r="O85" s="803"/>
      <c r="P85" s="1296">
        <f>SUM(D85:O85)</f>
        <v>0</v>
      </c>
    </row>
    <row r="86" spans="1:18" s="789" customFormat="1" ht="14.25" customHeight="1">
      <c r="B86" s="796" t="s">
        <v>9</v>
      </c>
      <c r="C86" s="787" t="s">
        <v>25</v>
      </c>
      <c r="D86" s="788">
        <f t="shared" ref="D86:O86" si="16">+D87+D91+D96</f>
        <v>4178.07</v>
      </c>
      <c r="E86" s="788">
        <f t="shared" si="16"/>
        <v>4138.32</v>
      </c>
      <c r="F86" s="788">
        <f t="shared" si="16"/>
        <v>0</v>
      </c>
      <c r="G86" s="788">
        <f t="shared" si="16"/>
        <v>0</v>
      </c>
      <c r="H86" s="788">
        <f t="shared" si="16"/>
        <v>0</v>
      </c>
      <c r="I86" s="788">
        <f t="shared" si="16"/>
        <v>0</v>
      </c>
      <c r="J86" s="788">
        <f t="shared" si="16"/>
        <v>0</v>
      </c>
      <c r="K86" s="788">
        <f t="shared" si="16"/>
        <v>0</v>
      </c>
      <c r="L86" s="788">
        <f t="shared" si="16"/>
        <v>0</v>
      </c>
      <c r="M86" s="788">
        <f t="shared" si="16"/>
        <v>0</v>
      </c>
      <c r="N86" s="788">
        <f t="shared" si="16"/>
        <v>0</v>
      </c>
      <c r="O86" s="788">
        <f t="shared" si="16"/>
        <v>0</v>
      </c>
      <c r="P86" s="1295">
        <f>+P87+P91+P96</f>
        <v>8316.39</v>
      </c>
      <c r="R86" s="790"/>
    </row>
    <row r="87" spans="1:18" s="789" customFormat="1">
      <c r="B87" s="804" t="s">
        <v>2</v>
      </c>
      <c r="C87" s="787" t="s">
        <v>26</v>
      </c>
      <c r="D87" s="788">
        <f>SUM(D88:D89)</f>
        <v>768.09</v>
      </c>
      <c r="E87" s="788">
        <f t="shared" ref="E87:O87" si="17">SUM(E88:E89)</f>
        <v>728.34</v>
      </c>
      <c r="F87" s="788">
        <f t="shared" si="17"/>
        <v>0</v>
      </c>
      <c r="G87" s="788">
        <f>SUM(G88:G89)</f>
        <v>0</v>
      </c>
      <c r="H87" s="788">
        <f t="shared" si="17"/>
        <v>0</v>
      </c>
      <c r="I87" s="788">
        <f t="shared" si="17"/>
        <v>0</v>
      </c>
      <c r="J87" s="788">
        <f t="shared" si="17"/>
        <v>0</v>
      </c>
      <c r="K87" s="788">
        <f t="shared" si="17"/>
        <v>0</v>
      </c>
      <c r="L87" s="788">
        <f t="shared" si="17"/>
        <v>0</v>
      </c>
      <c r="M87" s="788">
        <f t="shared" si="17"/>
        <v>0</v>
      </c>
      <c r="N87" s="788">
        <f t="shared" si="17"/>
        <v>0</v>
      </c>
      <c r="O87" s="788">
        <f t="shared" si="17"/>
        <v>0</v>
      </c>
      <c r="P87" s="788">
        <f>SUM(P88:P89)</f>
        <v>1496.43</v>
      </c>
      <c r="R87" s="790"/>
    </row>
    <row r="88" spans="1:18">
      <c r="A88" s="566">
        <v>4121000</v>
      </c>
      <c r="B88" s="792">
        <v>1</v>
      </c>
      <c r="C88" s="793" t="s">
        <v>130</v>
      </c>
      <c r="D88" s="794">
        <v>768.09</v>
      </c>
      <c r="E88" s="794">
        <v>728.34</v>
      </c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1296">
        <f>SUM(D88:O88)</f>
        <v>1496.43</v>
      </c>
    </row>
    <row r="89" spans="1:18">
      <c r="A89" s="566">
        <v>4120010</v>
      </c>
      <c r="B89" s="795">
        <f>+B88+1</f>
        <v>2</v>
      </c>
      <c r="C89" s="793" t="s">
        <v>313</v>
      </c>
      <c r="D89" s="794">
        <v>0</v>
      </c>
      <c r="E89" s="794">
        <v>0</v>
      </c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1296">
        <f>SUM(D89:O89)</f>
        <v>0</v>
      </c>
    </row>
    <row r="90" spans="1:18">
      <c r="B90" s="795"/>
      <c r="C90" s="793"/>
      <c r="D90" s="794"/>
      <c r="E90" s="794"/>
      <c r="F90" s="794"/>
      <c r="G90" s="794"/>
      <c r="H90" s="794"/>
      <c r="I90" s="794"/>
      <c r="J90" s="794"/>
      <c r="K90" s="794"/>
      <c r="L90" s="794"/>
      <c r="M90" s="794"/>
      <c r="N90" s="794"/>
      <c r="O90" s="794"/>
      <c r="P90" s="1296"/>
    </row>
    <row r="91" spans="1:18" s="789" customFormat="1">
      <c r="A91" s="789">
        <v>4122</v>
      </c>
      <c r="B91" s="791" t="s">
        <v>3</v>
      </c>
      <c r="C91" s="787" t="s">
        <v>484</v>
      </c>
      <c r="D91" s="788">
        <f>SUM(D92:D94)</f>
        <v>3409.98</v>
      </c>
      <c r="E91" s="788">
        <f>SUM(E92:E94)</f>
        <v>3409.98</v>
      </c>
      <c r="F91" s="788">
        <f t="shared" ref="F91" si="18">SUM(F92:F94)</f>
        <v>0</v>
      </c>
      <c r="G91" s="788">
        <f t="shared" ref="G91:K91" si="19">SUM(G92:G94)</f>
        <v>0</v>
      </c>
      <c r="H91" s="788">
        <f t="shared" si="19"/>
        <v>0</v>
      </c>
      <c r="I91" s="788">
        <f t="shared" si="19"/>
        <v>0</v>
      </c>
      <c r="J91" s="788">
        <f t="shared" si="19"/>
        <v>0</v>
      </c>
      <c r="K91" s="788">
        <f t="shared" si="19"/>
        <v>0</v>
      </c>
      <c r="L91" s="788">
        <f t="shared" ref="L91:P91" si="20">SUM(L92:L94)</f>
        <v>0</v>
      </c>
      <c r="M91" s="788">
        <f t="shared" si="20"/>
        <v>0</v>
      </c>
      <c r="N91" s="788">
        <f t="shared" si="20"/>
        <v>0</v>
      </c>
      <c r="O91" s="788">
        <f t="shared" si="20"/>
        <v>0</v>
      </c>
      <c r="P91" s="1295">
        <f t="shared" si="20"/>
        <v>6819.96</v>
      </c>
      <c r="R91" s="790"/>
    </row>
    <row r="92" spans="1:18">
      <c r="B92" s="801">
        <v>1</v>
      </c>
      <c r="C92" s="793" t="s">
        <v>464</v>
      </c>
      <c r="D92" s="794">
        <v>519.15</v>
      </c>
      <c r="E92" s="794">
        <v>519.15</v>
      </c>
      <c r="F92" s="794"/>
      <c r="G92" s="794"/>
      <c r="H92" s="794"/>
      <c r="I92" s="803"/>
      <c r="J92" s="794"/>
      <c r="K92" s="794"/>
      <c r="L92" s="794"/>
      <c r="M92" s="794"/>
      <c r="N92" s="794"/>
      <c r="O92" s="803"/>
      <c r="P92" s="1298">
        <f>SUM(D92:O92)</f>
        <v>1038.3</v>
      </c>
    </row>
    <row r="93" spans="1:18">
      <c r="B93" s="792">
        <v>2</v>
      </c>
      <c r="C93" s="793" t="s">
        <v>401</v>
      </c>
      <c r="D93" s="794">
        <v>2890.83</v>
      </c>
      <c r="E93" s="794">
        <v>2890.83</v>
      </c>
      <c r="F93" s="794"/>
      <c r="G93" s="794"/>
      <c r="H93" s="794"/>
      <c r="I93" s="664"/>
      <c r="J93" s="664"/>
      <c r="K93" s="664"/>
      <c r="L93" s="664"/>
      <c r="M93" s="664"/>
      <c r="N93" s="664"/>
      <c r="O93" s="664"/>
      <c r="P93" s="1298">
        <f>SUM(D93:O93)</f>
        <v>5781.66</v>
      </c>
    </row>
    <row r="94" spans="1:18">
      <c r="B94" s="795">
        <v>3</v>
      </c>
      <c r="C94" s="743" t="s">
        <v>402</v>
      </c>
      <c r="D94" s="794">
        <v>0</v>
      </c>
      <c r="E94" s="794">
        <v>0</v>
      </c>
      <c r="F94" s="794">
        <v>0</v>
      </c>
      <c r="G94" s="794">
        <v>0</v>
      </c>
      <c r="H94" s="794">
        <v>0</v>
      </c>
      <c r="I94" s="794">
        <v>0</v>
      </c>
      <c r="J94" s="794">
        <v>0</v>
      </c>
      <c r="K94" s="794">
        <v>0</v>
      </c>
      <c r="L94" s="794">
        <v>0</v>
      </c>
      <c r="M94" s="794">
        <v>0</v>
      </c>
      <c r="N94" s="794">
        <v>0</v>
      </c>
      <c r="O94" s="794">
        <v>0</v>
      </c>
      <c r="P94" s="1298"/>
    </row>
    <row r="95" spans="1:18">
      <c r="B95" s="796"/>
      <c r="C95" s="793"/>
      <c r="D95" s="800">
        <v>0</v>
      </c>
      <c r="E95" s="800">
        <v>0</v>
      </c>
      <c r="F95" s="794">
        <v>0</v>
      </c>
      <c r="G95" s="794">
        <v>0</v>
      </c>
      <c r="H95" s="794">
        <v>0</v>
      </c>
      <c r="I95" s="794">
        <v>0</v>
      </c>
      <c r="J95" s="794">
        <v>0</v>
      </c>
      <c r="K95" s="794">
        <v>0</v>
      </c>
      <c r="L95" s="794">
        <v>0</v>
      </c>
      <c r="M95" s="794">
        <v>0</v>
      </c>
      <c r="N95" s="806">
        <v>0</v>
      </c>
      <c r="O95" s="806"/>
      <c r="P95" s="1300">
        <f>SUM(D95:O95)</f>
        <v>0</v>
      </c>
    </row>
    <row r="96" spans="1:18" s="789" customFormat="1">
      <c r="A96" s="789">
        <v>43</v>
      </c>
      <c r="B96" s="796" t="s">
        <v>28</v>
      </c>
      <c r="C96" s="787" t="s">
        <v>29</v>
      </c>
      <c r="D96" s="794">
        <v>0</v>
      </c>
      <c r="E96" s="794">
        <v>0</v>
      </c>
      <c r="F96" s="788"/>
      <c r="G96" s="794"/>
      <c r="H96" s="794">
        <v>0</v>
      </c>
      <c r="I96" s="794">
        <v>0</v>
      </c>
      <c r="J96" s="794">
        <v>0</v>
      </c>
      <c r="K96" s="794">
        <v>0</v>
      </c>
      <c r="L96" s="794">
        <v>0</v>
      </c>
      <c r="M96" s="794">
        <v>0</v>
      </c>
      <c r="N96" s="794">
        <v>0</v>
      </c>
      <c r="O96" s="794">
        <v>0</v>
      </c>
      <c r="P96" s="1301">
        <f>SUM(D96:O96)</f>
        <v>0</v>
      </c>
      <c r="R96" s="790"/>
    </row>
    <row r="97" spans="2:18" ht="16.5" thickBot="1">
      <c r="B97" s="808"/>
      <c r="C97" s="809"/>
      <c r="D97" s="810"/>
      <c r="E97" s="810"/>
      <c r="F97" s="810"/>
      <c r="G97" s="811"/>
      <c r="H97" s="811"/>
      <c r="I97" s="811"/>
      <c r="J97" s="811"/>
      <c r="K97" s="811"/>
      <c r="L97" s="811"/>
      <c r="M97" s="811"/>
      <c r="N97" s="811"/>
      <c r="O97" s="811"/>
      <c r="P97" s="1302">
        <f>SUM(D97:O97)</f>
        <v>0</v>
      </c>
    </row>
    <row r="98" spans="2:18" ht="16.5" thickBot="1">
      <c r="B98" s="812"/>
      <c r="C98" s="1393" t="s">
        <v>30</v>
      </c>
      <c r="D98" s="1394">
        <f t="shared" ref="D98:P98" si="21">+D7+D70+D86</f>
        <v>88948.950000000012</v>
      </c>
      <c r="E98" s="1394">
        <f t="shared" si="21"/>
        <v>93914.010000000009</v>
      </c>
      <c r="F98" s="1394">
        <f t="shared" si="21"/>
        <v>0</v>
      </c>
      <c r="G98" s="1394">
        <f t="shared" si="21"/>
        <v>0</v>
      </c>
      <c r="H98" s="1394">
        <f t="shared" si="21"/>
        <v>0</v>
      </c>
      <c r="I98" s="1394">
        <f t="shared" si="21"/>
        <v>0</v>
      </c>
      <c r="J98" s="1394">
        <f t="shared" si="21"/>
        <v>0</v>
      </c>
      <c r="K98" s="1394">
        <f t="shared" si="21"/>
        <v>0</v>
      </c>
      <c r="L98" s="1394">
        <f t="shared" si="21"/>
        <v>0</v>
      </c>
      <c r="M98" s="1394">
        <f t="shared" si="21"/>
        <v>0</v>
      </c>
      <c r="N98" s="1495">
        <f t="shared" si="21"/>
        <v>0</v>
      </c>
      <c r="O98" s="1394">
        <f t="shared" si="21"/>
        <v>0</v>
      </c>
      <c r="P98" s="1395">
        <f t="shared" si="21"/>
        <v>182862.96000000002</v>
      </c>
    </row>
    <row r="99" spans="2:18">
      <c r="B99" s="618"/>
      <c r="C99" s="618"/>
      <c r="D99" s="981"/>
      <c r="E99" s="981"/>
      <c r="F99" s="981"/>
      <c r="G99" s="982"/>
      <c r="H99" s="982"/>
      <c r="I99" s="981"/>
      <c r="J99" s="981"/>
      <c r="K99" s="981"/>
      <c r="L99" s="981"/>
      <c r="M99" s="678"/>
      <c r="N99" s="678"/>
      <c r="O99" s="981"/>
      <c r="P99" s="1303"/>
    </row>
    <row r="100" spans="2:18" s="813" customFormat="1" ht="16.5" thickBot="1">
      <c r="C100" s="1396" t="s">
        <v>428</v>
      </c>
      <c r="D100" s="1397">
        <f>+D98</f>
        <v>88948.950000000012</v>
      </c>
      <c r="E100" s="1397">
        <f>+E98+D100</f>
        <v>182862.96000000002</v>
      </c>
      <c r="F100" s="1397">
        <f>+F98+E100</f>
        <v>182862.96000000002</v>
      </c>
      <c r="G100" s="1397">
        <f>+F100+G98</f>
        <v>182862.96000000002</v>
      </c>
      <c r="H100" s="1397">
        <f>+G100+H98</f>
        <v>182862.96000000002</v>
      </c>
      <c r="I100" s="1397">
        <f>+H100+I98</f>
        <v>182862.96000000002</v>
      </c>
      <c r="J100" s="1397">
        <f>+I100+J98</f>
        <v>182862.96000000002</v>
      </c>
      <c r="K100" s="1397">
        <f t="shared" ref="K100:O100" si="22">+K98+J100</f>
        <v>182862.96000000002</v>
      </c>
      <c r="L100" s="1397">
        <f t="shared" si="22"/>
        <v>182862.96000000002</v>
      </c>
      <c r="M100" s="1397">
        <f t="shared" si="22"/>
        <v>182862.96000000002</v>
      </c>
      <c r="N100" s="1397">
        <f t="shared" si="22"/>
        <v>182862.96000000002</v>
      </c>
      <c r="O100" s="1397">
        <f t="shared" si="22"/>
        <v>182862.96000000002</v>
      </c>
      <c r="P100" s="1398">
        <f>+O100-P98</f>
        <v>0</v>
      </c>
      <c r="R100" s="815"/>
    </row>
    <row r="101" spans="2:18" s="816" customFormat="1" ht="16.5" thickTop="1">
      <c r="D101" s="817"/>
      <c r="E101" s="817"/>
      <c r="F101" s="817"/>
      <c r="G101" s="817"/>
      <c r="H101" s="817"/>
      <c r="I101" s="817"/>
      <c r="J101" s="817"/>
      <c r="K101" s="814"/>
      <c r="L101" s="814"/>
      <c r="M101" s="818"/>
      <c r="N101" s="818"/>
      <c r="O101" s="817"/>
      <c r="P101" s="1304"/>
      <c r="R101" s="819"/>
    </row>
    <row r="102" spans="2:18" ht="15" customHeight="1">
      <c r="D102" s="591"/>
      <c r="E102" s="590"/>
      <c r="F102" s="590"/>
      <c r="G102" s="1291"/>
      <c r="H102" s="591"/>
      <c r="I102" s="1211"/>
      <c r="J102" s="590">
        <v>616260.29</v>
      </c>
      <c r="K102" s="590"/>
      <c r="L102" s="590"/>
      <c r="M102" s="1493"/>
      <c r="N102" s="580">
        <v>965425.77</v>
      </c>
      <c r="P102" s="1243"/>
    </row>
    <row r="103" spans="2:18" ht="15" customHeight="1">
      <c r="D103" s="1249"/>
      <c r="E103" s="1249"/>
      <c r="F103" s="1249"/>
      <c r="G103" s="1249"/>
      <c r="H103" s="591"/>
      <c r="I103" s="591"/>
      <c r="J103" s="590">
        <v>84087.7</v>
      </c>
      <c r="K103" s="590"/>
      <c r="M103" s="1493"/>
      <c r="N103" s="580">
        <v>89929.8</v>
      </c>
      <c r="O103" s="591"/>
      <c r="P103" s="1243"/>
    </row>
    <row r="104" spans="2:18" ht="15" customHeight="1">
      <c r="D104" s="591"/>
      <c r="E104" s="567"/>
      <c r="F104" s="567"/>
      <c r="G104" s="590"/>
      <c r="I104" s="590"/>
      <c r="J104" s="590">
        <f>J103-J98</f>
        <v>84087.7</v>
      </c>
      <c r="K104" s="590"/>
      <c r="L104" s="590"/>
      <c r="M104" s="590"/>
      <c r="N104" s="590">
        <f>N103-N98</f>
        <v>89929.8</v>
      </c>
      <c r="O104" s="591"/>
      <c r="P104" s="1243"/>
    </row>
    <row r="105" spans="2:18">
      <c r="D105" s="591"/>
      <c r="E105" s="590"/>
      <c r="G105" s="590"/>
      <c r="H105" s="591"/>
      <c r="I105" s="591"/>
      <c r="J105" s="590">
        <f>J102-J100</f>
        <v>433397.33</v>
      </c>
      <c r="L105" s="590"/>
      <c r="N105" s="590">
        <f>N102-N100</f>
        <v>782562.81</v>
      </c>
      <c r="O105" s="566"/>
      <c r="P105" s="1243"/>
    </row>
    <row r="106" spans="2:18">
      <c r="D106" s="591"/>
      <c r="G106" s="1243"/>
      <c r="H106" s="591"/>
      <c r="J106" s="566" t="s">
        <v>769</v>
      </c>
      <c r="K106" s="590"/>
      <c r="L106" s="590"/>
      <c r="M106" s="590"/>
      <c r="N106" s="566" t="s">
        <v>769</v>
      </c>
      <c r="P106" s="1243"/>
    </row>
    <row r="107" spans="2:18">
      <c r="D107" s="1249"/>
      <c r="E107" s="590"/>
      <c r="F107" s="590"/>
      <c r="K107" s="780"/>
    </row>
    <row r="108" spans="2:18">
      <c r="K108" s="780"/>
    </row>
    <row r="109" spans="2:18">
      <c r="K109" s="780"/>
    </row>
    <row r="110" spans="2:18">
      <c r="K110" s="780"/>
    </row>
    <row r="111" spans="2:18">
      <c r="K111" s="780"/>
    </row>
  </sheetData>
  <dataConsolidate/>
  <mergeCells count="1">
    <mergeCell ref="D5:P5"/>
  </mergeCells>
  <printOptions horizontalCentered="1"/>
  <pageMargins left="0.27559055118110237" right="0.19685039370078741" top="0.19685039370078741" bottom="0.27559055118110237" header="0.15748031496062992" footer="0"/>
  <pageSetup scale="37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9"/>
  <sheetViews>
    <sheetView showGridLines="0" zoomScale="70" zoomScaleNormal="70" workbookViewId="0">
      <pane xSplit="2" ySplit="6" topLeftCell="C40" activePane="bottomRight" state="frozen"/>
      <selection sqref="A1:A1048576"/>
      <selection pane="topRight" sqref="A1:A1048576"/>
      <selection pane="bottomLeft" sqref="A1:A1048576"/>
      <selection pane="bottomRight" activeCell="D48" sqref="D48"/>
    </sheetView>
  </sheetViews>
  <sheetFormatPr baseColWidth="10" defaultColWidth="11.21875" defaultRowHeight="15.75"/>
  <cols>
    <col min="1" max="1" width="3.5546875" style="566" customWidth="1"/>
    <col min="2" max="2" width="47.44140625" style="566" bestFit="1" customWidth="1"/>
    <col min="3" max="3" width="10.44140625" style="566" bestFit="1" customWidth="1"/>
    <col min="4" max="4" width="10.6640625" style="566" bestFit="1" customWidth="1"/>
    <col min="5" max="5" width="10.5546875" style="566" customWidth="1"/>
    <col min="6" max="6" width="10.5546875" style="566" bestFit="1" customWidth="1"/>
    <col min="7" max="7" width="12" style="566" customWidth="1"/>
    <col min="8" max="8" width="11" style="566" customWidth="1"/>
    <col min="9" max="9" width="10.44140625" style="566" customWidth="1"/>
    <col min="10" max="10" width="10.6640625" style="566" bestFit="1" customWidth="1"/>
    <col min="11" max="11" width="12" style="566" customWidth="1"/>
    <col min="12" max="12" width="10.6640625" style="566" bestFit="1" customWidth="1"/>
    <col min="13" max="13" width="12.33203125" style="566" customWidth="1"/>
    <col min="14" max="14" width="11.44140625" style="566" customWidth="1"/>
    <col min="15" max="15" width="13.109375" style="566" bestFit="1" customWidth="1"/>
    <col min="16" max="16384" width="11.21875" style="566"/>
  </cols>
  <sheetData>
    <row r="1" spans="1:17" s="822" customFormat="1" ht="33" customHeight="1">
      <c r="A1" s="820" t="s">
        <v>12</v>
      </c>
      <c r="B1" s="820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</row>
    <row r="2" spans="1:17" ht="25.5" customHeight="1">
      <c r="A2" s="782" t="s">
        <v>50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4" t="s">
        <v>288</v>
      </c>
    </row>
    <row r="3" spans="1:17" ht="21.75" customHeight="1">
      <c r="A3" s="783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825"/>
      <c r="N3" s="569"/>
      <c r="O3" s="569"/>
    </row>
    <row r="4" spans="1:17" ht="19.5" customHeight="1">
      <c r="A4" s="782" t="s">
        <v>793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</row>
    <row r="5" spans="1:17" ht="16.5" customHeight="1" thickBot="1">
      <c r="A5" s="786" t="s">
        <v>40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</row>
    <row r="6" spans="1:17" s="1371" customFormat="1" ht="28.5" customHeight="1" thickBot="1">
      <c r="A6" s="1399"/>
      <c r="B6" s="1400" t="s">
        <v>457</v>
      </c>
      <c r="C6" s="1400" t="s">
        <v>33</v>
      </c>
      <c r="D6" s="1400" t="s">
        <v>51</v>
      </c>
      <c r="E6" s="1400" t="s">
        <v>57</v>
      </c>
      <c r="F6" s="1400" t="s">
        <v>58</v>
      </c>
      <c r="G6" s="1400" t="s">
        <v>59</v>
      </c>
      <c r="H6" s="1400" t="s">
        <v>60</v>
      </c>
      <c r="I6" s="1400" t="s">
        <v>61</v>
      </c>
      <c r="J6" s="1400" t="s">
        <v>62</v>
      </c>
      <c r="K6" s="1400" t="s">
        <v>63</v>
      </c>
      <c r="L6" s="1400" t="s">
        <v>64</v>
      </c>
      <c r="M6" s="1400" t="s">
        <v>65</v>
      </c>
      <c r="N6" s="1401" t="s">
        <v>66</v>
      </c>
      <c r="O6" s="1402" t="s">
        <v>477</v>
      </c>
    </row>
    <row r="7" spans="1:17" ht="16.5" customHeight="1">
      <c r="A7" s="787"/>
      <c r="B7" s="828"/>
      <c r="C7" s="803"/>
      <c r="D7" s="803"/>
      <c r="E7" s="803"/>
      <c r="F7" s="803"/>
      <c r="G7" s="803"/>
      <c r="H7" s="664"/>
      <c r="I7" s="803"/>
      <c r="J7" s="803"/>
      <c r="K7" s="803"/>
      <c r="L7" s="803"/>
      <c r="M7" s="803"/>
      <c r="N7" s="676"/>
      <c r="O7" s="829"/>
    </row>
    <row r="8" spans="1:17" ht="16.5" customHeight="1">
      <c r="A8" s="787" t="s">
        <v>0</v>
      </c>
      <c r="B8" s="828" t="s">
        <v>1</v>
      </c>
      <c r="C8" s="830">
        <f t="shared" ref="C8:E8" si="0">SUM(C9:C12)</f>
        <v>105417.12</v>
      </c>
      <c r="D8" s="830">
        <f>SUM(D9:D12)</f>
        <v>93607.939999999988</v>
      </c>
      <c r="E8" s="830">
        <f t="shared" si="0"/>
        <v>0</v>
      </c>
      <c r="F8" s="830">
        <f>SUM(F9:F12)</f>
        <v>0</v>
      </c>
      <c r="G8" s="830">
        <f>SUM(G9:G12)</f>
        <v>0</v>
      </c>
      <c r="H8" s="830">
        <f t="shared" ref="H8:N8" si="1">SUM(H9:H12)</f>
        <v>0</v>
      </c>
      <c r="I8" s="830">
        <f t="shared" si="1"/>
        <v>0</v>
      </c>
      <c r="J8" s="830">
        <f t="shared" si="1"/>
        <v>0</v>
      </c>
      <c r="K8" s="830">
        <f t="shared" si="1"/>
        <v>0</v>
      </c>
      <c r="L8" s="830">
        <f t="shared" si="1"/>
        <v>0</v>
      </c>
      <c r="M8" s="830">
        <f t="shared" si="1"/>
        <v>0</v>
      </c>
      <c r="N8" s="831">
        <f t="shared" si="1"/>
        <v>0</v>
      </c>
      <c r="O8" s="832">
        <f>SUM(O9:O12)</f>
        <v>199025.06</v>
      </c>
      <c r="P8" s="590"/>
    </row>
    <row r="9" spans="1:17" ht="16.5" customHeight="1">
      <c r="A9" s="793" t="s">
        <v>2</v>
      </c>
      <c r="B9" s="833" t="s">
        <v>319</v>
      </c>
      <c r="C9" s="806">
        <f>+'I Msual'!D$10</f>
        <v>99510.87</v>
      </c>
      <c r="D9" s="806">
        <f>+'I Msual'!E$10</f>
        <v>91901.689999999988</v>
      </c>
      <c r="E9" s="806">
        <f>+'I Msual'!F$10</f>
        <v>0</v>
      </c>
      <c r="F9" s="806">
        <f>+'I Msual'!G$10</f>
        <v>0</v>
      </c>
      <c r="G9" s="806">
        <f>+'I Msual'!H$10</f>
        <v>0</v>
      </c>
      <c r="H9" s="806">
        <f>+'I Msual'!I$10</f>
        <v>0</v>
      </c>
      <c r="I9" s="806">
        <f>+'I Msual'!J$10</f>
        <v>0</v>
      </c>
      <c r="J9" s="806">
        <f>+'I Msual'!K$10</f>
        <v>0</v>
      </c>
      <c r="K9" s="806">
        <f>+'I Msual'!L$10</f>
        <v>0</v>
      </c>
      <c r="L9" s="806">
        <f>+'I Msual'!M$10</f>
        <v>0</v>
      </c>
      <c r="M9" s="806">
        <f>+'I Msual'!N$10</f>
        <v>0</v>
      </c>
      <c r="N9" s="835">
        <f>+'I Msual'!O$10</f>
        <v>0</v>
      </c>
      <c r="O9" s="834">
        <f>SUM(C9:N9)</f>
        <v>191412.56</v>
      </c>
      <c r="P9" s="569"/>
    </row>
    <row r="10" spans="1:17" ht="16.5" customHeight="1">
      <c r="A10" s="793" t="s">
        <v>3</v>
      </c>
      <c r="B10" s="802" t="s">
        <v>318</v>
      </c>
      <c r="C10" s="806">
        <f>+'I Msual'!D$24</f>
        <v>1406.25</v>
      </c>
      <c r="D10" s="806">
        <f>+'I Msual'!E$24</f>
        <v>1406.25</v>
      </c>
      <c r="E10" s="806">
        <f>+'I Msual'!F$24</f>
        <v>0</v>
      </c>
      <c r="F10" s="806">
        <f>+'I Msual'!G$24</f>
        <v>0</v>
      </c>
      <c r="G10" s="806">
        <f>+'I Msual'!H$24</f>
        <v>0</v>
      </c>
      <c r="H10" s="806">
        <f>+'I Msual'!I$24</f>
        <v>0</v>
      </c>
      <c r="I10" s="806">
        <f>+'I Msual'!J$24</f>
        <v>0</v>
      </c>
      <c r="J10" s="806">
        <f>+'I Msual'!K$24</f>
        <v>0</v>
      </c>
      <c r="K10" s="806">
        <f>+'I Msual'!L$24</f>
        <v>0</v>
      </c>
      <c r="L10" s="806">
        <f>+'I Msual'!M$24</f>
        <v>0</v>
      </c>
      <c r="M10" s="806">
        <f>+'I Msual'!N$24</f>
        <v>0</v>
      </c>
      <c r="N10" s="835">
        <f>+'I Msual'!O$24</f>
        <v>0</v>
      </c>
      <c r="O10" s="834">
        <f>SUM(C10:N10)</f>
        <v>2812.5</v>
      </c>
      <c r="P10" s="569"/>
    </row>
    <row r="11" spans="1:17" ht="16.5" customHeight="1">
      <c r="A11" s="793" t="s">
        <v>4</v>
      </c>
      <c r="B11" s="802" t="s">
        <v>44</v>
      </c>
      <c r="C11" s="806">
        <f>+'I Msual'!D$27</f>
        <v>4500</v>
      </c>
      <c r="D11" s="806">
        <f>+'I Msual'!E$27</f>
        <v>300</v>
      </c>
      <c r="E11" s="806">
        <f>+'I Msual'!F$27</f>
        <v>0</v>
      </c>
      <c r="F11" s="806">
        <f>+'I Msual'!G$27</f>
        <v>0</v>
      </c>
      <c r="G11" s="806">
        <f>+'I Msual'!H$27</f>
        <v>0</v>
      </c>
      <c r="H11" s="806">
        <f>+'I Msual'!I$27</f>
        <v>0</v>
      </c>
      <c r="I11" s="806">
        <f>+'I Msual'!J$27</f>
        <v>0</v>
      </c>
      <c r="J11" s="806">
        <f>+'I Msual'!K$27</f>
        <v>0</v>
      </c>
      <c r="K11" s="806">
        <f>+'I Msual'!L$27</f>
        <v>0</v>
      </c>
      <c r="L11" s="806">
        <f>+'I Msual'!M$27</f>
        <v>0</v>
      </c>
      <c r="M11" s="806">
        <f>+'I Msual'!N$27</f>
        <v>0</v>
      </c>
      <c r="N11" s="835">
        <f>+'I Msual'!O$27</f>
        <v>0</v>
      </c>
      <c r="O11" s="834">
        <f>SUM(C11:N11)</f>
        <v>4800</v>
      </c>
      <c r="P11" s="569"/>
    </row>
    <row r="12" spans="1:17" ht="16.5" customHeight="1">
      <c r="A12" s="836" t="s">
        <v>5</v>
      </c>
      <c r="B12" s="802" t="s">
        <v>6</v>
      </c>
      <c r="C12" s="806">
        <f>+'I Msual'!D$30</f>
        <v>0</v>
      </c>
      <c r="D12" s="806">
        <f>+'I Msual'!E$30</f>
        <v>0</v>
      </c>
      <c r="E12" s="806">
        <f>+'I Msual'!F$30</f>
        <v>0</v>
      </c>
      <c r="F12" s="806">
        <f>+'I Msual'!G$30</f>
        <v>0</v>
      </c>
      <c r="G12" s="806">
        <f>+'I Msual'!H$30</f>
        <v>0</v>
      </c>
      <c r="H12" s="806">
        <f>+'I Msual'!I$30</f>
        <v>0</v>
      </c>
      <c r="I12" s="806">
        <f>+'I Msual'!J$30</f>
        <v>0</v>
      </c>
      <c r="J12" s="806">
        <f>+'I Msual'!K$30</f>
        <v>0</v>
      </c>
      <c r="K12" s="806">
        <f>+'I Msual'!L$30</f>
        <v>0</v>
      </c>
      <c r="L12" s="806">
        <f>+'I Msual'!M$30</f>
        <v>0</v>
      </c>
      <c r="M12" s="806">
        <f>+'I Msual'!N$30</f>
        <v>0</v>
      </c>
      <c r="N12" s="835">
        <f>+'I Msual'!O$30</f>
        <v>0</v>
      </c>
      <c r="O12" s="834">
        <f>SUM(C12:N12)</f>
        <v>0</v>
      </c>
      <c r="P12" s="569"/>
    </row>
    <row r="13" spans="1:17" ht="16.5" customHeight="1">
      <c r="A13" s="837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838"/>
    </row>
    <row r="14" spans="1:17" ht="16.5" customHeight="1">
      <c r="A14" s="787" t="s">
        <v>7</v>
      </c>
      <c r="B14" s="828" t="s">
        <v>13</v>
      </c>
      <c r="C14" s="830">
        <f>SUM(C15:C23)</f>
        <v>84575.44</v>
      </c>
      <c r="D14" s="830">
        <f t="shared" ref="D14:N14" si="2">SUM(D15:D23)</f>
        <v>88325.88</v>
      </c>
      <c r="E14" s="830">
        <f t="shared" si="2"/>
        <v>0</v>
      </c>
      <c r="F14" s="830">
        <f>SUM(F15:F23)</f>
        <v>0</v>
      </c>
      <c r="G14" s="830">
        <f t="shared" si="2"/>
        <v>0</v>
      </c>
      <c r="H14" s="830">
        <f t="shared" si="2"/>
        <v>0</v>
      </c>
      <c r="I14" s="830">
        <f t="shared" si="2"/>
        <v>0</v>
      </c>
      <c r="J14" s="830">
        <f t="shared" si="2"/>
        <v>0</v>
      </c>
      <c r="K14" s="830">
        <f t="shared" si="2"/>
        <v>0</v>
      </c>
      <c r="L14" s="830">
        <f t="shared" si="2"/>
        <v>0</v>
      </c>
      <c r="M14" s="830">
        <f t="shared" si="2"/>
        <v>0</v>
      </c>
      <c r="N14" s="831">
        <f t="shared" si="2"/>
        <v>0</v>
      </c>
      <c r="O14" s="832">
        <f>SUM(O15:O23)</f>
        <v>172901.32000000004</v>
      </c>
      <c r="P14" s="569"/>
      <c r="Q14" s="1243"/>
    </row>
    <row r="15" spans="1:17" ht="16.5" customHeight="1">
      <c r="A15" s="793" t="s">
        <v>2</v>
      </c>
      <c r="B15" s="802" t="s">
        <v>14</v>
      </c>
      <c r="C15" s="806">
        <f>+'G Msual'!D8</f>
        <v>16611.400000000001</v>
      </c>
      <c r="D15" s="806">
        <f>+'G Msual'!E8</f>
        <v>15684.92</v>
      </c>
      <c r="E15" s="806">
        <f>+'G Msual'!F8</f>
        <v>0</v>
      </c>
      <c r="F15" s="806">
        <f>+'G Msual'!G8</f>
        <v>0</v>
      </c>
      <c r="G15" s="806">
        <f>+'G Msual'!H8</f>
        <v>0</v>
      </c>
      <c r="H15" s="806">
        <f>+'G Msual'!I8</f>
        <v>0</v>
      </c>
      <c r="I15" s="806">
        <f>+'G Msual'!J8</f>
        <v>0</v>
      </c>
      <c r="J15" s="806">
        <f>+'G Msual'!K8</f>
        <v>0</v>
      </c>
      <c r="K15" s="806">
        <f>+'G Msual'!L8</f>
        <v>0</v>
      </c>
      <c r="L15" s="806">
        <f>+'G Msual'!M8</f>
        <v>0</v>
      </c>
      <c r="M15" s="806">
        <f>+'G Msual'!N8</f>
        <v>0</v>
      </c>
      <c r="N15" s="835">
        <f>+'G Msual'!O8</f>
        <v>0</v>
      </c>
      <c r="O15" s="834">
        <f t="shared" ref="O15:O24" si="3">SUM(C15:N15)</f>
        <v>32296.32</v>
      </c>
      <c r="P15" s="569"/>
    </row>
    <row r="16" spans="1:17" ht="16.5" customHeight="1">
      <c r="A16" s="793" t="s">
        <v>3</v>
      </c>
      <c r="B16" s="802" t="s">
        <v>49</v>
      </c>
      <c r="C16" s="806">
        <f>+'G Msual'!D14</f>
        <v>2306.25</v>
      </c>
      <c r="D16" s="806">
        <f>+'G Msual'!E14</f>
        <v>2306.25</v>
      </c>
      <c r="E16" s="806">
        <f>+'G Msual'!F14</f>
        <v>0</v>
      </c>
      <c r="F16" s="806">
        <f>+'G Msual'!G14</f>
        <v>0</v>
      </c>
      <c r="G16" s="806">
        <f>+'G Msual'!H14</f>
        <v>0</v>
      </c>
      <c r="H16" s="806">
        <f>+'G Msual'!I14</f>
        <v>0</v>
      </c>
      <c r="I16" s="806">
        <f>+'G Msual'!J14</f>
        <v>0</v>
      </c>
      <c r="J16" s="806">
        <f>+'G Msual'!K14</f>
        <v>0</v>
      </c>
      <c r="K16" s="806">
        <f>+'G Msual'!L14</f>
        <v>0</v>
      </c>
      <c r="L16" s="806">
        <f>+'G Msual'!M14</f>
        <v>0</v>
      </c>
      <c r="M16" s="806">
        <f>+'G Msual'!N14</f>
        <v>0</v>
      </c>
      <c r="N16" s="835">
        <f>+'G Msual'!O14</f>
        <v>0</v>
      </c>
      <c r="O16" s="834">
        <f t="shared" si="3"/>
        <v>4612.5</v>
      </c>
      <c r="P16" s="569"/>
    </row>
    <row r="17" spans="1:16" ht="16.5" customHeight="1">
      <c r="A17" s="793" t="s">
        <v>4</v>
      </c>
      <c r="B17" s="802" t="s">
        <v>320</v>
      </c>
      <c r="C17" s="806">
        <f>+'G Msual'!D16</f>
        <v>1987.18</v>
      </c>
      <c r="D17" s="806">
        <f>+'G Msual'!E16</f>
        <v>1974.78</v>
      </c>
      <c r="E17" s="806">
        <f>+'G Msual'!F16</f>
        <v>0</v>
      </c>
      <c r="F17" s="806">
        <f>+'G Msual'!G16</f>
        <v>0</v>
      </c>
      <c r="G17" s="806">
        <f>+'G Msual'!H16</f>
        <v>0</v>
      </c>
      <c r="H17" s="806">
        <f>+'G Msual'!I16</f>
        <v>0</v>
      </c>
      <c r="I17" s="806">
        <f>+'G Msual'!J16</f>
        <v>0</v>
      </c>
      <c r="J17" s="806">
        <f>+'G Msual'!K16</f>
        <v>0</v>
      </c>
      <c r="K17" s="806">
        <f>+'G Msual'!L16</f>
        <v>0</v>
      </c>
      <c r="L17" s="806">
        <f>+'G Msual'!M16</f>
        <v>0</v>
      </c>
      <c r="M17" s="806">
        <f>+'G Msual'!N16</f>
        <v>0</v>
      </c>
      <c r="N17" s="835">
        <f>+'G Msual'!O16</f>
        <v>0</v>
      </c>
      <c r="O17" s="834">
        <f t="shared" si="3"/>
        <v>3961.96</v>
      </c>
      <c r="P17" s="569"/>
    </row>
    <row r="18" spans="1:16" ht="16.5" customHeight="1">
      <c r="A18" s="793" t="s">
        <v>5</v>
      </c>
      <c r="B18" s="802" t="s">
        <v>42</v>
      </c>
      <c r="C18" s="806">
        <f>+'G Msual'!D20</f>
        <v>0</v>
      </c>
      <c r="D18" s="806">
        <f>+'G Msual'!E20</f>
        <v>0</v>
      </c>
      <c r="E18" s="806">
        <f>+'G Msual'!F20</f>
        <v>0</v>
      </c>
      <c r="F18" s="806">
        <f>+'G Msual'!G20</f>
        <v>0</v>
      </c>
      <c r="G18" s="806">
        <f>+'G Msual'!H20</f>
        <v>0</v>
      </c>
      <c r="H18" s="806">
        <f>+'G Msual'!I20</f>
        <v>0</v>
      </c>
      <c r="I18" s="806">
        <f>+'G Msual'!J20</f>
        <v>0</v>
      </c>
      <c r="J18" s="806">
        <f>+'G Msual'!K20</f>
        <v>0</v>
      </c>
      <c r="K18" s="806">
        <f>+'G Msual'!L20</f>
        <v>0</v>
      </c>
      <c r="L18" s="806">
        <f>+'G Msual'!M20</f>
        <v>0</v>
      </c>
      <c r="M18" s="806">
        <f>+'G Msual'!N20</f>
        <v>0</v>
      </c>
      <c r="N18" s="835">
        <f>+'G Msual'!O20</f>
        <v>0</v>
      </c>
      <c r="O18" s="834">
        <f t="shared" si="3"/>
        <v>0</v>
      </c>
      <c r="P18" s="569"/>
    </row>
    <row r="19" spans="1:16" ht="16.5" customHeight="1">
      <c r="A19" s="793" t="s">
        <v>16</v>
      </c>
      <c r="B19" s="802" t="s">
        <v>15</v>
      </c>
      <c r="C19" s="806">
        <f>+'G Msual'!D22</f>
        <v>35620.32</v>
      </c>
      <c r="D19" s="806">
        <f>+'G Msual'!E22</f>
        <v>36152.910000000003</v>
      </c>
      <c r="E19" s="806">
        <f>+'G Msual'!F22</f>
        <v>0</v>
      </c>
      <c r="F19" s="806">
        <f>+'G Msual'!G22</f>
        <v>0</v>
      </c>
      <c r="G19" s="806">
        <f>+'G Msual'!H22</f>
        <v>0</v>
      </c>
      <c r="H19" s="806">
        <f>+'G Msual'!I22</f>
        <v>0</v>
      </c>
      <c r="I19" s="806">
        <f>+'G Msual'!J22</f>
        <v>0</v>
      </c>
      <c r="J19" s="806">
        <f>+'G Msual'!K22</f>
        <v>0</v>
      </c>
      <c r="K19" s="806">
        <f>+'G Msual'!L22</f>
        <v>0</v>
      </c>
      <c r="L19" s="806">
        <f>+'G Msual'!M22</f>
        <v>0</v>
      </c>
      <c r="M19" s="806">
        <f>+'G Msual'!N22</f>
        <v>0</v>
      </c>
      <c r="N19" s="835">
        <f>+'G Msual'!O22</f>
        <v>0</v>
      </c>
      <c r="O19" s="834">
        <f t="shared" si="3"/>
        <v>71773.23000000001</v>
      </c>
      <c r="P19" s="569"/>
    </row>
    <row r="20" spans="1:16" ht="16.5" customHeight="1">
      <c r="A20" s="793" t="s">
        <v>18</v>
      </c>
      <c r="B20" s="802" t="s">
        <v>17</v>
      </c>
      <c r="C20" s="806">
        <f>+'G Msual'!D35</f>
        <v>4223</v>
      </c>
      <c r="D20" s="806">
        <f>+'G Msual'!E35</f>
        <v>3323</v>
      </c>
      <c r="E20" s="806">
        <f>+'G Msual'!F35</f>
        <v>0</v>
      </c>
      <c r="F20" s="806">
        <f>+'G Msual'!G35</f>
        <v>0</v>
      </c>
      <c r="G20" s="806">
        <f>+'G Msual'!H35</f>
        <v>0</v>
      </c>
      <c r="H20" s="806">
        <f>+'G Msual'!I35</f>
        <v>0</v>
      </c>
      <c r="I20" s="806">
        <f>+'G Msual'!J35</f>
        <v>0</v>
      </c>
      <c r="J20" s="806">
        <f>+'G Msual'!K35</f>
        <v>0</v>
      </c>
      <c r="K20" s="806">
        <f>+'G Msual'!L35</f>
        <v>0</v>
      </c>
      <c r="L20" s="806">
        <f>+'G Msual'!M35</f>
        <v>0</v>
      </c>
      <c r="M20" s="806">
        <f>+'G Msual'!N35</f>
        <v>0</v>
      </c>
      <c r="N20" s="835">
        <f>+'G Msual'!O35</f>
        <v>0</v>
      </c>
      <c r="O20" s="834">
        <f t="shared" si="3"/>
        <v>7546</v>
      </c>
      <c r="P20" s="569"/>
    </row>
    <row r="21" spans="1:16" ht="16.5" customHeight="1">
      <c r="A21" s="793" t="s">
        <v>19</v>
      </c>
      <c r="B21" s="802" t="s">
        <v>32</v>
      </c>
      <c r="C21" s="806">
        <f>+'G Msual'!D42</f>
        <v>21991.670000000002</v>
      </c>
      <c r="D21" s="806">
        <f>+'G Msual'!E42</f>
        <v>26653.4</v>
      </c>
      <c r="E21" s="806">
        <f>+'G Msual'!F42</f>
        <v>0</v>
      </c>
      <c r="F21" s="806">
        <f>+'G Msual'!G42</f>
        <v>0</v>
      </c>
      <c r="G21" s="806">
        <f>+'G Msual'!H42</f>
        <v>0</v>
      </c>
      <c r="H21" s="806">
        <f>+'G Msual'!I42</f>
        <v>0</v>
      </c>
      <c r="I21" s="806">
        <f>+'G Msual'!J42</f>
        <v>0</v>
      </c>
      <c r="J21" s="806">
        <f>+'G Msual'!K42</f>
        <v>0</v>
      </c>
      <c r="K21" s="806">
        <f>+'G Msual'!L42</f>
        <v>0</v>
      </c>
      <c r="L21" s="806">
        <f>+'G Msual'!M42</f>
        <v>0</v>
      </c>
      <c r="M21" s="806">
        <f>+'G Msual'!N42</f>
        <v>0</v>
      </c>
      <c r="N21" s="835">
        <f>+'G Msual'!O42</f>
        <v>0</v>
      </c>
      <c r="O21" s="834">
        <f t="shared" si="3"/>
        <v>48645.070000000007</v>
      </c>
      <c r="P21" s="569"/>
    </row>
    <row r="22" spans="1:16" ht="16.5" customHeight="1">
      <c r="A22" s="793" t="s">
        <v>21</v>
      </c>
      <c r="B22" s="802" t="s">
        <v>20</v>
      </c>
      <c r="C22" s="806">
        <f>+'G Msual'!D60</f>
        <v>1727.06</v>
      </c>
      <c r="D22" s="806">
        <f>+'G Msual'!E60</f>
        <v>2057.98</v>
      </c>
      <c r="E22" s="806">
        <f>+'G Msual'!F60</f>
        <v>0</v>
      </c>
      <c r="F22" s="806">
        <f>+'G Msual'!G60</f>
        <v>0</v>
      </c>
      <c r="G22" s="806">
        <f>+'G Msual'!H60</f>
        <v>0</v>
      </c>
      <c r="H22" s="806">
        <f>+'G Msual'!I60</f>
        <v>0</v>
      </c>
      <c r="I22" s="806">
        <f>+'G Msual'!J60</f>
        <v>0</v>
      </c>
      <c r="J22" s="806">
        <f>+'G Msual'!K60</f>
        <v>0</v>
      </c>
      <c r="K22" s="806">
        <f>+'G Msual'!L60</f>
        <v>0</v>
      </c>
      <c r="L22" s="806">
        <f>+'G Msual'!M60</f>
        <v>0</v>
      </c>
      <c r="M22" s="806">
        <f>+'G Msual'!N60</f>
        <v>0</v>
      </c>
      <c r="N22" s="835">
        <f>+'G Msual'!O60</f>
        <v>0</v>
      </c>
      <c r="O22" s="834">
        <f t="shared" si="3"/>
        <v>3785.04</v>
      </c>
      <c r="P22" s="569"/>
    </row>
    <row r="23" spans="1:16" ht="16.5" customHeight="1">
      <c r="A23" s="793" t="s">
        <v>43</v>
      </c>
      <c r="B23" s="802" t="s">
        <v>22</v>
      </c>
      <c r="C23" s="806">
        <f>+'G Msual'!D66</f>
        <v>108.55999999999999</v>
      </c>
      <c r="D23" s="806">
        <f>+'G Msual'!E66</f>
        <v>172.64</v>
      </c>
      <c r="E23" s="806">
        <f>+'G Msual'!F66</f>
        <v>0</v>
      </c>
      <c r="F23" s="806">
        <f>+'G Msual'!G66</f>
        <v>0</v>
      </c>
      <c r="G23" s="806">
        <f>+'G Msual'!H66</f>
        <v>0</v>
      </c>
      <c r="H23" s="806">
        <f>+'G Msual'!I66</f>
        <v>0</v>
      </c>
      <c r="I23" s="806">
        <f>+'G Msual'!J66</f>
        <v>0</v>
      </c>
      <c r="J23" s="806">
        <f>+'G Msual'!K66</f>
        <v>0</v>
      </c>
      <c r="K23" s="806">
        <f>+'G Msual'!L66</f>
        <v>0</v>
      </c>
      <c r="L23" s="806">
        <f>+'G Msual'!M66</f>
        <v>0</v>
      </c>
      <c r="M23" s="806">
        <f>+'G Msual'!N66</f>
        <v>0</v>
      </c>
      <c r="N23" s="835">
        <f>+'G Msual'!O66</f>
        <v>0</v>
      </c>
      <c r="O23" s="834">
        <f t="shared" si="3"/>
        <v>281.2</v>
      </c>
      <c r="P23" s="569"/>
    </row>
    <row r="24" spans="1:16" ht="16.5" customHeight="1">
      <c r="A24" s="837"/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838">
        <f t="shared" si="3"/>
        <v>0</v>
      </c>
    </row>
    <row r="25" spans="1:16" ht="16.5" customHeight="1">
      <c r="A25" s="787" t="s">
        <v>9</v>
      </c>
      <c r="B25" s="828" t="s">
        <v>25</v>
      </c>
      <c r="C25" s="830">
        <f t="shared" ref="C25:N25" si="4">SUM(C26:C29)</f>
        <v>4178.07</v>
      </c>
      <c r="D25" s="830">
        <f t="shared" si="4"/>
        <v>4138.32</v>
      </c>
      <c r="E25" s="830">
        <f t="shared" si="4"/>
        <v>0</v>
      </c>
      <c r="F25" s="830">
        <f>SUM(F26:F29)</f>
        <v>0</v>
      </c>
      <c r="G25" s="830">
        <f t="shared" si="4"/>
        <v>0</v>
      </c>
      <c r="H25" s="830">
        <f t="shared" si="4"/>
        <v>0</v>
      </c>
      <c r="I25" s="830">
        <f t="shared" si="4"/>
        <v>0</v>
      </c>
      <c r="J25" s="830">
        <f t="shared" si="4"/>
        <v>0</v>
      </c>
      <c r="K25" s="830">
        <f t="shared" si="4"/>
        <v>0</v>
      </c>
      <c r="L25" s="830">
        <f t="shared" si="4"/>
        <v>0</v>
      </c>
      <c r="M25" s="830">
        <f t="shared" si="4"/>
        <v>0</v>
      </c>
      <c r="N25" s="831">
        <f t="shared" si="4"/>
        <v>0</v>
      </c>
      <c r="O25" s="832">
        <f>SUM(O26:O29)</f>
        <v>8316.39</v>
      </c>
    </row>
    <row r="26" spans="1:16" ht="16.5" customHeight="1">
      <c r="A26" s="793" t="s">
        <v>2</v>
      </c>
      <c r="B26" s="833" t="s">
        <v>26</v>
      </c>
      <c r="C26" s="806">
        <f>+'G Msual'!D88</f>
        <v>768.09</v>
      </c>
      <c r="D26" s="806">
        <f>+'G Msual'!E88</f>
        <v>728.34</v>
      </c>
      <c r="E26" s="806">
        <f>+'G Msual'!F88</f>
        <v>0</v>
      </c>
      <c r="F26" s="806">
        <f>+'G Msual'!G88</f>
        <v>0</v>
      </c>
      <c r="G26" s="806">
        <f>+'G Msual'!H88</f>
        <v>0</v>
      </c>
      <c r="H26" s="806">
        <f>+'G Msual'!I88</f>
        <v>0</v>
      </c>
      <c r="I26" s="806">
        <f>+'G Msual'!J88</f>
        <v>0</v>
      </c>
      <c r="J26" s="806">
        <f>+'G Msual'!K88</f>
        <v>0</v>
      </c>
      <c r="K26" s="806">
        <f>+'G Msual'!L88</f>
        <v>0</v>
      </c>
      <c r="L26" s="806">
        <f>+'G Msual'!M88</f>
        <v>0</v>
      </c>
      <c r="M26" s="806">
        <f>+'G Msual'!N87</f>
        <v>0</v>
      </c>
      <c r="N26" s="835">
        <f>+'G Msual'!O87</f>
        <v>0</v>
      </c>
      <c r="O26" s="834">
        <f>SUM(C26:N26)</f>
        <v>1496.43</v>
      </c>
    </row>
    <row r="27" spans="1:16" ht="16.5" customHeight="1">
      <c r="A27" s="793" t="s">
        <v>3</v>
      </c>
      <c r="B27" s="802" t="s">
        <v>354</v>
      </c>
      <c r="C27" s="806">
        <f>+'G Msual'!D89</f>
        <v>0</v>
      </c>
      <c r="D27" s="806">
        <f>+'G Msual'!E89</f>
        <v>0</v>
      </c>
      <c r="E27" s="806">
        <f>+'G Msual'!F89</f>
        <v>0</v>
      </c>
      <c r="F27" s="806">
        <f>+'G Msual'!G89</f>
        <v>0</v>
      </c>
      <c r="G27" s="806">
        <f>+'G Msual'!H89</f>
        <v>0</v>
      </c>
      <c r="H27" s="806">
        <f>+'G Msual'!I89</f>
        <v>0</v>
      </c>
      <c r="I27" s="806">
        <f>+'G Msual'!J89</f>
        <v>0</v>
      </c>
      <c r="J27" s="806">
        <f>+'G Msual'!K89</f>
        <v>0</v>
      </c>
      <c r="K27" s="806">
        <f>+'G Msual'!L89</f>
        <v>0</v>
      </c>
      <c r="L27" s="806">
        <f>+'G Msual'!M89</f>
        <v>0</v>
      </c>
      <c r="M27" s="806"/>
      <c r="N27" s="835"/>
      <c r="O27" s="834">
        <f>SUM(C27:N27)</f>
        <v>0</v>
      </c>
    </row>
    <row r="28" spans="1:16" ht="16.5" customHeight="1">
      <c r="A28" s="793" t="s">
        <v>4</v>
      </c>
      <c r="B28" s="802" t="s">
        <v>446</v>
      </c>
      <c r="C28" s="806">
        <f>+'G Msual'!D91</f>
        <v>3409.98</v>
      </c>
      <c r="D28" s="806">
        <f>+'G Msual'!E91</f>
        <v>3409.98</v>
      </c>
      <c r="E28" s="806">
        <f>+'G Msual'!F91</f>
        <v>0</v>
      </c>
      <c r="F28" s="806">
        <f>+'G Msual'!G91</f>
        <v>0</v>
      </c>
      <c r="G28" s="806">
        <f>+'G Msual'!H91</f>
        <v>0</v>
      </c>
      <c r="H28" s="806">
        <f>+'G Msual'!I91</f>
        <v>0</v>
      </c>
      <c r="I28" s="806">
        <f>+'G Msual'!J91</f>
        <v>0</v>
      </c>
      <c r="J28" s="806">
        <f>+'G Msual'!K91</f>
        <v>0</v>
      </c>
      <c r="K28" s="806">
        <f>+'G Msual'!L91</f>
        <v>0</v>
      </c>
      <c r="L28" s="806">
        <f>+'G Msual'!M91</f>
        <v>0</v>
      </c>
      <c r="M28" s="806">
        <f>+'G Msual'!N91</f>
        <v>0</v>
      </c>
      <c r="N28" s="806">
        <f>+'G Msual'!O91</f>
        <v>0</v>
      </c>
      <c r="O28" s="834">
        <f>SUM(C28:N28)</f>
        <v>6819.96</v>
      </c>
    </row>
    <row r="29" spans="1:16" ht="16.5" customHeight="1">
      <c r="A29" s="793" t="s">
        <v>5</v>
      </c>
      <c r="B29" s="802" t="s">
        <v>27</v>
      </c>
      <c r="C29" s="806"/>
      <c r="D29" s="806"/>
      <c r="E29" s="806"/>
      <c r="F29" s="806">
        <v>0</v>
      </c>
      <c r="G29" s="806">
        <v>0</v>
      </c>
      <c r="H29" s="806">
        <v>0</v>
      </c>
      <c r="I29" s="806">
        <v>0</v>
      </c>
      <c r="J29" s="806">
        <v>0</v>
      </c>
      <c r="K29" s="806">
        <v>0</v>
      </c>
      <c r="L29" s="806">
        <v>0</v>
      </c>
      <c r="M29" s="806">
        <v>0</v>
      </c>
      <c r="N29" s="835">
        <v>0</v>
      </c>
      <c r="O29" s="834">
        <f>SUM(C29:N29)</f>
        <v>0</v>
      </c>
    </row>
    <row r="30" spans="1:16" ht="16.5" customHeight="1">
      <c r="A30" s="793"/>
      <c r="B30" s="802"/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35"/>
      <c r="O30" s="834">
        <f>SUM(C30:N30)</f>
        <v>0</v>
      </c>
    </row>
    <row r="31" spans="1:16" ht="16.5" customHeight="1">
      <c r="A31" s="793"/>
      <c r="B31" s="828" t="s">
        <v>38</v>
      </c>
      <c r="C31" s="830">
        <f t="shared" ref="C31:N31" si="5">+C8-C14-C25</f>
        <v>16663.609999999993</v>
      </c>
      <c r="D31" s="830">
        <f t="shared" si="5"/>
        <v>1143.7399999999834</v>
      </c>
      <c r="E31" s="830">
        <f t="shared" si="5"/>
        <v>0</v>
      </c>
      <c r="F31" s="830">
        <f t="shared" si="5"/>
        <v>0</v>
      </c>
      <c r="G31" s="830">
        <f t="shared" si="5"/>
        <v>0</v>
      </c>
      <c r="H31" s="830">
        <f t="shared" si="5"/>
        <v>0</v>
      </c>
      <c r="I31" s="830">
        <f t="shared" si="5"/>
        <v>0</v>
      </c>
      <c r="J31" s="830">
        <f t="shared" si="5"/>
        <v>0</v>
      </c>
      <c r="K31" s="830">
        <f t="shared" si="5"/>
        <v>0</v>
      </c>
      <c r="L31" s="830">
        <f t="shared" si="5"/>
        <v>0</v>
      </c>
      <c r="M31" s="830">
        <f t="shared" si="5"/>
        <v>0</v>
      </c>
      <c r="N31" s="831">
        <f t="shared" si="5"/>
        <v>0</v>
      </c>
      <c r="O31" s="832">
        <f>+O8-O14-O25</f>
        <v>17807.349999999962</v>
      </c>
    </row>
    <row r="32" spans="1:16" ht="16.5" customHeight="1">
      <c r="A32" s="793"/>
      <c r="B32" s="828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1"/>
      <c r="O32" s="832">
        <f>SUM(C32:N32)</f>
        <v>0</v>
      </c>
    </row>
    <row r="33" spans="1:19" ht="16.5" customHeight="1">
      <c r="A33" s="793" t="s">
        <v>0</v>
      </c>
      <c r="B33" s="828" t="s">
        <v>8</v>
      </c>
      <c r="C33" s="830">
        <f>+'I Msual'!D$33</f>
        <v>10075.130000000001</v>
      </c>
      <c r="D33" s="830">
        <f>+'I Msual'!E$33</f>
        <v>11240.76</v>
      </c>
      <c r="E33" s="830">
        <f>+'I Msual'!F$33</f>
        <v>0</v>
      </c>
      <c r="F33" s="830">
        <f>+'I Msual'!G$33</f>
        <v>0</v>
      </c>
      <c r="G33" s="830">
        <f>+'I Msual'!H$33</f>
        <v>0</v>
      </c>
      <c r="H33" s="830">
        <f>+'I Msual'!I$33</f>
        <v>0</v>
      </c>
      <c r="I33" s="830">
        <f>+'I Msual'!J$33</f>
        <v>0</v>
      </c>
      <c r="J33" s="830">
        <f>+'I Msual'!K$33</f>
        <v>0</v>
      </c>
      <c r="K33" s="830">
        <f>+'I Msual'!L$33</f>
        <v>0</v>
      </c>
      <c r="L33" s="830">
        <f>+'I Msual'!M$33</f>
        <v>0</v>
      </c>
      <c r="M33" s="830">
        <f>+'I Msual'!N$33</f>
        <v>0</v>
      </c>
      <c r="N33" s="831">
        <f>+'I Msual'!O$33</f>
        <v>0</v>
      </c>
      <c r="O33" s="832">
        <f>SUM(C33:N33)</f>
        <v>21315.89</v>
      </c>
    </row>
    <row r="34" spans="1:19" ht="16.5" customHeight="1">
      <c r="A34" s="793"/>
      <c r="B34" s="80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35"/>
      <c r="O34" s="834">
        <f>SUM(C34:N34)</f>
        <v>0</v>
      </c>
    </row>
    <row r="35" spans="1:19" ht="16.5" customHeight="1">
      <c r="A35" s="793" t="s">
        <v>7</v>
      </c>
      <c r="B35" s="828" t="s">
        <v>23</v>
      </c>
      <c r="C35" s="830">
        <f t="shared" ref="C35:F35" si="6">SUM(C36:C40)</f>
        <v>195.44</v>
      </c>
      <c r="D35" s="830">
        <f t="shared" si="6"/>
        <v>1449.81</v>
      </c>
      <c r="E35" s="830">
        <f t="shared" si="6"/>
        <v>0</v>
      </c>
      <c r="F35" s="830">
        <f t="shared" si="6"/>
        <v>0</v>
      </c>
      <c r="G35" s="830">
        <f>SUM(G36:G40)</f>
        <v>0</v>
      </c>
      <c r="H35" s="830">
        <f t="shared" ref="H35:N35" si="7">SUM(H36:H40)</f>
        <v>0</v>
      </c>
      <c r="I35" s="830">
        <f t="shared" si="7"/>
        <v>0</v>
      </c>
      <c r="J35" s="830">
        <f t="shared" si="7"/>
        <v>0</v>
      </c>
      <c r="K35" s="830">
        <f t="shared" si="7"/>
        <v>0</v>
      </c>
      <c r="L35" s="830">
        <f t="shared" si="7"/>
        <v>0</v>
      </c>
      <c r="M35" s="830">
        <f t="shared" si="7"/>
        <v>0</v>
      </c>
      <c r="N35" s="831">
        <f t="shared" si="7"/>
        <v>0</v>
      </c>
      <c r="O35" s="832">
        <f>SUM(O36:O40)</f>
        <v>1645.25</v>
      </c>
    </row>
    <row r="36" spans="1:19" ht="16.5" customHeight="1">
      <c r="A36" s="793" t="s">
        <v>2</v>
      </c>
      <c r="B36" s="802" t="s">
        <v>39</v>
      </c>
      <c r="C36" s="806">
        <f>+'G Msual'!D74</f>
        <v>0</v>
      </c>
      <c r="D36" s="806">
        <f>+'G Msual'!E74</f>
        <v>140.63</v>
      </c>
      <c r="E36" s="806">
        <f>+'G Msual'!F74</f>
        <v>0</v>
      </c>
      <c r="F36" s="806">
        <f>+'G Msual'!G74</f>
        <v>0</v>
      </c>
      <c r="G36" s="806">
        <f>+'G Msual'!H74</f>
        <v>0</v>
      </c>
      <c r="H36" s="806">
        <f>+'G Msual'!I74</f>
        <v>0</v>
      </c>
      <c r="I36" s="806">
        <f>+'G Msual'!J74</f>
        <v>0</v>
      </c>
      <c r="J36" s="806">
        <f>+'G Msual'!K74</f>
        <v>0</v>
      </c>
      <c r="K36" s="806">
        <f>+'G Msual'!L74</f>
        <v>0</v>
      </c>
      <c r="L36" s="806">
        <f>+'G Msual'!M74</f>
        <v>0</v>
      </c>
      <c r="M36" s="806">
        <f>+'G Msual'!N74</f>
        <v>0</v>
      </c>
      <c r="N36" s="835">
        <f>+'G Msual'!O74</f>
        <v>0</v>
      </c>
      <c r="O36" s="834">
        <f t="shared" ref="O36:O44" si="8">SUM(C36:N36)</f>
        <v>140.63</v>
      </c>
    </row>
    <row r="37" spans="1:19" ht="16.5" customHeight="1">
      <c r="A37" s="793" t="s">
        <v>3</v>
      </c>
      <c r="B37" s="802" t="s">
        <v>52</v>
      </c>
      <c r="C37" s="806">
        <f>+'G Msual'!D77</f>
        <v>0</v>
      </c>
      <c r="D37" s="806">
        <f>+'G Msual'!E77</f>
        <v>0</v>
      </c>
      <c r="E37" s="806">
        <f>+'G Msual'!F77</f>
        <v>0</v>
      </c>
      <c r="F37" s="806">
        <f>+'G Msual'!G77</f>
        <v>0</v>
      </c>
      <c r="G37" s="806">
        <f>+'G Msual'!H77</f>
        <v>0</v>
      </c>
      <c r="H37" s="806">
        <f>+'G Msual'!I77</f>
        <v>0</v>
      </c>
      <c r="I37" s="806">
        <f>+'G Msual'!J77</f>
        <v>0</v>
      </c>
      <c r="J37" s="806">
        <f>+'G Msual'!K77</f>
        <v>0</v>
      </c>
      <c r="K37" s="806">
        <f>+'G Msual'!L77</f>
        <v>0</v>
      </c>
      <c r="L37" s="806">
        <f>+'G Msual'!M77</f>
        <v>0</v>
      </c>
      <c r="M37" s="806">
        <f>+'G Msual'!N77</f>
        <v>0</v>
      </c>
      <c r="N37" s="835">
        <f>+'G Msual'!O77</f>
        <v>0</v>
      </c>
      <c r="O37" s="834">
        <f t="shared" si="8"/>
        <v>0</v>
      </c>
    </row>
    <row r="38" spans="1:19" ht="16.5" customHeight="1">
      <c r="A38" s="793" t="s">
        <v>4</v>
      </c>
      <c r="B38" s="802" t="s">
        <v>24</v>
      </c>
      <c r="C38" s="806">
        <f>+'G Msual'!D80</f>
        <v>0</v>
      </c>
      <c r="D38" s="806">
        <f>+'G Msual'!E80</f>
        <v>0</v>
      </c>
      <c r="E38" s="806">
        <f>+'G Msual'!F80</f>
        <v>0</v>
      </c>
      <c r="F38" s="806">
        <f>+'G Msual'!G80</f>
        <v>0</v>
      </c>
      <c r="G38" s="806">
        <f>+'G Msual'!H80</f>
        <v>0</v>
      </c>
      <c r="H38" s="806">
        <f>+'G Msual'!I80</f>
        <v>0</v>
      </c>
      <c r="I38" s="806">
        <f>+'G Msual'!J80</f>
        <v>0</v>
      </c>
      <c r="J38" s="806">
        <f>+'G Msual'!K80</f>
        <v>0</v>
      </c>
      <c r="K38" s="806">
        <f>+'G Msual'!L80</f>
        <v>0</v>
      </c>
      <c r="L38" s="806">
        <f>+'G Msual'!M80</f>
        <v>0</v>
      </c>
      <c r="M38" s="806">
        <f>+'G Msual'!N80</f>
        <v>0</v>
      </c>
      <c r="N38" s="835">
        <f>+'G Msual'!O80</f>
        <v>0</v>
      </c>
      <c r="O38" s="834">
        <f t="shared" si="8"/>
        <v>0</v>
      </c>
    </row>
    <row r="39" spans="1:19" ht="16.5" customHeight="1">
      <c r="A39" s="793" t="s">
        <v>5</v>
      </c>
      <c r="B39" s="802" t="s">
        <v>291</v>
      </c>
      <c r="C39" s="806">
        <f>+'G Msual'!D84</f>
        <v>195.44</v>
      </c>
      <c r="D39" s="806">
        <f>+'G Msual'!E84</f>
        <v>1309.18</v>
      </c>
      <c r="E39" s="806">
        <f>+'G Msual'!F84</f>
        <v>0</v>
      </c>
      <c r="F39" s="806">
        <f>+'G Msual'!G84</f>
        <v>0</v>
      </c>
      <c r="G39" s="806">
        <f>+'G Msual'!H84</f>
        <v>0</v>
      </c>
      <c r="H39" s="806">
        <f>+'G Msual'!I84</f>
        <v>0</v>
      </c>
      <c r="I39" s="806">
        <f>+'G Msual'!J84</f>
        <v>0</v>
      </c>
      <c r="J39" s="806">
        <f>+'G Msual'!K84</f>
        <v>0</v>
      </c>
      <c r="K39" s="806">
        <f>+'G Msual'!L84</f>
        <v>0</v>
      </c>
      <c r="L39" s="806">
        <f>+'G Msual'!M84</f>
        <v>0</v>
      </c>
      <c r="M39" s="806">
        <f>+'G Msual'!N84</f>
        <v>0</v>
      </c>
      <c r="N39" s="835">
        <f>+'G Msual'!O84</f>
        <v>0</v>
      </c>
      <c r="O39" s="834">
        <f t="shared" si="8"/>
        <v>1504.6200000000001</v>
      </c>
    </row>
    <row r="40" spans="1:19" ht="16.5" customHeight="1">
      <c r="A40" s="793" t="s">
        <v>16</v>
      </c>
      <c r="B40" s="802" t="s">
        <v>435</v>
      </c>
      <c r="C40" s="806">
        <f>+'G Msual'!D71</f>
        <v>0</v>
      </c>
      <c r="D40" s="806">
        <f>+'G Msual'!E71</f>
        <v>0</v>
      </c>
      <c r="E40" s="806">
        <f>+'G Msual'!F71</f>
        <v>0</v>
      </c>
      <c r="F40" s="806">
        <f>+'G Msual'!G71</f>
        <v>0</v>
      </c>
      <c r="G40" s="806">
        <f>+'G Msual'!H71</f>
        <v>0</v>
      </c>
      <c r="H40" s="806">
        <f>+'G Msual'!I71</f>
        <v>0</v>
      </c>
      <c r="I40" s="806">
        <f>+'G Msual'!J71</f>
        <v>0</v>
      </c>
      <c r="J40" s="806">
        <f>+'G Msual'!K71</f>
        <v>0</v>
      </c>
      <c r="K40" s="806">
        <f>+'G Msual'!L71</f>
        <v>0</v>
      </c>
      <c r="L40" s="806">
        <f>+'G Msual'!M71</f>
        <v>0</v>
      </c>
      <c r="M40" s="806">
        <f>+'G Msual'!N71</f>
        <v>0</v>
      </c>
      <c r="N40" s="835">
        <f>+'G Msual'!O71</f>
        <v>0</v>
      </c>
      <c r="O40" s="834">
        <f t="shared" si="8"/>
        <v>0</v>
      </c>
    </row>
    <row r="41" spans="1:19" ht="16.5" customHeight="1">
      <c r="A41" s="793"/>
      <c r="B41" s="802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35"/>
      <c r="O41" s="834">
        <f t="shared" si="8"/>
        <v>0</v>
      </c>
    </row>
    <row r="42" spans="1:19" ht="16.5" customHeight="1">
      <c r="A42" s="793" t="s">
        <v>9</v>
      </c>
      <c r="B42" s="802" t="s">
        <v>10</v>
      </c>
      <c r="C42" s="830">
        <f>+'I Msual'!D$40</f>
        <v>6.78</v>
      </c>
      <c r="D42" s="830">
        <f>+'I Msual'!E$40</f>
        <v>110.6</v>
      </c>
      <c r="E42" s="830">
        <f>+'I Msual'!F$40</f>
        <v>0</v>
      </c>
      <c r="F42" s="806">
        <f>+'I Msual'!G$40</f>
        <v>0</v>
      </c>
      <c r="G42" s="830">
        <f>+'I Msual'!H$40</f>
        <v>0</v>
      </c>
      <c r="H42" s="830">
        <f>+'I Msual'!I$40</f>
        <v>0</v>
      </c>
      <c r="I42" s="830">
        <f>+'I Msual'!J$40</f>
        <v>0</v>
      </c>
      <c r="J42" s="830">
        <f>+'I Msual'!K$40</f>
        <v>0</v>
      </c>
      <c r="K42" s="830">
        <f>+'I Msual'!L$40</f>
        <v>0</v>
      </c>
      <c r="L42" s="830">
        <f>+'I Msual'!M$40</f>
        <v>0</v>
      </c>
      <c r="M42" s="830">
        <f>+'I Msual'!N$40</f>
        <v>0</v>
      </c>
      <c r="N42" s="831">
        <f>+'I Msual'!O$40</f>
        <v>0</v>
      </c>
      <c r="O42" s="832">
        <f t="shared" si="8"/>
        <v>117.38</v>
      </c>
    </row>
    <row r="43" spans="1:19" ht="16.5" customHeight="1">
      <c r="A43" s="793" t="s">
        <v>28</v>
      </c>
      <c r="B43" s="802" t="s">
        <v>29</v>
      </c>
      <c r="C43" s="806">
        <f>+'G Msual'!D96</f>
        <v>0</v>
      </c>
      <c r="D43" s="806">
        <f>+'G Msual'!E96</f>
        <v>0</v>
      </c>
      <c r="E43" s="806">
        <f>+'G Msual'!F96</f>
        <v>0</v>
      </c>
      <c r="F43" s="806">
        <f>+'G Msual'!G96</f>
        <v>0</v>
      </c>
      <c r="G43" s="806">
        <f>+'G Msual'!H96</f>
        <v>0</v>
      </c>
      <c r="H43" s="806">
        <f>+'G Msual'!I96</f>
        <v>0</v>
      </c>
      <c r="I43" s="806">
        <f>+'G Msual'!J96</f>
        <v>0</v>
      </c>
      <c r="J43" s="806">
        <f>+'G Msual'!K96</f>
        <v>0</v>
      </c>
      <c r="K43" s="806">
        <f>+'G Msual'!L96</f>
        <v>0</v>
      </c>
      <c r="L43" s="806">
        <f>+'G Msual'!M96</f>
        <v>0</v>
      </c>
      <c r="M43" s="806">
        <f>+'G Msual'!N96</f>
        <v>0</v>
      </c>
      <c r="N43" s="835">
        <f>+'G Msual'!O96</f>
        <v>0</v>
      </c>
      <c r="O43" s="834">
        <f t="shared" si="8"/>
        <v>0</v>
      </c>
    </row>
    <row r="44" spans="1:19" ht="16.5" customHeight="1">
      <c r="A44" s="793"/>
      <c r="B44" s="802"/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35"/>
      <c r="O44" s="834">
        <f t="shared" si="8"/>
        <v>0</v>
      </c>
    </row>
    <row r="45" spans="1:19" ht="16.5" customHeight="1">
      <c r="A45" s="793"/>
      <c r="B45" s="839" t="s">
        <v>37</v>
      </c>
      <c r="C45" s="830">
        <f t="shared" ref="C45:N45" si="9">+C8+C33+C42</f>
        <v>115499.03</v>
      </c>
      <c r="D45" s="830">
        <f t="shared" si="9"/>
        <v>104959.29999999999</v>
      </c>
      <c r="E45" s="830">
        <f t="shared" si="9"/>
        <v>0</v>
      </c>
      <c r="F45" s="830">
        <f t="shared" si="9"/>
        <v>0</v>
      </c>
      <c r="G45" s="830">
        <f t="shared" si="9"/>
        <v>0</v>
      </c>
      <c r="H45" s="830">
        <f t="shared" si="9"/>
        <v>0</v>
      </c>
      <c r="I45" s="830">
        <f t="shared" si="9"/>
        <v>0</v>
      </c>
      <c r="J45" s="830">
        <f t="shared" si="9"/>
        <v>0</v>
      </c>
      <c r="K45" s="830">
        <f t="shared" si="9"/>
        <v>0</v>
      </c>
      <c r="L45" s="830">
        <f t="shared" si="9"/>
        <v>0</v>
      </c>
      <c r="M45" s="830">
        <f t="shared" si="9"/>
        <v>0</v>
      </c>
      <c r="N45" s="831">
        <f t="shared" si="9"/>
        <v>0</v>
      </c>
      <c r="O45" s="832">
        <f>+O8+O33+O42</f>
        <v>220458.33000000002</v>
      </c>
      <c r="P45" s="590"/>
    </row>
    <row r="46" spans="1:19" ht="16.5" customHeight="1">
      <c r="A46" s="793"/>
      <c r="B46" s="839" t="s">
        <v>36</v>
      </c>
      <c r="C46" s="830">
        <f t="shared" ref="C46:N46" si="10">+C14+C35+C25+C43</f>
        <v>88948.950000000012</v>
      </c>
      <c r="D46" s="830">
        <f>+D14+D35+D25+D43</f>
        <v>93914.010000000009</v>
      </c>
      <c r="E46" s="830">
        <f t="shared" si="10"/>
        <v>0</v>
      </c>
      <c r="F46" s="830">
        <f t="shared" si="10"/>
        <v>0</v>
      </c>
      <c r="G46" s="830">
        <f t="shared" si="10"/>
        <v>0</v>
      </c>
      <c r="H46" s="830">
        <f t="shared" si="10"/>
        <v>0</v>
      </c>
      <c r="I46" s="830">
        <f t="shared" si="10"/>
        <v>0</v>
      </c>
      <c r="J46" s="830">
        <f t="shared" si="10"/>
        <v>0</v>
      </c>
      <c r="K46" s="830">
        <f t="shared" si="10"/>
        <v>0</v>
      </c>
      <c r="L46" s="830">
        <f t="shared" si="10"/>
        <v>0</v>
      </c>
      <c r="M46" s="830">
        <f t="shared" si="10"/>
        <v>0</v>
      </c>
      <c r="N46" s="831">
        <f t="shared" si="10"/>
        <v>0</v>
      </c>
      <c r="O46" s="832">
        <f>+O14+O35+O25+O43</f>
        <v>182862.96000000002</v>
      </c>
      <c r="P46" s="590"/>
    </row>
    <row r="47" spans="1:19" ht="16.5" customHeight="1" thickBot="1">
      <c r="A47" s="840"/>
      <c r="B47" s="841"/>
      <c r="C47" s="842"/>
      <c r="D47" s="842"/>
      <c r="E47" s="842"/>
      <c r="F47" s="842"/>
      <c r="G47" s="842"/>
      <c r="H47" s="842"/>
      <c r="I47" s="842"/>
      <c r="J47" s="842"/>
      <c r="K47" s="842"/>
      <c r="L47" s="842"/>
      <c r="M47" s="842"/>
      <c r="N47" s="843"/>
      <c r="O47" s="844">
        <f>SUM(C47:N47)</f>
        <v>0</v>
      </c>
      <c r="Q47" s="590"/>
    </row>
    <row r="48" spans="1:19" ht="16.5" customHeight="1" thickBot="1">
      <c r="A48" s="1408"/>
      <c r="B48" s="1403" t="s">
        <v>41</v>
      </c>
      <c r="C48" s="1404">
        <f>+C45-C46</f>
        <v>26550.079999999987</v>
      </c>
      <c r="D48" s="1404">
        <f>+D45-D46</f>
        <v>11045.289999999979</v>
      </c>
      <c r="E48" s="1404">
        <f t="shared" ref="E48:N48" si="11">+E45-E46</f>
        <v>0</v>
      </c>
      <c r="F48" s="1404">
        <f>+F45-F46</f>
        <v>0</v>
      </c>
      <c r="G48" s="1404">
        <f t="shared" si="11"/>
        <v>0</v>
      </c>
      <c r="H48" s="1404">
        <f t="shared" si="11"/>
        <v>0</v>
      </c>
      <c r="I48" s="1404">
        <f t="shared" si="11"/>
        <v>0</v>
      </c>
      <c r="J48" s="1404">
        <f>+J45-J46</f>
        <v>0</v>
      </c>
      <c r="K48" s="1404">
        <f t="shared" si="11"/>
        <v>0</v>
      </c>
      <c r="L48" s="1404">
        <f>+L45-L46</f>
        <v>0</v>
      </c>
      <c r="M48" s="1404">
        <f>+M45-M46</f>
        <v>0</v>
      </c>
      <c r="N48" s="1404">
        <f t="shared" si="11"/>
        <v>0</v>
      </c>
      <c r="O48" s="1405">
        <f>SUM(C48:N48)</f>
        <v>37595.369999999966</v>
      </c>
      <c r="Q48" s="590"/>
      <c r="S48" s="590"/>
    </row>
    <row r="49" spans="2:17" ht="16.5" customHeight="1">
      <c r="N49" s="590"/>
      <c r="Q49" s="590"/>
    </row>
    <row r="50" spans="2:17" s="789" customFormat="1" ht="16.5" thickBot="1">
      <c r="B50" s="1406" t="s">
        <v>428</v>
      </c>
      <c r="C50" s="1407">
        <f>+C48</f>
        <v>26550.079999999987</v>
      </c>
      <c r="D50" s="1407">
        <f t="shared" ref="D50:N50" si="12">+C50+D48</f>
        <v>37595.369999999966</v>
      </c>
      <c r="E50" s="1407">
        <f>+D50+E48</f>
        <v>37595.369999999966</v>
      </c>
      <c r="F50" s="1407">
        <f>+E50+F48</f>
        <v>37595.369999999966</v>
      </c>
      <c r="G50" s="1407">
        <f t="shared" si="12"/>
        <v>37595.369999999966</v>
      </c>
      <c r="H50" s="1407">
        <f t="shared" si="12"/>
        <v>37595.369999999966</v>
      </c>
      <c r="I50" s="1407">
        <f t="shared" si="12"/>
        <v>37595.369999999966</v>
      </c>
      <c r="J50" s="1407">
        <f t="shared" si="12"/>
        <v>37595.369999999966</v>
      </c>
      <c r="K50" s="1407">
        <f t="shared" si="12"/>
        <v>37595.369999999966</v>
      </c>
      <c r="L50" s="1407">
        <f t="shared" si="12"/>
        <v>37595.369999999966</v>
      </c>
      <c r="M50" s="1407">
        <f>+L50+M48</f>
        <v>37595.369999999966</v>
      </c>
      <c r="N50" s="1407">
        <f t="shared" si="12"/>
        <v>37595.369999999966</v>
      </c>
      <c r="O50" s="1407">
        <f>N50-O48</f>
        <v>0</v>
      </c>
      <c r="P50" s="1038"/>
    </row>
    <row r="51" spans="2:17" ht="16.5" thickTop="1">
      <c r="B51" s="845"/>
      <c r="J51" s="590"/>
    </row>
    <row r="52" spans="2:17">
      <c r="C52" s="590">
        <f>C50-'I Msual'!D$45+'G Msual'!D$98</f>
        <v>0</v>
      </c>
      <c r="D52" s="590">
        <f>D50-'I Msual'!E$45+'G Msual'!E$98+'G Msual'!D100</f>
        <v>0</v>
      </c>
      <c r="E52" s="590">
        <f>E50-'I Msual'!F$45+'G Msual'!F$98+'G Msual'!E100</f>
        <v>0</v>
      </c>
      <c r="F52" s="590">
        <f>F50-'I Msual'!G$45+'G Msual'!G$98+'G Msual'!F100</f>
        <v>0</v>
      </c>
      <c r="G52" s="590">
        <f>G50-'I Msual'!H$45+'G Msual'!H$98+'G Msual'!G100</f>
        <v>0</v>
      </c>
      <c r="H52" s="590">
        <f>H50-'I Msual'!I$45+'G Msual'!I$98+'G Msual'!H100</f>
        <v>0</v>
      </c>
      <c r="I52" s="590">
        <f>I50-'I Msual'!J$45+'G Msual'!J$98+'G Msual'!I100</f>
        <v>0</v>
      </c>
      <c r="J52" s="590">
        <f>J50-'I Msual'!K$45+'G Msual'!K$98+'G Msual'!J100</f>
        <v>0</v>
      </c>
      <c r="K52" s="590">
        <f>K50-'I Msual'!L$45+'G Msual'!L$98+'G Msual'!K100</f>
        <v>0</v>
      </c>
      <c r="L52" s="590">
        <f>L50-'I Msual'!M$45+'G Msual'!M$98+'G Msual'!L100</f>
        <v>0</v>
      </c>
      <c r="M52" s="590">
        <f>M50-'I Msual'!N$45+'G Msual'!N$98+'G Msual'!M100</f>
        <v>0</v>
      </c>
      <c r="N52" s="590">
        <f>N50-'I Msual'!O$45+'G Msual'!O$98+'G Msual'!N100</f>
        <v>0</v>
      </c>
      <c r="O52" s="590"/>
    </row>
    <row r="54" spans="2:17">
      <c r="E54" s="590"/>
      <c r="O54" s="590"/>
    </row>
    <row r="55" spans="2:17">
      <c r="F55" s="590"/>
      <c r="H55" s="590"/>
      <c r="O55" s="590"/>
    </row>
    <row r="56" spans="2:17">
      <c r="D56" s="590"/>
    </row>
    <row r="58" spans="2:17">
      <c r="P58" s="590"/>
    </row>
    <row r="59" spans="2:17">
      <c r="P59" s="1243"/>
    </row>
  </sheetData>
  <printOptions horizontalCentered="1"/>
  <pageMargins left="0.19685039370078741" right="0.23622047244094491" top="0.52" bottom="0.59055118110236227" header="0" footer="0"/>
  <pageSetup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12</vt:i4>
      </vt:variant>
    </vt:vector>
  </HeadingPairs>
  <TitlesOfParts>
    <vt:vector size="35" baseType="lpstr">
      <vt:lpstr>MENU</vt:lpstr>
      <vt:lpstr>BG_ER</vt:lpstr>
      <vt:lpstr>BG2</vt:lpstr>
      <vt:lpstr>IngC</vt:lpstr>
      <vt:lpstr>GtoC</vt:lpstr>
      <vt:lpstr>ERC</vt:lpstr>
      <vt:lpstr>I Msual</vt:lpstr>
      <vt:lpstr>G Msual</vt:lpstr>
      <vt:lpstr>R Msual</vt:lpstr>
      <vt:lpstr>Pres Ing</vt:lpstr>
      <vt:lpstr>Pres Gto</vt:lpstr>
      <vt:lpstr>Pres Res</vt:lpstr>
      <vt:lpstr>Ing Real 18</vt:lpstr>
      <vt:lpstr>Gto Real 18</vt:lpstr>
      <vt:lpstr>Res Real 18</vt:lpstr>
      <vt:lpstr>Grafik (2)</vt:lpstr>
      <vt:lpstr>ER Pres</vt:lpstr>
      <vt:lpstr>ER ACUM PRES</vt:lpstr>
      <vt:lpstr>Miles2</vt:lpstr>
      <vt:lpstr>Acum</vt:lpstr>
      <vt:lpstr>BG_ER (2)</vt:lpstr>
      <vt:lpstr>GASTOS</vt:lpstr>
      <vt:lpstr>INGRESOS</vt:lpstr>
      <vt:lpstr>Acum!Área_de_impresión</vt:lpstr>
      <vt:lpstr>BG_ER!Área_de_impresión</vt:lpstr>
      <vt:lpstr>'BG_ER (2)'!Área_de_impresión</vt:lpstr>
      <vt:lpstr>'BG2'!Área_de_impresión</vt:lpstr>
      <vt:lpstr>ERC!Área_de_impresión</vt:lpstr>
      <vt:lpstr>'G Msual'!Área_de_impresión</vt:lpstr>
      <vt:lpstr>'Grafik (2)'!Área_de_impresión</vt:lpstr>
      <vt:lpstr>GtoC!Área_de_impresión</vt:lpstr>
      <vt:lpstr>'I Msual'!Área_de_impresión</vt:lpstr>
      <vt:lpstr>IngC!Área_de_impresión</vt:lpstr>
      <vt:lpstr>'R Msual'!Área_de_impresión</vt:lpstr>
      <vt:lpstr>'Res Real 18'!Área_de_impresión</vt:lpstr>
    </vt:vector>
  </TitlesOfParts>
  <Company>********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CEDEVAL</dc:creator>
  <cp:lastModifiedBy>Delmy Lopez</cp:lastModifiedBy>
  <cp:lastPrinted>2018-05-18T17:24:24Z</cp:lastPrinted>
  <dcterms:created xsi:type="dcterms:W3CDTF">2000-07-15T19:14:38Z</dcterms:created>
  <dcterms:modified xsi:type="dcterms:W3CDTF">2019-03-14T16:00:40Z</dcterms:modified>
</cp:coreProperties>
</file>