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8\12_DIC_2018\"/>
    </mc:Choice>
  </mc:AlternateContent>
  <bookViews>
    <workbookView xWindow="0" yWindow="0" windowWidth="24000" windowHeight="9735"/>
  </bookViews>
  <sheets>
    <sheet name="BALANCE DIC 2018-2017" sheetId="2" r:id="rId1"/>
    <sheet name="ESTAD.RESULT. DIC 2018-2017" sheetId="3" r:id="rId2"/>
  </sheets>
  <definedNames>
    <definedName name="A_impresión_IM">#REF!</definedName>
    <definedName name="_xlnm.Print_Area" localSheetId="0">'BALANCE DIC 2018-2017'!$B$1:$J$81</definedName>
    <definedName name="_xlnm.Print_Area" localSheetId="1">'ESTAD.RESULT. DIC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D12" i="2" l="1"/>
  <c r="D8" i="2" s="1"/>
  <c r="D46" i="2" l="1"/>
  <c r="F60" i="2" l="1"/>
  <c r="F46" i="2"/>
  <c r="F55" i="2" s="1"/>
  <c r="F41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<sst xmlns="http://schemas.openxmlformats.org/spreadsheetml/2006/main" count="107" uniqueCount="81">
  <si>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</si>
  <si>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</si>
  <si>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</si>
  <si>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</si>
  <si>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</si>
  <si>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</si>
  <si>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</si>
  <si>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</si>
  <si>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</si>
  <si>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</si>
  <si>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</si>
  <si>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</si>
  <si>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</si>
  <si>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</si>
  <si>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</si>
  <si>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</si>
  <si>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</si>
  <si>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</si>
  <si>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</si>
  <si>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</si>
  <si>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</si>
  <si>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</si>
  <si>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</si>
  <si>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</si>
  <si>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</si>
  <si>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</si>
  <si>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</si>
  <si>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</si>
  <si>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</si>
  <si>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</si>
  <si>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</si>
  <si>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</si>
  <si>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</si>
  <si>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</si>
  <si>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</si>
  <si>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</si>
  <si>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</si>
  <si>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</si>
  <si>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</si>
  <si>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</si>
  <si>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</si>
  <si>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</si>
  <si>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</si>
  <si>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</si>
  <si>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</si>
  <si>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</si>
  <si>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</si>
  <si>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</si>
  <si>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</si>
  <si>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</si>
  <si>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</si>
  <si>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</si>
  <si>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</si>
  <si>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</si>
  <si>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</si>
  <si>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</si>
  <si>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</si>
  <si>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</si>
  <si>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</si>
  <si>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</si>
  <si>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</si>
  <si>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</si>
  <si>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</si>
  <si>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</si>
  <si>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</si>
  <si>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</si>
  <si>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</si>
  <si>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</si>
  <si>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</si>
  <si>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</si>
  <si>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</si>
  <si>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</si>
  <si>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</si>
  <si>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</si>
  <si>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</si>
  <si>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</si>
  <si>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</si>
  <si>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</si>
  <si>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</si>
  <si>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31 DE DICIEMBRE DE 2018 Y 2017</t>
  </si>
  <si>
    <t xml:space="preserve">ESTADO DE RESULTADOS COMPARATIVO DEL 1 DE ENERO AL 31 DE DICIEMBRE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</si>
</sst>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0" fontId="24" fillId="0" borderId="0"/>
    <xf numFmtId="170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57" zoomScaleNormal="57" zoomScaleSheetLayoutView="70" workbookViewId="0"/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482640.4</v>
      </c>
      <c r="E8" s="12"/>
      <c r="F8" s="11">
        <f>F9+F11+F10+F12+F28</f>
        <v>459616.69999999995</v>
      </c>
      <c r="G8" s="12"/>
      <c r="H8" s="11">
        <f t="shared" ref="H8:H13" si="0">D8-F8</f>
        <v>23023.70000000007</v>
      </c>
      <c r="I8" s="12"/>
      <c r="J8" s="107">
        <f t="shared" ref="J8:J13" si="1">H8/F8*100</f>
        <v>5.0093262494596198</v>
      </c>
    </row>
    <row r="9" spans="1:10" x14ac:dyDescent="0.25">
      <c r="A9" s="1">
        <v>111</v>
      </c>
      <c r="B9" s="108" t="s">
        <v>8</v>
      </c>
      <c r="C9" s="5"/>
      <c r="D9" s="13">
        <v>47577</v>
      </c>
      <c r="E9" s="13"/>
      <c r="F9" s="13">
        <v>141932.6</v>
      </c>
      <c r="G9" s="13"/>
      <c r="H9" s="13">
        <f t="shared" si="0"/>
        <v>-94355.6</v>
      </c>
      <c r="I9" s="13"/>
      <c r="J9" s="109">
        <f t="shared" si="1"/>
        <v>-66.479159826565564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 t="shared" si="0"/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108301.1</v>
      </c>
      <c r="E11" s="13"/>
      <c r="F11" s="13">
        <v>2914.5</v>
      </c>
      <c r="G11" s="13"/>
      <c r="H11" s="13">
        <f t="shared" si="0"/>
        <v>105386.6</v>
      </c>
      <c r="I11" s="13"/>
      <c r="J11" s="109">
        <f t="shared" si="1"/>
        <v>3615.9409847315155</v>
      </c>
    </row>
    <row r="12" spans="1:10" x14ac:dyDescent="0.25">
      <c r="B12" s="103" t="s">
        <v>11</v>
      </c>
      <c r="C12" s="6"/>
      <c r="D12" s="11">
        <f>D13+D22</f>
        <v>330062.89999999997</v>
      </c>
      <c r="E12" s="12"/>
      <c r="F12" s="11">
        <f>F13+F22</f>
        <v>317949</v>
      </c>
      <c r="G12" s="12"/>
      <c r="H12" s="11">
        <f t="shared" si="0"/>
        <v>12113.899999999965</v>
      </c>
      <c r="I12" s="12"/>
      <c r="J12" s="107">
        <f t="shared" si="1"/>
        <v>3.8100135556331254</v>
      </c>
    </row>
    <row r="13" spans="1:10" s="2" customFormat="1" ht="18" customHeight="1" x14ac:dyDescent="0.25">
      <c r="A13" s="1"/>
      <c r="B13" s="108" t="s">
        <v>12</v>
      </c>
      <c r="C13" s="5"/>
      <c r="D13" s="13">
        <v>329046.59999999998</v>
      </c>
      <c r="E13" s="13"/>
      <c r="F13" s="13">
        <v>316890.5</v>
      </c>
      <c r="G13" s="13"/>
      <c r="H13" s="13">
        <f t="shared" si="0"/>
        <v>12156.099999999977</v>
      </c>
      <c r="I13" s="13"/>
      <c r="J13" s="109">
        <f t="shared" si="1"/>
        <v>3.8360569344931381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v>12.9315</v>
      </c>
      <c r="E14" s="13"/>
      <c r="F14" s="13"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v>9587.2050099999997</v>
      </c>
      <c r="E15" s="13"/>
      <c r="F15" s="13"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v>0</v>
      </c>
      <c r="E16" s="13"/>
      <c r="F16" s="13"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v>916.08730000000003</v>
      </c>
      <c r="E17" s="13"/>
      <c r="F17" s="13"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v>3656.8647999999998</v>
      </c>
      <c r="E18" s="13"/>
      <c r="F18" s="13"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v>227089.34777000002</v>
      </c>
      <c r="E19" s="13"/>
      <c r="F19" s="13"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v>0</v>
      </c>
      <c r="E20" s="13"/>
      <c r="F20" s="13"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v>0</v>
      </c>
      <c r="E21" s="13"/>
      <c r="F21" s="13"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1016.3</v>
      </c>
      <c r="E22" s="13"/>
      <c r="F22" s="13">
        <v>1058.5</v>
      </c>
      <c r="G22" s="13"/>
      <c r="H22" s="13">
        <f>D22-F22</f>
        <v>-42.200000000000045</v>
      </c>
      <c r="I22" s="13"/>
      <c r="J22" s="109">
        <f>H22/F22*100</f>
        <v>-3.9867737364194662</v>
      </c>
    </row>
    <row r="23" spans="1:10" s="2" customFormat="1" hidden="1" x14ac:dyDescent="0.25">
      <c r="A23" s="1">
        <v>1141049901</v>
      </c>
      <c r="B23" s="108"/>
      <c r="C23" s="5"/>
      <c r="D23" s="13">
        <v>9.3170000000000003E-2</v>
      </c>
      <c r="E23" s="13"/>
      <c r="F23" s="13"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v>35.63064</v>
      </c>
      <c r="E24" s="13"/>
      <c r="F24" s="13"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v>1.3703099999999999</v>
      </c>
      <c r="E25" s="13"/>
      <c r="F25" s="13"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v>769.73696999999993</v>
      </c>
      <c r="E26" s="13"/>
      <c r="F26" s="13"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-3300.6</v>
      </c>
      <c r="E28" s="13"/>
      <c r="F28" s="13">
        <v>-3179.4</v>
      </c>
      <c r="G28" s="13"/>
      <c r="H28" s="13">
        <f>D28-F28</f>
        <v>-121.19999999999982</v>
      </c>
      <c r="I28" s="13"/>
      <c r="J28" s="109">
        <f>H28/F28*100</f>
        <v>3.8120400075485881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18874.599999999999</v>
      </c>
      <c r="E30" s="14"/>
      <c r="F30" s="13">
        <v>16376.1</v>
      </c>
      <c r="G30" s="13"/>
      <c r="H30" s="13">
        <f>D30-F30</f>
        <v>2498.4999999999982</v>
      </c>
      <c r="I30" s="13"/>
      <c r="J30" s="109">
        <f>H30/F30*100</f>
        <v>15.256990370112531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2034.2</v>
      </c>
      <c r="E31" s="14"/>
      <c r="F31" s="13">
        <v>1392.1</v>
      </c>
      <c r="G31" s="13"/>
      <c r="H31" s="13">
        <f>D31-F31</f>
        <v>642.10000000000014</v>
      </c>
      <c r="I31" s="13"/>
      <c r="J31" s="109">
        <f>H31/F31*100</f>
        <v>46.12456001724015</v>
      </c>
    </row>
    <row r="32" spans="1:10" s="2" customFormat="1" x14ac:dyDescent="0.25">
      <c r="A32" s="1">
        <v>13</v>
      </c>
      <c r="B32" s="108" t="s">
        <v>17</v>
      </c>
      <c r="C32" s="5"/>
      <c r="D32" s="13">
        <v>9344.2999999999993</v>
      </c>
      <c r="E32" s="13"/>
      <c r="F32" s="13">
        <v>9188.4</v>
      </c>
      <c r="G32" s="13"/>
      <c r="H32" s="13">
        <f>D32-F32</f>
        <v>155.89999999999964</v>
      </c>
      <c r="I32" s="13"/>
      <c r="J32" s="109">
        <f>H32/F32*100</f>
        <v>1.6967045405075927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512893.5</v>
      </c>
      <c r="E34" s="16"/>
      <c r="F34" s="15">
        <f>F8+F30+F31+F32</f>
        <v>486573.29999999993</v>
      </c>
      <c r="G34" s="16"/>
      <c r="H34" s="15">
        <f>H8+H30+H31+H32</f>
        <v>26320.20000000007</v>
      </c>
      <c r="I34" s="16"/>
      <c r="J34" s="110">
        <f>H34/F34*100</f>
        <v>5.4092980440973788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276667.5</v>
      </c>
      <c r="E46" s="12"/>
      <c r="F46" s="11">
        <f>SUM(F47:F51)</f>
        <v>283367.2</v>
      </c>
      <c r="G46" s="12"/>
      <c r="H46" s="11">
        <f t="shared" ref="H46:H55" si="2">D46-F46</f>
        <v>-6699.7000000000116</v>
      </c>
      <c r="I46" s="12"/>
      <c r="J46" s="107">
        <f>H46/F46*100</f>
        <v>-2.3643173945326104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28702.400000000001</v>
      </c>
      <c r="E47" s="12"/>
      <c r="F47" s="13">
        <v>26304.7</v>
      </c>
      <c r="G47" s="12"/>
      <c r="H47" s="13">
        <f>D47-F47</f>
        <v>2397.7000000000007</v>
      </c>
      <c r="I47" s="13"/>
      <c r="J47" s="109">
        <f>H47/F47*100</f>
        <v>9.1151011036050615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217504.5</v>
      </c>
      <c r="E48" s="13"/>
      <c r="F48" s="13">
        <v>226594.2</v>
      </c>
      <c r="G48" s="13"/>
      <c r="H48" s="13">
        <f t="shared" si="2"/>
        <v>-9089.7000000000116</v>
      </c>
      <c r="I48" s="13"/>
      <c r="J48" s="109">
        <f>H48/F48*100</f>
        <v>-4.0114442470283933</v>
      </c>
    </row>
    <row r="49" spans="1:11" s="2" customFormat="1" x14ac:dyDescent="0.25">
      <c r="A49" s="1">
        <v>213</v>
      </c>
      <c r="B49" s="108" t="s">
        <v>25</v>
      </c>
      <c r="C49" s="5"/>
      <c r="D49" s="13">
        <v>1.8</v>
      </c>
      <c r="E49" s="13"/>
      <c r="F49" s="13">
        <v>9.5</v>
      </c>
      <c r="G49" s="13"/>
      <c r="H49" s="13">
        <f t="shared" si="2"/>
        <v>-7.7</v>
      </c>
      <c r="I49" s="13"/>
      <c r="J49" s="109">
        <f>H49/F49*100</f>
        <v>-81.05263157894737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30458.799999999999</v>
      </c>
      <c r="E50" s="13"/>
      <c r="F50" s="13">
        <v>30458.799999999999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142257</v>
      </c>
      <c r="E52" s="13"/>
      <c r="F52" s="13">
        <v>116535.5</v>
      </c>
      <c r="G52" s="13"/>
      <c r="H52" s="13">
        <f t="shared" si="2"/>
        <v>25721.5</v>
      </c>
      <c r="I52" s="13"/>
      <c r="J52" s="109">
        <f>H52/F52*100</f>
        <v>22.071815026322451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7253.8</v>
      </c>
      <c r="E53" s="14"/>
      <c r="F53" s="13">
        <v>9280</v>
      </c>
      <c r="G53" s="14"/>
      <c r="H53" s="14">
        <f t="shared" si="2"/>
        <v>-2026.1999999999998</v>
      </c>
      <c r="I53" s="14"/>
      <c r="J53" s="109">
        <f>H53/F53*100</f>
        <v>-21.834051724137929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426178.3</v>
      </c>
      <c r="E55" s="16"/>
      <c r="F55" s="15">
        <f>SUM(F46,F52,F53)</f>
        <v>409182.7</v>
      </c>
      <c r="G55" s="16"/>
      <c r="H55" s="15">
        <f t="shared" si="2"/>
        <v>16995.599999999977</v>
      </c>
      <c r="I55" s="16"/>
      <c r="J55" s="110">
        <f>H55/F55*100</f>
        <v>4.153548036121756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56731.1</v>
      </c>
      <c r="E60" s="12"/>
      <c r="F60" s="11">
        <f>SUM(F61:F62)</f>
        <v>50892.7</v>
      </c>
      <c r="G60" s="12"/>
      <c r="H60" s="11">
        <f>D60-F60</f>
        <v>5838.4000000000015</v>
      </c>
      <c r="I60" s="12"/>
      <c r="J60" s="107">
        <f t="shared" ref="J60:J68" si="3">H60/F60*100</f>
        <v>11.471979281900945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56731.1</v>
      </c>
      <c r="E61" s="13"/>
      <c r="F61" s="13">
        <v>50892.7</v>
      </c>
      <c r="G61" s="13"/>
      <c r="H61" s="13">
        <f>D61-F61</f>
        <v>5838.4000000000015</v>
      </c>
      <c r="I61" s="13"/>
      <c r="J61" s="109">
        <f t="shared" si="3"/>
        <v>11.471979281900945</v>
      </c>
    </row>
    <row r="62" spans="1:11" s="2" customFormat="1" hidden="1" x14ac:dyDescent="0.25">
      <c r="A62" s="1"/>
      <c r="B62" s="108" t="s">
        <v>33</v>
      </c>
      <c r="C62" s="5"/>
      <c r="D62" s="13">
        <v>0</v>
      </c>
      <c r="E62" s="13"/>
      <c r="F62" s="13">
        <v>0</v>
      </c>
      <c r="G62" s="13"/>
      <c r="H62" s="13">
        <f>D62-F62</f>
        <v>0</v>
      </c>
      <c r="I62" s="13"/>
      <c r="J62" s="109">
        <v>0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4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4"/>
        <v>121.40000000000009</v>
      </c>
      <c r="I64" s="13"/>
      <c r="J64" s="109">
        <f t="shared" si="3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4"/>
        <v>0</v>
      </c>
      <c r="I65" s="13"/>
      <c r="J65" s="109">
        <f t="shared" si="3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4"/>
        <v>0</v>
      </c>
      <c r="I66" s="13"/>
      <c r="J66" s="109">
        <f t="shared" si="3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3"/>
        <v>#DIV/0!</v>
      </c>
    </row>
    <row r="68" spans="1:11" s="2" customFormat="1" x14ac:dyDescent="0.25">
      <c r="A68" s="1"/>
      <c r="B68" s="118" t="s">
        <v>39</v>
      </c>
      <c r="C68" s="22"/>
      <c r="D68" s="23">
        <v>8424.6</v>
      </c>
      <c r="E68" s="16"/>
      <c r="F68" s="23">
        <v>7043.3</v>
      </c>
      <c r="G68" s="16"/>
      <c r="H68" s="23">
        <f t="shared" si="4"/>
        <v>1381.3000000000002</v>
      </c>
      <c r="I68" s="16"/>
      <c r="J68" s="119">
        <f t="shared" si="3"/>
        <v>19.611545724305373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4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1657.7</v>
      </c>
      <c r="E70" s="25"/>
      <c r="F70" s="24">
        <v>1724.6</v>
      </c>
      <c r="G70" s="24"/>
      <c r="H70" s="16">
        <f>D70-F70</f>
        <v>-66.899999999999864</v>
      </c>
      <c r="I70" s="16"/>
      <c r="J70" s="119">
        <f>H70/F70*100</f>
        <v>-3.8791603850168075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86715.199999999997</v>
      </c>
      <c r="E71" s="16"/>
      <c r="F71" s="15">
        <f>F60+F63+F64+F65+F66+F67+F68</f>
        <v>77390.599999999991</v>
      </c>
      <c r="G71" s="16"/>
      <c r="H71" s="15">
        <f>D71-F71</f>
        <v>9324.6000000000058</v>
      </c>
      <c r="I71" s="16"/>
      <c r="J71" s="110">
        <f>H71/F71*100</f>
        <v>12.048750106602103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512893.5</v>
      </c>
      <c r="E73" s="16"/>
      <c r="F73" s="27">
        <f>F55+F71</f>
        <v>486573.3</v>
      </c>
      <c r="G73" s="16"/>
      <c r="H73" s="28">
        <f>D73-F73</f>
        <v>26320.200000000012</v>
      </c>
      <c r="I73" s="24"/>
      <c r="J73" s="122">
        <f>H73/F73*100</f>
        <v>5.4092980440973664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N12" sqref="N12"/>
    </sheetView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24483.5</v>
      </c>
      <c r="D8" s="48"/>
      <c r="E8" s="48">
        <v>24328.3</v>
      </c>
      <c r="F8" s="49"/>
      <c r="G8" s="50">
        <f>C8-E8</f>
        <v>155.20000000000073</v>
      </c>
      <c r="H8" s="50"/>
      <c r="I8" s="79">
        <f>G8/E8*100</f>
        <v>0.63794017666668346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4543.5</v>
      </c>
      <c r="D10" s="49"/>
      <c r="E10" s="48">
        <v>54</v>
      </c>
      <c r="F10" s="49"/>
      <c r="G10" s="50">
        <f>C10-E10</f>
        <v>4489.5</v>
      </c>
      <c r="H10" s="50"/>
      <c r="I10" s="79">
        <f>G10/E10*100</f>
        <v>8313.8888888888887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1097.5</v>
      </c>
      <c r="D12" s="49"/>
      <c r="E12" s="48">
        <v>784.2</v>
      </c>
      <c r="F12" s="49"/>
      <c r="G12" s="50">
        <f>C12-E12</f>
        <v>313.29999999999995</v>
      </c>
      <c r="H12" s="50"/>
      <c r="I12" s="79">
        <f>G12/E12*100</f>
        <v>39.951542973731186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30124.5</v>
      </c>
      <c r="D14" s="56"/>
      <c r="E14" s="70">
        <f>SUM(E8:E12)</f>
        <v>25166.5</v>
      </c>
      <c r="F14" s="56"/>
      <c r="G14" s="71">
        <f>C14-E14</f>
        <v>4958</v>
      </c>
      <c r="H14" s="52"/>
      <c r="I14" s="80">
        <f>G14/E14*100</f>
        <v>19.700792720481591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384.5</v>
      </c>
      <c r="D19" s="40"/>
      <c r="E19" s="48">
        <v>311.7</v>
      </c>
      <c r="F19" s="40"/>
      <c r="G19" s="50">
        <f t="shared" ref="G19:G24" si="0">C19-E19</f>
        <v>72.800000000000011</v>
      </c>
      <c r="H19" s="40"/>
      <c r="I19" s="79">
        <f t="shared" ref="I19:I24" si="1">G19/E19*100</f>
        <v>23.355790824510752</v>
      </c>
    </row>
    <row r="20" spans="1:9" x14ac:dyDescent="0.2">
      <c r="A20" s="38">
        <v>7110020100</v>
      </c>
      <c r="B20" s="78" t="s">
        <v>49</v>
      </c>
      <c r="C20" s="48">
        <v>14246.9</v>
      </c>
      <c r="D20" s="49"/>
      <c r="E20" s="48">
        <v>9429.6</v>
      </c>
      <c r="F20" s="49"/>
      <c r="G20" s="50">
        <f t="shared" si="0"/>
        <v>4817.2999999999993</v>
      </c>
      <c r="H20" s="50"/>
      <c r="I20" s="79">
        <f t="shared" si="1"/>
        <v>51.087002630016109</v>
      </c>
    </row>
    <row r="21" spans="1:9" x14ac:dyDescent="0.2">
      <c r="A21" s="38">
        <v>7110020200</v>
      </c>
      <c r="B21" s="78" t="s">
        <v>55</v>
      </c>
      <c r="C21" s="48">
        <v>867.1</v>
      </c>
      <c r="D21" s="49"/>
      <c r="E21" s="48">
        <v>722.8</v>
      </c>
      <c r="F21" s="49"/>
      <c r="G21" s="50">
        <f t="shared" si="0"/>
        <v>144.30000000000007</v>
      </c>
      <c r="H21" s="50"/>
      <c r="I21" s="79">
        <f t="shared" si="1"/>
        <v>19.964028776978431</v>
      </c>
    </row>
    <row r="22" spans="1:9" x14ac:dyDescent="0.2">
      <c r="B22" s="78" t="s">
        <v>26</v>
      </c>
      <c r="C22" s="48">
        <v>2225.6</v>
      </c>
      <c r="D22" s="49"/>
      <c r="E22" s="48">
        <v>2220.6999999999998</v>
      </c>
      <c r="F22" s="49"/>
      <c r="G22" s="50">
        <f t="shared" si="0"/>
        <v>4.9000000000000909</v>
      </c>
      <c r="H22" s="50"/>
      <c r="I22" s="79">
        <f t="shared" si="1"/>
        <v>0.2206511460350381</v>
      </c>
    </row>
    <row r="23" spans="1:9" x14ac:dyDescent="0.2">
      <c r="A23" s="38">
        <v>711007</v>
      </c>
      <c r="B23" s="78" t="s">
        <v>56</v>
      </c>
      <c r="C23" s="48">
        <v>144.9</v>
      </c>
      <c r="D23" s="49"/>
      <c r="E23" s="48">
        <v>2</v>
      </c>
      <c r="F23" s="49"/>
      <c r="G23" s="50">
        <f t="shared" si="0"/>
        <v>142.9</v>
      </c>
      <c r="H23" s="50"/>
      <c r="I23" s="79">
        <f t="shared" si="1"/>
        <v>7145</v>
      </c>
    </row>
    <row r="24" spans="1:9" x14ac:dyDescent="0.2">
      <c r="B24" s="78"/>
      <c r="C24" s="72">
        <f>SUM(C19:C23)</f>
        <v>17869</v>
      </c>
      <c r="D24" s="56"/>
      <c r="E24" s="72">
        <f>SUM(E19:E23)</f>
        <v>12686.8</v>
      </c>
      <c r="F24" s="56"/>
      <c r="G24" s="59">
        <f t="shared" si="0"/>
        <v>5182.2000000000007</v>
      </c>
      <c r="H24" s="52"/>
      <c r="I24" s="81">
        <f t="shared" si="1"/>
        <v>40.847179745877618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362.7</v>
      </c>
      <c r="D26" s="40"/>
      <c r="E26" s="48">
        <v>194.1</v>
      </c>
      <c r="F26" s="40"/>
      <c r="G26" s="50">
        <f>C26-E26</f>
        <v>168.6</v>
      </c>
      <c r="H26" s="40"/>
      <c r="I26" s="79">
        <f>G26/E26*100</f>
        <v>86.862442040185471</v>
      </c>
    </row>
    <row r="27" spans="1:9" x14ac:dyDescent="0.2">
      <c r="B27" s="74"/>
      <c r="C27" s="70">
        <f>SUM(C24:C26)</f>
        <v>18231.7</v>
      </c>
      <c r="D27" s="56"/>
      <c r="E27" s="70">
        <f>SUM(E24:E26)</f>
        <v>12880.9</v>
      </c>
      <c r="F27" s="56"/>
      <c r="G27" s="71">
        <f>C27-E27</f>
        <v>5350.8000000000011</v>
      </c>
      <c r="H27" s="52"/>
      <c r="I27" s="80">
        <f>G27/E27*100</f>
        <v>41.54057558089886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11892.8</v>
      </c>
      <c r="D29" s="51"/>
      <c r="E29" s="51">
        <f>+E14-E27</f>
        <v>12285.6</v>
      </c>
      <c r="F29" s="51"/>
      <c r="G29" s="52">
        <f>C29-E29</f>
        <v>-392.80000000000109</v>
      </c>
      <c r="H29" s="52"/>
      <c r="I29" s="84">
        <f>G29/E29*100</f>
        <v>-3.1972390440841401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14012.6</v>
      </c>
      <c r="D31" s="50"/>
      <c r="E31" s="48">
        <v>13132.7</v>
      </c>
      <c r="F31" s="50"/>
      <c r="G31" s="50">
        <f>C31-E31</f>
        <v>879.89999999999964</v>
      </c>
      <c r="H31" s="50"/>
      <c r="I31" s="79">
        <f>G31/E31*100</f>
        <v>6.7000692926816239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8011.3</v>
      </c>
      <c r="D33" s="50"/>
      <c r="E33" s="69">
        <v>7536.7</v>
      </c>
      <c r="F33" s="50"/>
      <c r="G33" s="45">
        <f>C33-E33</f>
        <v>474.60000000000036</v>
      </c>
      <c r="H33" s="50"/>
      <c r="I33" s="87">
        <f>G33/E33*100</f>
        <v>6.2971857709607697</v>
      </c>
    </row>
    <row r="34" spans="1:9" ht="14.25" customHeight="1" x14ac:dyDescent="0.2">
      <c r="B34" s="85"/>
      <c r="C34" s="73">
        <f>SUM(C31-C33)</f>
        <v>6001.3</v>
      </c>
      <c r="D34" s="52"/>
      <c r="E34" s="73">
        <f>SUM(E31-E33)</f>
        <v>5596.0000000000009</v>
      </c>
      <c r="F34" s="52"/>
      <c r="G34" s="73">
        <f>SUM(G31-G33)</f>
        <v>405.29999999999927</v>
      </c>
      <c r="H34" s="52"/>
      <c r="I34" s="81">
        <f>G34/E34*100</f>
        <v>7.2426733380986281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8391.1999999999989</v>
      </c>
      <c r="D36" s="56"/>
      <c r="E36" s="55">
        <v>8083.0999999999995</v>
      </c>
      <c r="F36" s="56"/>
      <c r="G36" s="57">
        <f>C36-E36</f>
        <v>308.09999999999945</v>
      </c>
      <c r="H36" s="52"/>
      <c r="I36" s="89">
        <f>G36/E36*100</f>
        <v>3.8116564189481692</v>
      </c>
    </row>
    <row r="37" spans="1:9" ht="15" customHeight="1" x14ac:dyDescent="0.2">
      <c r="B37" s="90" t="s">
        <v>62</v>
      </c>
      <c r="C37" s="58">
        <f>(C29+C31-C33-C36)</f>
        <v>9502.9000000000033</v>
      </c>
      <c r="D37" s="51"/>
      <c r="E37" s="58">
        <f>(E29+E31-E33-E36)</f>
        <v>9798.5000000000036</v>
      </c>
      <c r="F37" s="51"/>
      <c r="G37" s="59">
        <f>C37-E37</f>
        <v>-295.60000000000036</v>
      </c>
      <c r="H37" s="52"/>
      <c r="I37" s="81">
        <f>G37/E37*100</f>
        <v>-3.0167882839210107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506.6</v>
      </c>
      <c r="D41" s="50"/>
      <c r="E41" s="48">
        <v>507.5</v>
      </c>
      <c r="F41" s="50"/>
      <c r="G41" s="50">
        <f>C41-E41</f>
        <v>-0.89999999999997726</v>
      </c>
      <c r="H41" s="50"/>
      <c r="I41" s="79">
        <f>G41/E41*100</f>
        <v>-0.17733990147782802</v>
      </c>
    </row>
    <row r="42" spans="1:9" ht="15" customHeight="1" x14ac:dyDescent="0.2">
      <c r="A42" s="38">
        <v>82</v>
      </c>
      <c r="B42" s="91" t="s">
        <v>65</v>
      </c>
      <c r="C42" s="48">
        <v>230.4</v>
      </c>
      <c r="D42" s="50"/>
      <c r="E42" s="48">
        <v>388.6</v>
      </c>
      <c r="F42" s="50"/>
      <c r="G42" s="50">
        <f>C42-E42</f>
        <v>-158.20000000000002</v>
      </c>
      <c r="H42" s="50"/>
      <c r="I42" s="79">
        <f>G42/E42*100</f>
        <v>-40.710241893978392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276.20000000000005</v>
      </c>
      <c r="D44" s="56"/>
      <c r="E44" s="70">
        <f>SUM(E41-E42)</f>
        <v>118.89999999999998</v>
      </c>
      <c r="F44" s="56"/>
      <c r="G44" s="71">
        <f>C44-E44</f>
        <v>157.30000000000007</v>
      </c>
      <c r="H44" s="52"/>
      <c r="I44" s="80">
        <f>G44/E44*100</f>
        <v>132.29604709840211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9779.100000000004</v>
      </c>
      <c r="D46" s="51"/>
      <c r="E46" s="51">
        <f>E37+E44</f>
        <v>9917.4000000000033</v>
      </c>
      <c r="F46" s="51"/>
      <c r="G46" s="52">
        <f>C46-E46</f>
        <v>-138.29999999999927</v>
      </c>
      <c r="H46" s="52"/>
      <c r="I46" s="84">
        <f t="shared" ref="I46:I51" si="2">G46/E46*100</f>
        <v>-1.3945187246657311</v>
      </c>
    </row>
    <row r="47" spans="1:9" x14ac:dyDescent="0.2">
      <c r="A47" s="38">
        <v>83</v>
      </c>
      <c r="B47" s="86" t="s">
        <v>67</v>
      </c>
      <c r="C47" s="69">
        <v>-1213.5</v>
      </c>
      <c r="D47" s="50"/>
      <c r="E47" s="69">
        <v>-2573.8000000000002</v>
      </c>
      <c r="F47" s="50"/>
      <c r="G47" s="45">
        <f>C47-E47</f>
        <v>1360.3000000000002</v>
      </c>
      <c r="H47" s="50"/>
      <c r="I47" s="87">
        <f t="shared" si="2"/>
        <v>-52.851814437796264</v>
      </c>
    </row>
    <row r="48" spans="1:9" x14ac:dyDescent="0.2">
      <c r="B48" s="86" t="s">
        <v>74</v>
      </c>
      <c r="C48" s="51">
        <f>SUM(C46:C47)</f>
        <v>8565.600000000004</v>
      </c>
      <c r="D48" s="51"/>
      <c r="E48" s="51">
        <f>SUM(E46:E47)</f>
        <v>7343.6000000000031</v>
      </c>
      <c r="F48" s="51">
        <f>SUM(F46:F47)</f>
        <v>0</v>
      </c>
      <c r="G48" s="51">
        <f>SUM(G46:G47)</f>
        <v>1222.0000000000009</v>
      </c>
      <c r="H48" s="51">
        <f>SUM(H46:H47)</f>
        <v>0</v>
      </c>
      <c r="I48" s="84">
        <f t="shared" si="2"/>
        <v>16.640339887793459</v>
      </c>
    </row>
    <row r="49" spans="2:9" ht="15.75" customHeight="1" x14ac:dyDescent="0.2">
      <c r="B49" s="86" t="s">
        <v>75</v>
      </c>
      <c r="C49" s="48">
        <v>-141</v>
      </c>
      <c r="D49" s="50"/>
      <c r="E49" s="48">
        <v>-300.3</v>
      </c>
      <c r="F49" s="50"/>
      <c r="G49" s="50">
        <f>C49-E49</f>
        <v>159.30000000000001</v>
      </c>
      <c r="H49" s="50"/>
      <c r="I49" s="87">
        <f t="shared" si="2"/>
        <v>-53.04695304695305</v>
      </c>
    </row>
    <row r="50" spans="2:9" ht="15.75" customHeight="1" thickBot="1" x14ac:dyDescent="0.25">
      <c r="B50" s="93" t="s">
        <v>76</v>
      </c>
      <c r="C50" s="61">
        <f>SUM(C48+C49)</f>
        <v>8424.600000000004</v>
      </c>
      <c r="D50" s="52"/>
      <c r="E50" s="61">
        <f>SUM(E48+E49)</f>
        <v>7043.3000000000029</v>
      </c>
      <c r="F50" s="52"/>
      <c r="G50" s="61">
        <f>SUM(G46+G47+G49)</f>
        <v>1381.3000000000009</v>
      </c>
      <c r="H50" s="52"/>
      <c r="I50" s="94">
        <f t="shared" si="2"/>
        <v>19.611545724305373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2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7022.2000000000044</v>
      </c>
      <c r="D52" s="51"/>
      <c r="E52" s="67">
        <f>SUM(E50-E51)</f>
        <v>5640.9000000000033</v>
      </c>
      <c r="F52" s="56"/>
      <c r="G52" s="67">
        <f>SUM(G50-G51)</f>
        <v>1381.3000000000009</v>
      </c>
      <c r="H52" s="52"/>
      <c r="I52" s="84">
        <f>G52/E52*100</f>
        <v>24.487227215515254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>G53/E53*100</f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6164.7000000000044</v>
      </c>
      <c r="D54" s="51"/>
      <c r="E54" s="67">
        <f>SUM(E52-E53)</f>
        <v>4783.4000000000033</v>
      </c>
      <c r="F54" s="51">
        <f>SUM(F52-F53)</f>
        <v>0</v>
      </c>
      <c r="G54" s="67">
        <f>SUM(G52-G53)</f>
        <v>1381.3000000000009</v>
      </c>
      <c r="H54" s="51">
        <f>SUM(H52-H53)</f>
        <v>0</v>
      </c>
      <c r="I54" s="84">
        <f>G54/E54*100</f>
        <v>28.876949450181876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>C55-E55</f>
        <v>0</v>
      </c>
      <c r="H55" s="50"/>
      <c r="I55" s="95">
        <f>G55/E55*100</f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6866.4000000000042</v>
      </c>
      <c r="D56" s="51"/>
      <c r="E56" s="67">
        <f>SUM(E52-E53+E55)</f>
        <v>5485.1000000000031</v>
      </c>
      <c r="F56" s="56"/>
      <c r="G56" s="67">
        <f>SUM(G52-G53+G55)</f>
        <v>1381.3000000000009</v>
      </c>
      <c r="H56" s="52"/>
      <c r="I56" s="96">
        <f>G56/E56*100</f>
        <v>25.182767862026218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DIC 2018-2017</vt:lpstr>
      <vt:lpstr>ESTAD.RESULT. DIC 2018-2017</vt:lpstr>
      <vt:lpstr>'BALANCE DIC 2018-2017'!Área_de_impresión</vt:lpstr>
      <vt:lpstr>'ESTAD.RESULT. DIC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2019-01-14T19:51:55Z</cp:lastPrinted>
  <dcterms:created xsi:type="dcterms:W3CDTF">2014-11-04T23:55:13Z</dcterms:created>
  <dcterms:modified xsi:type="dcterms:W3CDTF">2019-01-31T22:59:23Z</dcterms:modified>
</cp:coreProperties>
</file>