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315" windowWidth="20115" windowHeight="7755"/>
  </bookViews>
  <sheets>
    <sheet name="BG" sheetId="10" r:id="rId1"/>
    <sheet name="Intercompañia" sheetId="8" state="hidden" r:id="rId2"/>
    <sheet name="Hoja1" sheetId="9" state="hidden" r:id="rId3"/>
  </sheets>
  <externalReferences>
    <externalReference r:id="rId4"/>
    <externalReference r:id="rId5"/>
  </externalReferences>
  <definedNames>
    <definedName name="_xlnm.Print_Area" localSheetId="0">BG!$A$73:$B$107</definedName>
  </definedNames>
  <calcPr calcId="145621"/>
</workbook>
</file>

<file path=xl/calcChain.xml><?xml version="1.0" encoding="utf-8"?>
<calcChain xmlns="http://schemas.openxmlformats.org/spreadsheetml/2006/main">
  <c r="D83" i="10" l="1"/>
  <c r="D88" i="10" s="1"/>
  <c r="D96" i="10" s="1"/>
  <c r="D99" i="10" s="1"/>
  <c r="C54" i="10"/>
  <c r="E53" i="10"/>
  <c r="D53" i="10"/>
  <c r="D55" i="10" s="1"/>
  <c r="C53" i="10"/>
  <c r="C52" i="10"/>
  <c r="F51" i="10"/>
  <c r="C50" i="10"/>
  <c r="C46" i="10"/>
  <c r="C45" i="10"/>
  <c r="C44" i="10"/>
  <c r="E40" i="10"/>
  <c r="E47" i="10" s="1"/>
  <c r="D40" i="10"/>
  <c r="D47" i="10" s="1"/>
  <c r="C39" i="10"/>
  <c r="C38" i="10"/>
  <c r="C37" i="10"/>
  <c r="C36" i="10"/>
  <c r="C35" i="10"/>
  <c r="C34" i="10"/>
  <c r="C33" i="10"/>
  <c r="C28" i="10"/>
  <c r="C27" i="10"/>
  <c r="C26" i="10"/>
  <c r="C25" i="10"/>
  <c r="C24" i="10"/>
  <c r="C23" i="10"/>
  <c r="F23" i="10"/>
  <c r="C22" i="10"/>
  <c r="D19" i="10"/>
  <c r="D29" i="10" s="1"/>
  <c r="C18" i="10"/>
  <c r="C17" i="10"/>
  <c r="C16" i="10"/>
  <c r="C15" i="10"/>
  <c r="F14" i="10"/>
  <c r="C14" i="10"/>
  <c r="E13" i="10"/>
  <c r="C13" i="10"/>
  <c r="C12" i="10"/>
  <c r="C11" i="10"/>
  <c r="D57" i="10" l="1"/>
  <c r="D58" i="10" s="1"/>
  <c r="C19" i="10"/>
  <c r="C29" i="10" s="1"/>
  <c r="C55" i="10"/>
  <c r="C40" i="10"/>
  <c r="C47" i="10" s="1"/>
  <c r="E55" i="10"/>
  <c r="E57" i="10" s="1"/>
  <c r="E19" i="10"/>
  <c r="E29" i="10" s="1"/>
  <c r="C57" i="10" l="1"/>
  <c r="C58" i="10" s="1"/>
  <c r="E58" i="10"/>
  <c r="C60" i="10" l="1"/>
  <c r="C4" i="9" l="1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" i="9"/>
  <c r="O8" i="8" l="1"/>
  <c r="F22" i="10" l="1"/>
  <c r="F11" i="10"/>
  <c r="F27" i="10"/>
  <c r="F45" i="10"/>
  <c r="F16" i="10"/>
  <c r="F28" i="10"/>
  <c r="F25" i="10" l="1"/>
  <c r="F38" i="10"/>
  <c r="F37" i="10"/>
  <c r="F18" i="10"/>
  <c r="F52" i="10"/>
  <c r="F33" i="10"/>
  <c r="F24" i="10"/>
  <c r="F34" i="10"/>
  <c r="F50" i="10"/>
  <c r="F17" i="10"/>
  <c r="F26" i="10"/>
  <c r="F39" i="10"/>
  <c r="F15" i="10"/>
  <c r="F44" i="10"/>
  <c r="F36" i="10"/>
  <c r="F12" i="10"/>
  <c r="F46" i="10" l="1"/>
  <c r="F13" i="10"/>
  <c r="B19" i="10"/>
  <c r="B29" i="10" s="1"/>
  <c r="F35" i="10" l="1"/>
  <c r="B40" i="10"/>
  <c r="B47" i="10" s="1"/>
  <c r="B83" i="10" l="1"/>
  <c r="B88" i="10" s="1"/>
  <c r="B96" i="10" s="1"/>
  <c r="B99" i="10" s="1"/>
  <c r="F54" i="10" l="1"/>
  <c r="F53" i="10"/>
  <c r="B55" i="10" l="1"/>
  <c r="B57" i="10" s="1"/>
  <c r="B58" i="10" s="1"/>
</calcChain>
</file>

<file path=xl/comments1.xml><?xml version="1.0" encoding="utf-8"?>
<comments xmlns="http://schemas.openxmlformats.org/spreadsheetml/2006/main">
  <authors>
    <author>carlos.herrera</author>
  </authors>
  <commentList>
    <comment ref="A28" authorId="0">
      <text>
        <r>
          <rPr>
            <b/>
            <sz val="8"/>
            <color indexed="81"/>
            <rFont val="Tahoma"/>
            <family val="2"/>
          </rPr>
          <t>carlos.herrera:</t>
        </r>
        <r>
          <rPr>
            <sz val="8"/>
            <color indexed="81"/>
            <rFont val="Tahoma"/>
            <family val="2"/>
          </rPr>
          <t xml:space="preserve">
Cta: 1301000002</t>
        </r>
      </text>
    </comment>
  </commentList>
</comments>
</file>

<file path=xl/sharedStrings.xml><?xml version="1.0" encoding="utf-8"?>
<sst xmlns="http://schemas.openxmlformats.org/spreadsheetml/2006/main" count="103" uniqueCount="94">
  <si>
    <t>Cta.mayor</t>
  </si>
  <si>
    <t>Texto breve</t>
  </si>
  <si>
    <t>SV02</t>
  </si>
  <si>
    <t>SUBSIDIARIAS</t>
  </si>
  <si>
    <t>PARTES RELACIONADAS</t>
  </si>
  <si>
    <t>SUBS. INTRACOMPAÑIAS</t>
  </si>
  <si>
    <t>SV03</t>
  </si>
  <si>
    <t>SUBS. INTRACOMPAÑIA</t>
  </si>
  <si>
    <t>SV04</t>
  </si>
  <si>
    <t>SV05</t>
  </si>
  <si>
    <t>SV06</t>
  </si>
  <si>
    <t>SV07</t>
  </si>
  <si>
    <t>SV08</t>
  </si>
  <si>
    <t>GT14</t>
  </si>
  <si>
    <t>Patrimonio</t>
  </si>
  <si>
    <t>Activo</t>
  </si>
  <si>
    <t>Codigo</t>
  </si>
  <si>
    <t>Texto</t>
  </si>
  <si>
    <t>Costos por venta de servicios y de productos</t>
  </si>
  <si>
    <t>Total general</t>
  </si>
  <si>
    <t>Efectivo y equivalentes</t>
  </si>
  <si>
    <t>Cuentas por cobrar comerciales</t>
  </si>
  <si>
    <t>Otras cuentas por cobrar</t>
  </si>
  <si>
    <t>Deposito en garantia</t>
  </si>
  <si>
    <t>Gastos pagados por anticipado</t>
  </si>
  <si>
    <t>Impuesto sobre la renta pagado por anticipado</t>
  </si>
  <si>
    <t>Cuentas por cobrar partes relacionadas</t>
  </si>
  <si>
    <t>Propiedad, planta y equipo</t>
  </si>
  <si>
    <t>Inventarios para la venta</t>
  </si>
  <si>
    <t>Otras cuentas por cobrar LP</t>
  </si>
  <si>
    <t>Impuesto sobre la renta diferido</t>
  </si>
  <si>
    <t>Inventario para la planta</t>
  </si>
  <si>
    <t>Activos intangibles</t>
  </si>
  <si>
    <t>Cuentas por pagar a partes relacionadas</t>
  </si>
  <si>
    <t>Impuesto sobre la renta por pagar</t>
  </si>
  <si>
    <t>Cuentas por pagar comerciales</t>
  </si>
  <si>
    <t>Gastos acumulados y otras cuentas por pagar</t>
  </si>
  <si>
    <t>Ingresos diferidos</t>
  </si>
  <si>
    <t>Provisiones</t>
  </si>
  <si>
    <t>Otros impuestos por pagar</t>
  </si>
  <si>
    <t>Beneficios por terminacion de contratos laborales</t>
  </si>
  <si>
    <t>Capital social</t>
  </si>
  <si>
    <t>Reserva legal</t>
  </si>
  <si>
    <t>Resultados acumuladas</t>
  </si>
  <si>
    <t>Ingresos por servicios, ventas de equipo y accesorios</t>
  </si>
  <si>
    <t>Otros (gastos) ingresos</t>
  </si>
  <si>
    <t>Gasto por depreciación y amortización</t>
  </si>
  <si>
    <t>Gastos comerciales, administrativos y generales</t>
  </si>
  <si>
    <t>Diferencias de cambio, neto</t>
  </si>
  <si>
    <t>Gastos financieros</t>
  </si>
  <si>
    <t>Ingresos financieros</t>
  </si>
  <si>
    <t>Impuesto sobre la renta</t>
  </si>
  <si>
    <t>DEBE</t>
  </si>
  <si>
    <t>HABER</t>
  </si>
  <si>
    <t>SALDO</t>
  </si>
  <si>
    <t>Intercompañia</t>
  </si>
  <si>
    <t>Elim. Resultados</t>
  </si>
  <si>
    <t>Walter</t>
  </si>
  <si>
    <t>Hugo</t>
  </si>
  <si>
    <t>Compañía de Telecomunicaciones de El Salvador, S.A. de C.V. y Subsidiarias</t>
  </si>
  <si>
    <t>(Compañía salvadoreña subsidiaria de AMX El Salvador, S.A. de C.V.)</t>
  </si>
  <si>
    <t xml:space="preserve">Estado Consolidado de Situacion Financiera </t>
  </si>
  <si>
    <t>(Cifras expresadas en dólares)</t>
  </si>
  <si>
    <t>Activo corriente:</t>
  </si>
  <si>
    <t>31 Dic. 2016</t>
  </si>
  <si>
    <t>Dic. 2016</t>
  </si>
  <si>
    <t>variacion</t>
  </si>
  <si>
    <t>Prestamos por cobrar a partes relacionadas</t>
  </si>
  <si>
    <t>Total activo circulante</t>
  </si>
  <si>
    <t>Activo no corriente</t>
  </si>
  <si>
    <t>Cuentas por cobrar relacionadas LP</t>
  </si>
  <si>
    <t>Prestamos por cobrar a partes relacionadas LP</t>
  </si>
  <si>
    <t>Activo total</t>
  </si>
  <si>
    <t>PASIVO Y PATRIMONIO</t>
  </si>
  <si>
    <t>Pasivo corriente</t>
  </si>
  <si>
    <t>Suma del pasivo circulante</t>
  </si>
  <si>
    <t>Pasivo no corriente</t>
  </si>
  <si>
    <t>Pasivo total</t>
  </si>
  <si>
    <t>Aportes por capitalizar</t>
  </si>
  <si>
    <t>Efecto de conversión de entidades en el extranjero</t>
  </si>
  <si>
    <t>Suma del patrimonio</t>
  </si>
  <si>
    <t>Pasivo y patrimonio total</t>
  </si>
  <si>
    <t>Estado de Resultados Consolidados</t>
  </si>
  <si>
    <t>Utilidad (pérdida) bruta</t>
  </si>
  <si>
    <t>Utilidad (Pérdida) de operación</t>
  </si>
  <si>
    <t>Participacion en utilidades en asociada</t>
  </si>
  <si>
    <t>Utilidad (Pérdida) antes del impuesto sobre la renta</t>
  </si>
  <si>
    <t>Utilidad (Pérdida) neta consolidada</t>
  </si>
  <si>
    <t xml:space="preserve">        Lic. Julio Cesar Sanchez                                                                             Lic. Rafael Balmore Menjivar</t>
  </si>
  <si>
    <t xml:space="preserve">         Gerente Financiero País                                                                            Director  Ejecutivo y Representante Legal</t>
  </si>
  <si>
    <t xml:space="preserve">Al 30 de Septiembre </t>
  </si>
  <si>
    <t>Al 30 de Septiembre</t>
  </si>
  <si>
    <t xml:space="preserve">                    Lic. Julio Cesar Sanchez                                                                                         Lic. Rafael Balmore Menjivar</t>
  </si>
  <si>
    <t xml:space="preserve">                        Gerente Financiero País                                                                               Director  Ejecutivo y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</si>
</sst>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;[Red]#,##0.00"/>
    <numFmt numFmtId="165" formatCode="_(* #,##0.00_);_(* \(#,##0.00\);_(* &quot;-&quot;??_);_(@_)"/>
    <numFmt numFmtId="167" formatCode="_(&quot;RD$&quot;* #,##0.00_);_(&quot;RD$&quot;* \(#,##0.00\);_(&quot;RD$&quot;* &quot;-&quot;??_);_(@_)"/>
    <numFmt numFmtId="168" formatCode="_ * #,##0.00_ ;_ * \-#,##0.00_ ;_ * &quot;-&quot;??_ ;_ @_ "/>
    <numFmt numFmtId="173" formatCode="_-* #,##0_-;\-* #,##0_-;_-* &quot;-&quot;??_-;_-@_-"/>
    <numFmt numFmtId="17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9FF99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1" fillId="35" borderId="0">
      <alignment horizontal="center" vertical="center"/>
    </xf>
    <xf numFmtId="0" fontId="21" fillId="35" borderId="0">
      <alignment horizontal="right" vertical="top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>
      <alignment vertical="top"/>
    </xf>
    <xf numFmtId="9" fontId="20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/>
    <xf numFmtId="164" fontId="16" fillId="0" borderId="0" xfId="0" applyNumberFormat="1" applyFont="1"/>
    <xf numFmtId="0" fontId="19" fillId="36" borderId="11" xfId="0" applyFont="1" applyFill="1" applyBorder="1"/>
    <xf numFmtId="0" fontId="19" fillId="36" borderId="11" xfId="0" applyFont="1" applyFill="1" applyBorder="1" applyAlignment="1">
      <alignment horizontal="center"/>
    </xf>
    <xf numFmtId="43" fontId="18" fillId="0" borderId="0" xfId="0" applyNumberFormat="1" applyFont="1"/>
    <xf numFmtId="0" fontId="18" fillId="0" borderId="0" xfId="0" applyFont="1" applyFill="1"/>
    <xf numFmtId="0" fontId="19" fillId="37" borderId="11" xfId="0" applyFont="1" applyFill="1" applyBorder="1"/>
    <xf numFmtId="0" fontId="19" fillId="37" borderId="0" xfId="0" applyFont="1" applyFill="1"/>
    <xf numFmtId="0" fontId="18" fillId="37" borderId="0" xfId="0" applyFont="1" applyFill="1"/>
    <xf numFmtId="164" fontId="18" fillId="37" borderId="0" xfId="0" applyNumberFormat="1" applyFont="1" applyFill="1"/>
    <xf numFmtId="164" fontId="23" fillId="37" borderId="0" xfId="0" applyNumberFormat="1" applyFont="1" applyFill="1"/>
    <xf numFmtId="0" fontId="0" fillId="33" borderId="0" xfId="0" applyNumberFormat="1" applyFill="1"/>
    <xf numFmtId="0" fontId="0" fillId="0" borderId="0" xfId="0" applyNumberFormat="1"/>
    <xf numFmtId="0" fontId="25" fillId="34" borderId="0" xfId="0" applyFont="1" applyFill="1" applyAlignment="1">
      <alignment horizontal="left"/>
    </xf>
    <xf numFmtId="0" fontId="18" fillId="34" borderId="0" xfId="0" applyFont="1" applyFill="1"/>
    <xf numFmtId="0" fontId="26" fillId="34" borderId="0" xfId="0" applyFont="1" applyFill="1" applyAlignment="1">
      <alignment horizontal="left"/>
    </xf>
    <xf numFmtId="0" fontId="25" fillId="34" borderId="0" xfId="0" applyFont="1" applyFill="1"/>
    <xf numFmtId="0" fontId="27" fillId="34" borderId="0" xfId="0" applyFont="1" applyFill="1" applyAlignment="1">
      <alignment horizontal="center" wrapText="1"/>
    </xf>
    <xf numFmtId="0" fontId="19" fillId="34" borderId="0" xfId="0" applyFont="1" applyFill="1" applyAlignment="1">
      <alignment horizontal="right"/>
    </xf>
    <xf numFmtId="0" fontId="27" fillId="34" borderId="0" xfId="0" applyFont="1" applyFill="1" applyAlignment="1">
      <alignment horizontal="right" wrapText="1"/>
    </xf>
    <xf numFmtId="0" fontId="19" fillId="0" borderId="0" xfId="0" applyFont="1" applyAlignment="1">
      <alignment horizontal="right"/>
    </xf>
    <xf numFmtId="0" fontId="19" fillId="33" borderId="0" xfId="0" applyFont="1" applyFill="1" applyAlignment="1">
      <alignment horizontal="right"/>
    </xf>
    <xf numFmtId="0" fontId="28" fillId="34" borderId="0" xfId="0" applyFont="1" applyFill="1"/>
    <xf numFmtId="0" fontId="29" fillId="34" borderId="0" xfId="0" applyFont="1" applyFill="1" applyAlignment="1">
      <alignment vertical="center"/>
    </xf>
    <xf numFmtId="173" fontId="28" fillId="34" borderId="0" xfId="42" applyNumberFormat="1" applyFont="1" applyFill="1"/>
    <xf numFmtId="173" fontId="18" fillId="0" borderId="0" xfId="0" applyNumberFormat="1" applyFont="1"/>
    <xf numFmtId="0" fontId="29" fillId="0" borderId="0" xfId="0" applyFont="1" applyFill="1" applyAlignment="1">
      <alignment vertical="center"/>
    </xf>
    <xf numFmtId="173" fontId="28" fillId="34" borderId="0" xfId="42" applyNumberFormat="1" applyFont="1" applyFill="1" applyBorder="1"/>
    <xf numFmtId="173" fontId="25" fillId="34" borderId="0" xfId="42" applyNumberFormat="1" applyFont="1" applyFill="1"/>
    <xf numFmtId="0" fontId="20" fillId="34" borderId="0" xfId="84" applyFont="1" applyFill="1" applyBorder="1" applyAlignment="1">
      <alignment vertical="center"/>
    </xf>
    <xf numFmtId="173" fontId="25" fillId="34" borderId="12" xfId="42" applyNumberFormat="1" applyFont="1" applyFill="1" applyBorder="1"/>
    <xf numFmtId="173" fontId="25" fillId="34" borderId="13" xfId="42" applyNumberFormat="1" applyFont="1" applyFill="1" applyBorder="1"/>
    <xf numFmtId="173" fontId="25" fillId="34" borderId="10" xfId="42" applyNumberFormat="1" applyFont="1" applyFill="1" applyBorder="1"/>
    <xf numFmtId="173" fontId="20" fillId="34" borderId="0" xfId="84" applyNumberFormat="1" applyFont="1" applyFill="1" applyBorder="1" applyAlignment="1">
      <alignment vertical="center"/>
    </xf>
    <xf numFmtId="0" fontId="19" fillId="34" borderId="0" xfId="0" applyFont="1" applyFill="1" applyAlignment="1">
      <alignment horizontal="center"/>
    </xf>
    <xf numFmtId="174" fontId="28" fillId="34" borderId="0" xfId="42" applyNumberFormat="1" applyFont="1" applyFill="1" applyAlignment="1">
      <alignment horizontal="center"/>
    </xf>
    <xf numFmtId="173" fontId="28" fillId="34" borderId="13" xfId="0" applyNumberFormat="1" applyFont="1" applyFill="1" applyBorder="1" applyAlignment="1">
      <alignment horizontal="right"/>
    </xf>
    <xf numFmtId="173" fontId="28" fillId="34" borderId="0" xfId="0" applyNumberFormat="1" applyFont="1" applyFill="1" applyBorder="1" applyAlignment="1">
      <alignment horizontal="right"/>
    </xf>
    <xf numFmtId="173" fontId="28" fillId="34" borderId="12" xfId="0" applyNumberFormat="1" applyFont="1" applyFill="1" applyBorder="1" applyAlignment="1">
      <alignment horizontal="right"/>
    </xf>
    <xf numFmtId="3" fontId="18" fillId="34" borderId="0" xfId="0" applyNumberFormat="1" applyFont="1" applyFill="1"/>
    <xf numFmtId="43" fontId="18" fillId="34" borderId="0" xfId="42" applyFont="1" applyFill="1"/>
    <xf numFmtId="17" fontId="18" fillId="0" borderId="0" xfId="0" applyNumberFormat="1" applyFont="1"/>
    <xf numFmtId="173" fontId="28" fillId="0" borderId="0" xfId="42" applyNumberFormat="1" applyFont="1" applyFill="1"/>
    <xf numFmtId="173" fontId="25" fillId="0" borderId="12" xfId="42" applyNumberFormat="1" applyFont="1" applyFill="1" applyBorder="1"/>
    <xf numFmtId="0" fontId="20" fillId="0" borderId="0" xfId="84" applyFont="1" applyFill="1" applyBorder="1" applyAlignment="1">
      <alignment vertical="center"/>
    </xf>
    <xf numFmtId="173" fontId="25" fillId="0" borderId="0" xfId="42" applyNumberFormat="1" applyFont="1" applyFill="1"/>
    <xf numFmtId="173" fontId="25" fillId="0" borderId="13" xfId="42" applyNumberFormat="1" applyFont="1" applyFill="1" applyBorder="1"/>
    <xf numFmtId="173" fontId="25" fillId="0" borderId="10" xfId="42" applyNumberFormat="1" applyFont="1" applyFill="1" applyBorder="1"/>
    <xf numFmtId="173" fontId="19" fillId="0" borderId="0" xfId="0" applyNumberFormat="1" applyFont="1" applyFill="1"/>
    <xf numFmtId="173" fontId="20" fillId="0" borderId="0" xfId="84" applyNumberFormat="1" applyFont="1" applyFill="1" applyBorder="1" applyAlignment="1">
      <alignment vertical="center"/>
    </xf>
    <xf numFmtId="0" fontId="30" fillId="0" borderId="0" xfId="84" applyFont="1" applyFill="1" applyBorder="1" applyAlignment="1">
      <alignment horizontal="center" vertical="center"/>
    </xf>
    <xf numFmtId="174" fontId="28" fillId="0" borderId="0" xfId="42" applyNumberFormat="1" applyFont="1" applyFill="1" applyAlignment="1">
      <alignment horizontal="center"/>
    </xf>
    <xf numFmtId="173" fontId="28" fillId="0" borderId="13" xfId="0" applyNumberFormat="1" applyFont="1" applyFill="1" applyBorder="1" applyAlignment="1">
      <alignment horizontal="right"/>
    </xf>
    <xf numFmtId="173" fontId="28" fillId="0" borderId="12" xfId="0" applyNumberFormat="1" applyFont="1" applyFill="1" applyBorder="1" applyAlignment="1">
      <alignment horizontal="right"/>
    </xf>
    <xf numFmtId="0" fontId="18" fillId="0" borderId="0" xfId="0" applyFont="1" applyFill="1" applyBorder="1"/>
    <xf numFmtId="164" fontId="24" fillId="0" borderId="0" xfId="42" applyNumberFormat="1" applyFont="1" applyFill="1" applyBorder="1"/>
    <xf numFmtId="43" fontId="20" fillId="38" borderId="0" xfId="0" applyNumberFormat="1" applyFont="1" applyFill="1" applyBorder="1" applyAlignment="1" applyProtection="1">
      <alignment horizontal="center"/>
      <protection locked="0"/>
    </xf>
  </cellXfs>
  <cellStyles count="86">
    <cellStyle name="_Rid_5_S20" xfId="44"/>
    <cellStyle name="_Rid_5_S26" xfId="45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11" xfId="46"/>
    <cellStyle name="Comma 2 2" xfId="47"/>
    <cellStyle name="Comma 2 4" xfId="48"/>
    <cellStyle name="Comma_Disponibilidad Consolidada agosto 2005" xfId="49"/>
    <cellStyle name="Currency 2 2" xfId="50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2" xfId="51"/>
    <cellStyle name="Neutral" xfId="8" builtinId="28" customBuiltin="1"/>
    <cellStyle name="Normal" xfId="0" builtinId="0"/>
    <cellStyle name="Normal 10" xfId="52"/>
    <cellStyle name="Normal 11" xfId="53"/>
    <cellStyle name="Normal 12" xfId="54"/>
    <cellStyle name="Normal 13" xfId="55"/>
    <cellStyle name="Normal 14" xfId="56"/>
    <cellStyle name="Normal 15" xfId="57"/>
    <cellStyle name="Normal 16" xfId="58"/>
    <cellStyle name="Normal 17" xfId="59"/>
    <cellStyle name="Normal 18" xfId="60"/>
    <cellStyle name="Normal 19" xfId="61"/>
    <cellStyle name="Normal 2" xfId="43"/>
    <cellStyle name="Normal 2 2 2 20 2" xfId="62"/>
    <cellStyle name="Normal 2 2 2 20 2 2" xfId="63"/>
    <cellStyle name="Normal 2 2 2 20 2 3" xfId="64"/>
    <cellStyle name="Normal 2 2 23 2" xfId="65"/>
    <cellStyle name="Normal 2 2 23 2 2" xfId="66"/>
    <cellStyle name="Normal 2 2 23 2 3" xfId="67"/>
    <cellStyle name="Normal 2 2 4 2 2 2 6 2 2 2 2" xfId="68"/>
    <cellStyle name="Normal 2 2 4 2 2 2 6 2 2 2 2 2" xfId="69"/>
    <cellStyle name="Normal 2 2 4 2 2 2 6 2 2 2 2 3" xfId="70"/>
    <cellStyle name="Normal 20" xfId="71"/>
    <cellStyle name="Normal 21" xfId="72"/>
    <cellStyle name="Normal 22" xfId="73"/>
    <cellStyle name="Normal 23" xfId="74"/>
    <cellStyle name="Normal 24" xfId="75"/>
    <cellStyle name="Normal 3" xfId="76"/>
    <cellStyle name="Normal 3 4" xfId="84"/>
    <cellStyle name="Normal 4" xfId="77"/>
    <cellStyle name="Normal 5" xfId="78"/>
    <cellStyle name="Normal 6" xfId="79"/>
    <cellStyle name="Normal 7" xfId="80"/>
    <cellStyle name="Normal 7 2" xfId="81"/>
    <cellStyle name="Normal 8" xfId="82"/>
    <cellStyle name="Normal 9" xfId="83"/>
    <cellStyle name="Notas" xfId="15" builtinId="10" customBuiltin="1"/>
    <cellStyle name="Porcentual 2" xfId="8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CC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vas.walter\AppData\Local\Microsoft\Windows\Temporary%20Internet%20Files\Content.Outlook\GKUTJFHD\HT%20-%20Informe%20auditor&#237;a%20SV00%20Consolidado%200604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CALIFICADORA%20DE%20RIESGO/Junio%2017/Calificadora%20de%20riesgo/Marzo%2017/BG%20Marz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 (Formato)"/>
      <sheetName val="Patrimonio"/>
      <sheetName val="Flujo Efectivo"/>
      <sheetName val="ISR"/>
      <sheetName val="Notas"/>
      <sheetName val="Reg 2016"/>
      <sheetName val="Reg 2015"/>
      <sheetName val="Reg 2014"/>
      <sheetName val="Balanzas FI"/>
      <sheetName val="Mapeo PR"/>
      <sheetName val="BT"/>
      <sheetName val="Mapeo BG"/>
      <sheetName val="Mapeo ER"/>
      <sheetName val="AF Conso"/>
      <sheetName val="AF SV01"/>
      <sheetName val="AF SV02"/>
      <sheetName val="Provisiones"/>
      <sheetName val="AF SV07"/>
      <sheetName val="AF GT14"/>
      <sheetName val="AI Conso"/>
      <sheetName val="AI SV01"/>
      <sheetName val="AI SV02"/>
      <sheetName val="AI GT14"/>
      <sheetName val="Contratos Laborales"/>
      <sheetName val="PRelacionadas"/>
      <sheetName val="Segmentos"/>
      <sheetName val="Préstamos"/>
      <sheetName val="Mov Préstamos"/>
      <sheetName val="Antiguedades"/>
      <sheetName val="Compromisos"/>
      <sheetName val="Liquidéz"/>
      <sheetName val="Sensibilidad"/>
      <sheetName val="ME"/>
      <sheetName val="II"/>
      <sheetName val="Val. FDE"/>
      <sheetName val="CP &amp; LP"/>
      <sheetName val="Compromisos futuros"/>
    </sheetNames>
    <sheetDataSet>
      <sheetData sheetId="0" refreshError="1">
        <row r="12">
          <cell r="Q12">
            <v>8376715</v>
          </cell>
        </row>
        <row r="13">
          <cell r="Q13">
            <v>44354827</v>
          </cell>
        </row>
        <row r="15">
          <cell r="Q15">
            <v>888786</v>
          </cell>
        </row>
        <row r="16">
          <cell r="Q16">
            <v>2002100</v>
          </cell>
        </row>
        <row r="17">
          <cell r="Q17">
            <v>2923008</v>
          </cell>
        </row>
        <row r="18">
          <cell r="Q18">
            <v>104142</v>
          </cell>
        </row>
        <row r="19">
          <cell r="Q19">
            <v>14534844</v>
          </cell>
        </row>
        <row r="20">
          <cell r="Q20">
            <v>1098182</v>
          </cell>
        </row>
        <row r="24">
          <cell r="Q24">
            <v>2363750</v>
          </cell>
        </row>
        <row r="25">
          <cell r="Q25">
            <v>681432</v>
          </cell>
        </row>
        <row r="26">
          <cell r="Q26">
            <v>193177496</v>
          </cell>
        </row>
        <row r="28">
          <cell r="Q28">
            <v>69087955</v>
          </cell>
        </row>
        <row r="29">
          <cell r="Q29">
            <v>305266122</v>
          </cell>
        </row>
        <row r="30">
          <cell r="Q30">
            <v>7238929</v>
          </cell>
        </row>
        <row r="31">
          <cell r="Q31">
            <v>121247</v>
          </cell>
        </row>
        <row r="32">
          <cell r="Q32">
            <v>113640</v>
          </cell>
        </row>
        <row r="34">
          <cell r="Q34">
            <v>256696</v>
          </cell>
        </row>
        <row r="41">
          <cell r="Q41">
            <v>48470445</v>
          </cell>
        </row>
        <row r="42">
          <cell r="Q42">
            <v>16226150</v>
          </cell>
        </row>
        <row r="44">
          <cell r="Q44">
            <v>3315678</v>
          </cell>
        </row>
        <row r="46">
          <cell r="Q46">
            <v>5694224</v>
          </cell>
        </row>
        <row r="47">
          <cell r="Q47">
            <v>13919248</v>
          </cell>
        </row>
        <row r="48">
          <cell r="Q48">
            <v>2043845</v>
          </cell>
        </row>
        <row r="49">
          <cell r="Q49">
            <v>3591046</v>
          </cell>
        </row>
        <row r="56">
          <cell r="Q56">
            <v>50390590</v>
          </cell>
        </row>
        <row r="57">
          <cell r="Q57">
            <v>3676176</v>
          </cell>
        </row>
        <row r="58">
          <cell r="Q58">
            <v>29671172</v>
          </cell>
        </row>
        <row r="63">
          <cell r="Q63">
            <v>322841400</v>
          </cell>
        </row>
        <row r="65">
          <cell r="Q65">
            <v>87274777</v>
          </cell>
        </row>
        <row r="66">
          <cell r="Q66">
            <v>63595005</v>
          </cell>
        </row>
        <row r="68">
          <cell r="Q68">
            <v>1705042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G Marzo 17"/>
      <sheetName val="Trabajado"/>
      <sheetName val="BG 0317"/>
      <sheetName val="Ajustes"/>
      <sheetName val="GT 14"/>
      <sheetName val="UV"/>
      <sheetName val="Relacionadas"/>
      <sheetName val="EF"/>
      <sheetName val="Hoja3"/>
      <sheetName val="Inv. Publitel"/>
      <sheetName val="EDR reporting"/>
      <sheetName val="EF UV"/>
      <sheetName val="EF para plantilla"/>
      <sheetName val="EF para plantilla (2)"/>
    </sheetNames>
    <sheetDataSet>
      <sheetData sheetId="0" refreshError="1"/>
      <sheetData sheetId="1">
        <row r="6">
          <cell r="B6">
            <v>1100000441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A4">
            <v>1101002001</v>
          </cell>
        </row>
      </sheetData>
      <sheetData sheetId="7" refreshError="1"/>
      <sheetData sheetId="8">
        <row r="14">
          <cell r="D14">
            <v>888786</v>
          </cell>
        </row>
        <row r="15">
          <cell r="D15">
            <v>2002100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11">
          <cell r="B11" t="str">
            <v>Efectivo y equivalentes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J111"/>
  <sheetViews>
    <sheetView showGridLines="0" tabSelected="1" topLeftCell="A4" workbookViewId="0">
      <selection activeCell="A93" sqref="A93"/>
    </sheetView>
  </sheetViews>
  <sheetFormatPr baseColWidth="10" defaultRowHeight="12.75" x14ac:dyDescent="0.2"/>
  <cols>
    <col min="1" max="1" width="84" style="1" customWidth="1"/>
    <col min="2" max="2" width="18.140625" style="1" customWidth="1"/>
    <col min="3" max="3" width="14.42578125" style="1" hidden="1" customWidth="1"/>
    <col min="4" max="4" width="13.42578125" style="1" hidden="1" customWidth="1"/>
    <col min="5" max="5" width="12" style="1" hidden="1" customWidth="1"/>
    <col min="6" max="6" width="0" style="1" hidden="1" customWidth="1"/>
    <col min="7" max="7" width="13.85546875" style="1" bestFit="1" customWidth="1"/>
    <col min="8" max="8" width="12.42578125" style="1" bestFit="1" customWidth="1"/>
    <col min="9" max="9" width="11.42578125" style="1"/>
    <col min="10" max="10" width="19.5703125" style="1" customWidth="1"/>
    <col min="11" max="16384" width="11.42578125" style="1"/>
  </cols>
  <sheetData>
    <row r="3" spans="1:6" x14ac:dyDescent="0.2">
      <c r="A3" s="14" t="s">
        <v>59</v>
      </c>
      <c r="B3" s="15"/>
      <c r="C3" s="15"/>
    </row>
    <row r="4" spans="1:6" x14ac:dyDescent="0.2">
      <c r="A4" s="14" t="s">
        <v>60</v>
      </c>
      <c r="B4" s="15"/>
      <c r="C4" s="15"/>
    </row>
    <row r="5" spans="1:6" x14ac:dyDescent="0.2">
      <c r="A5" s="14" t="s">
        <v>61</v>
      </c>
      <c r="B5" s="15"/>
      <c r="C5" s="15"/>
    </row>
    <row r="6" spans="1:6" x14ac:dyDescent="0.2">
      <c r="A6" s="14" t="s">
        <v>90</v>
      </c>
      <c r="B6" s="15"/>
      <c r="C6" s="15"/>
    </row>
    <row r="7" spans="1:6" ht="13.5" x14ac:dyDescent="0.25">
      <c r="A7" s="16" t="s">
        <v>62</v>
      </c>
      <c r="B7" s="15"/>
      <c r="C7" s="15"/>
    </row>
    <row r="9" spans="1:6" x14ac:dyDescent="0.2">
      <c r="A9" s="17" t="s">
        <v>15</v>
      </c>
      <c r="B9" s="15"/>
      <c r="C9" s="15"/>
    </row>
    <row r="10" spans="1:6" x14ac:dyDescent="0.2">
      <c r="A10" s="17" t="s">
        <v>63</v>
      </c>
      <c r="B10" s="18">
        <v>2018</v>
      </c>
      <c r="C10" s="19" t="s">
        <v>64</v>
      </c>
      <c r="D10" s="20">
        <v>2016</v>
      </c>
      <c r="E10" s="21" t="s">
        <v>65</v>
      </c>
      <c r="F10" s="22" t="s">
        <v>66</v>
      </c>
    </row>
    <row r="11" spans="1:6" x14ac:dyDescent="0.2">
      <c r="A11" s="24" t="s">
        <v>20</v>
      </c>
      <c r="B11" s="43">
        <v>5728033.2912599482</v>
      </c>
      <c r="C11" s="25">
        <f>+'[1]EF (Formato)'!$Q$12</f>
        <v>8376715</v>
      </c>
      <c r="D11" s="25">
        <v>10152556.244570171</v>
      </c>
      <c r="E11" s="25">
        <v>8376715</v>
      </c>
      <c r="F11" s="26">
        <f t="shared" ref="F11:F18" si="0">+E11-B11</f>
        <v>2648681.7087400518</v>
      </c>
    </row>
    <row r="12" spans="1:6" x14ac:dyDescent="0.2">
      <c r="A12" s="24" t="s">
        <v>21</v>
      </c>
      <c r="B12" s="43">
        <v>57791542.967600539</v>
      </c>
      <c r="C12" s="25">
        <f>+'[1]EF (Formato)'!$Q$13+'[1]EF (Formato)'!$Q$24</f>
        <v>46718577</v>
      </c>
      <c r="D12" s="25">
        <v>46905014.28463912</v>
      </c>
      <c r="E12" s="25">
        <v>46718577</v>
      </c>
      <c r="F12" s="26">
        <f t="shared" si="0"/>
        <v>-11072965.967600539</v>
      </c>
    </row>
    <row r="13" spans="1:6" x14ac:dyDescent="0.2">
      <c r="A13" s="24" t="s">
        <v>26</v>
      </c>
      <c r="B13" s="43">
        <v>877988.0330318287</v>
      </c>
      <c r="C13" s="25">
        <f>+'[1]EF (Formato)'!$Q$15</f>
        <v>888786</v>
      </c>
      <c r="D13" s="25">
        <v>43294826.198505878</v>
      </c>
      <c r="E13" s="25">
        <f>+[2]EF!$D$15+[2]EF!$D$14</f>
        <v>2890886</v>
      </c>
      <c r="F13" s="26">
        <f t="shared" si="0"/>
        <v>2012897.9669681713</v>
      </c>
    </row>
    <row r="14" spans="1:6" ht="18" hidden="1" customHeight="1" x14ac:dyDescent="0.2">
      <c r="A14" s="23" t="s">
        <v>67</v>
      </c>
      <c r="B14" s="43">
        <v>0</v>
      </c>
      <c r="C14" s="25">
        <f>+'[1]EF (Formato)'!$Q$16</f>
        <v>2002100</v>
      </c>
      <c r="D14" s="25">
        <v>0</v>
      </c>
      <c r="E14" s="25"/>
      <c r="F14" s="26">
        <f t="shared" si="0"/>
        <v>0</v>
      </c>
    </row>
    <row r="15" spans="1:6" x14ac:dyDescent="0.2">
      <c r="A15" s="24" t="s">
        <v>22</v>
      </c>
      <c r="B15" s="43">
        <v>8118535.1776969284</v>
      </c>
      <c r="C15" s="25">
        <f>+'[1]EF (Formato)'!$Q$17</f>
        <v>2923008</v>
      </c>
      <c r="D15" s="25">
        <v>2573783.6899999995</v>
      </c>
      <c r="E15" s="25">
        <v>2923008</v>
      </c>
      <c r="F15" s="26">
        <f t="shared" si="0"/>
        <v>-5195527.1776969284</v>
      </c>
    </row>
    <row r="16" spans="1:6" x14ac:dyDescent="0.2">
      <c r="A16" s="27" t="s">
        <v>25</v>
      </c>
      <c r="B16" s="43">
        <v>44642.63067283298</v>
      </c>
      <c r="C16" s="25">
        <f>+'[1]EF (Formato)'!$Q$18</f>
        <v>104142</v>
      </c>
      <c r="D16" s="25">
        <v>3899842.0900000003</v>
      </c>
      <c r="E16" s="25">
        <v>104142</v>
      </c>
      <c r="F16" s="26">
        <f t="shared" si="0"/>
        <v>59499.36932716702</v>
      </c>
    </row>
    <row r="17" spans="1:6" x14ac:dyDescent="0.2">
      <c r="A17" s="24" t="s">
        <v>28</v>
      </c>
      <c r="B17" s="43">
        <v>12233875.350000001</v>
      </c>
      <c r="C17" s="25">
        <f>+'[1]EF (Formato)'!$Q$19</f>
        <v>14534844</v>
      </c>
      <c r="D17" s="25">
        <v>13783308.83</v>
      </c>
      <c r="E17" s="25">
        <v>14534844</v>
      </c>
      <c r="F17" s="26">
        <f t="shared" si="0"/>
        <v>2300968.6499999985</v>
      </c>
    </row>
    <row r="18" spans="1:6" x14ac:dyDescent="0.2">
      <c r="A18" s="24" t="s">
        <v>24</v>
      </c>
      <c r="B18" s="43">
        <v>3142509.4311309438</v>
      </c>
      <c r="C18" s="28">
        <f>+'[1]EF (Formato)'!$Q$20+'[1]EF (Formato)'!$Q$34</f>
        <v>1354878</v>
      </c>
      <c r="D18" s="25">
        <v>2772214.8631895878</v>
      </c>
      <c r="E18" s="25">
        <v>1354878</v>
      </c>
      <c r="F18" s="26">
        <f t="shared" si="0"/>
        <v>-1787631.4311309438</v>
      </c>
    </row>
    <row r="19" spans="1:6" x14ac:dyDescent="0.2">
      <c r="A19" s="17" t="s">
        <v>68</v>
      </c>
      <c r="B19" s="29">
        <f>+SUM(B11:B18)</f>
        <v>87937126.881393015</v>
      </c>
      <c r="C19" s="29">
        <f>+SUM(C11:C18)</f>
        <v>76903050</v>
      </c>
      <c r="D19" s="29">
        <f>+SUM(D11:D18)</f>
        <v>123381546.20090476</v>
      </c>
      <c r="E19" s="29">
        <f>+SUM(E11:E18)</f>
        <v>76903050</v>
      </c>
    </row>
    <row r="20" spans="1:6" x14ac:dyDescent="0.2">
      <c r="A20" s="17"/>
      <c r="B20" s="30"/>
      <c r="C20" s="30"/>
    </row>
    <row r="21" spans="1:6" x14ac:dyDescent="0.2">
      <c r="A21" s="17" t="s">
        <v>69</v>
      </c>
      <c r="B21" s="30"/>
      <c r="C21" s="30"/>
    </row>
    <row r="22" spans="1:6" x14ac:dyDescent="0.2">
      <c r="A22" s="23" t="s">
        <v>70</v>
      </c>
      <c r="B22" s="25">
        <v>43907782.256954633</v>
      </c>
      <c r="C22" s="25">
        <f>+'[1]EF (Formato)'!$Q$25</f>
        <v>681432</v>
      </c>
      <c r="E22" s="25">
        <v>681432</v>
      </c>
      <c r="F22" s="26">
        <f t="shared" ref="F22:F28" si="1">+E22-B22</f>
        <v>-43226350.256954633</v>
      </c>
    </row>
    <row r="23" spans="1:6" x14ac:dyDescent="0.2">
      <c r="A23" s="23" t="s">
        <v>71</v>
      </c>
      <c r="B23" s="25">
        <v>199644000</v>
      </c>
      <c r="C23" s="25">
        <f>+'[1]EF (Formato)'!$Q$26</f>
        <v>193177496</v>
      </c>
      <c r="D23" s="25">
        <v>238210270.25</v>
      </c>
      <c r="E23" s="25">
        <v>193177496</v>
      </c>
      <c r="F23" s="26">
        <f t="shared" si="1"/>
        <v>-6466504</v>
      </c>
    </row>
    <row r="24" spans="1:6" x14ac:dyDescent="0.2">
      <c r="A24" s="23" t="s">
        <v>32</v>
      </c>
      <c r="B24" s="43">
        <v>77523492.24000001</v>
      </c>
      <c r="C24" s="25">
        <f>+'[1]EF (Formato)'!$Q$28</f>
        <v>69087955</v>
      </c>
      <c r="D24" s="25">
        <v>71579020.639999986</v>
      </c>
      <c r="E24" s="25">
        <v>69087955</v>
      </c>
      <c r="F24" s="26">
        <f t="shared" si="1"/>
        <v>-8435537.2400000095</v>
      </c>
    </row>
    <row r="25" spans="1:6" x14ac:dyDescent="0.2">
      <c r="A25" s="23" t="s">
        <v>27</v>
      </c>
      <c r="B25" s="43">
        <v>282819620.89371347</v>
      </c>
      <c r="C25" s="25">
        <f>+'[1]EF (Formato)'!$Q$29</f>
        <v>305266122</v>
      </c>
      <c r="D25" s="25">
        <v>304172845.71792734</v>
      </c>
      <c r="E25" s="25">
        <v>305266122</v>
      </c>
      <c r="F25" s="26">
        <f t="shared" si="1"/>
        <v>22446501.106286526</v>
      </c>
    </row>
    <row r="26" spans="1:6" x14ac:dyDescent="0.2">
      <c r="A26" s="23" t="s">
        <v>31</v>
      </c>
      <c r="B26" s="43">
        <v>15461588.939999999</v>
      </c>
      <c r="C26" s="25">
        <f>+'[1]EF (Formato)'!$Q$30</f>
        <v>7238929</v>
      </c>
      <c r="D26" s="25">
        <v>8464277.75</v>
      </c>
      <c r="E26" s="25">
        <v>7238929</v>
      </c>
      <c r="F26" s="26">
        <f t="shared" si="1"/>
        <v>-8222659.9399999995</v>
      </c>
    </row>
    <row r="27" spans="1:6" x14ac:dyDescent="0.2">
      <c r="A27" s="23" t="s">
        <v>23</v>
      </c>
      <c r="B27" s="43">
        <v>120767.28575386325</v>
      </c>
      <c r="C27" s="25">
        <f>+'[1]EF (Formato)'!$Q$31</f>
        <v>121247</v>
      </c>
      <c r="D27" s="25">
        <v>114598.61136932313</v>
      </c>
      <c r="E27" s="25">
        <v>121247</v>
      </c>
      <c r="F27" s="26">
        <f t="shared" si="1"/>
        <v>479.71424613674753</v>
      </c>
    </row>
    <row r="28" spans="1:6" x14ac:dyDescent="0.2">
      <c r="A28" s="23" t="s">
        <v>29</v>
      </c>
      <c r="B28" s="43">
        <v>124432.32459887354</v>
      </c>
      <c r="C28" s="25">
        <f>+'[1]EF (Formato)'!$Q$32</f>
        <v>113640</v>
      </c>
      <c r="D28" s="25">
        <v>107215.06150693631</v>
      </c>
      <c r="E28" s="25">
        <v>113640</v>
      </c>
      <c r="F28" s="26">
        <f t="shared" si="1"/>
        <v>-10792.324598873543</v>
      </c>
    </row>
    <row r="29" spans="1:6" ht="13.5" thickBot="1" x14ac:dyDescent="0.25">
      <c r="A29" s="17" t="s">
        <v>72</v>
      </c>
      <c r="B29" s="44">
        <f>SUM(B19:B28)</f>
        <v>707538810.82241392</v>
      </c>
      <c r="C29" s="31" t="e">
        <f>+C19+#REF!</f>
        <v>#REF!</v>
      </c>
      <c r="D29" s="31" t="e">
        <f>+D19+#REF!</f>
        <v>#REF!</v>
      </c>
      <c r="E29" s="31" t="e">
        <f>+E19+#REF!</f>
        <v>#REF!</v>
      </c>
    </row>
    <row r="30" spans="1:6" ht="13.5" thickTop="1" x14ac:dyDescent="0.2">
      <c r="A30" s="23"/>
      <c r="B30" s="45"/>
      <c r="C30" s="30"/>
    </row>
    <row r="31" spans="1:6" x14ac:dyDescent="0.2">
      <c r="A31" s="17" t="s">
        <v>73</v>
      </c>
      <c r="B31" s="45"/>
      <c r="C31" s="30"/>
    </row>
    <row r="32" spans="1:6" x14ac:dyDescent="0.2">
      <c r="A32" s="17" t="s">
        <v>74</v>
      </c>
      <c r="B32" s="45"/>
      <c r="C32" s="30"/>
    </row>
    <row r="33" spans="1:6" x14ac:dyDescent="0.2">
      <c r="A33" s="23" t="s">
        <v>35</v>
      </c>
      <c r="B33" s="43">
        <v>44710905.190397374</v>
      </c>
      <c r="C33" s="25">
        <f>+'[1]EF (Formato)'!$Q$41</f>
        <v>48470445</v>
      </c>
      <c r="D33" s="25">
        <v>32337235.25687005</v>
      </c>
      <c r="E33" s="25">
        <v>48470445</v>
      </c>
      <c r="F33" s="26">
        <f t="shared" ref="F33:F39" si="2">+E33-B33</f>
        <v>3759539.8096026257</v>
      </c>
    </row>
    <row r="34" spans="1:6" x14ac:dyDescent="0.2">
      <c r="A34" s="23" t="s">
        <v>36</v>
      </c>
      <c r="B34" s="43">
        <v>21410614.51033628</v>
      </c>
      <c r="C34" s="25">
        <f>+'[1]EF (Formato)'!$Q$42</f>
        <v>16226150</v>
      </c>
      <c r="D34" s="25">
        <v>21053061.208397612</v>
      </c>
      <c r="E34" s="25">
        <v>16226150</v>
      </c>
      <c r="F34" s="26">
        <f t="shared" si="2"/>
        <v>-5184464.5103362799</v>
      </c>
    </row>
    <row r="35" spans="1:6" x14ac:dyDescent="0.2">
      <c r="A35" s="23" t="s">
        <v>33</v>
      </c>
      <c r="B35" s="43">
        <v>14813651.508239796</v>
      </c>
      <c r="C35" s="25">
        <f>+'[1]EF (Formato)'!$Q$44</f>
        <v>3315678</v>
      </c>
      <c r="D35" s="25">
        <v>1566139.9892151398</v>
      </c>
      <c r="E35" s="25">
        <v>3315678</v>
      </c>
      <c r="F35" s="26">
        <f t="shared" si="2"/>
        <v>-11497973.508239796</v>
      </c>
    </row>
    <row r="36" spans="1:6" x14ac:dyDescent="0.2">
      <c r="A36" s="23" t="s">
        <v>37</v>
      </c>
      <c r="B36" s="43">
        <v>4464375.6105628889</v>
      </c>
      <c r="C36" s="25">
        <f>+'[1]EF (Formato)'!$Q$46</f>
        <v>5694224</v>
      </c>
      <c r="D36" s="25">
        <v>6207953.6843919037</v>
      </c>
      <c r="E36" s="25">
        <v>5694224</v>
      </c>
      <c r="F36" s="26">
        <f t="shared" si="2"/>
        <v>1229848.3894371111</v>
      </c>
    </row>
    <row r="37" spans="1:6" x14ac:dyDescent="0.2">
      <c r="A37" s="23" t="s">
        <v>34</v>
      </c>
      <c r="B37" s="43">
        <v>16142744.377660418</v>
      </c>
      <c r="C37" s="25">
        <f>+'[1]EF (Formato)'!$Q$47</f>
        <v>13919248</v>
      </c>
      <c r="D37" s="25">
        <v>11359189.054436617</v>
      </c>
      <c r="E37" s="25">
        <v>13919248</v>
      </c>
      <c r="F37" s="26">
        <f t="shared" si="2"/>
        <v>-2223496.3776604179</v>
      </c>
    </row>
    <row r="38" spans="1:6" x14ac:dyDescent="0.2">
      <c r="A38" s="23" t="s">
        <v>38</v>
      </c>
      <c r="B38" s="43">
        <v>834111.44400000013</v>
      </c>
      <c r="C38" s="25">
        <f>+'[1]EF (Formato)'!$Q$48</f>
        <v>2043845</v>
      </c>
      <c r="D38" s="25">
        <v>15387575.850000001</v>
      </c>
      <c r="E38" s="25">
        <v>2043845</v>
      </c>
      <c r="F38" s="26">
        <f t="shared" si="2"/>
        <v>1209733.5559999999</v>
      </c>
    </row>
    <row r="39" spans="1:6" x14ac:dyDescent="0.2">
      <c r="A39" s="23" t="s">
        <v>39</v>
      </c>
      <c r="B39" s="43">
        <v>5795883.7769220192</v>
      </c>
      <c r="C39" s="25">
        <f>+'[1]EF (Formato)'!$Q$49</f>
        <v>3591046</v>
      </c>
      <c r="D39" s="25">
        <v>3399597.4273988367</v>
      </c>
      <c r="E39" s="25">
        <v>3591046</v>
      </c>
      <c r="F39" s="26">
        <f t="shared" si="2"/>
        <v>-2204837.7769220192</v>
      </c>
    </row>
    <row r="40" spans="1:6" x14ac:dyDescent="0.2">
      <c r="A40" s="17" t="s">
        <v>75</v>
      </c>
      <c r="B40" s="46">
        <f>+SUM(B33:B39)</f>
        <v>108172286.41811879</v>
      </c>
      <c r="C40" s="29">
        <f>+SUM(C33:C39)</f>
        <v>93260636</v>
      </c>
      <c r="D40" s="29">
        <f>+SUM(D33:D39)</f>
        <v>91310752.470710158</v>
      </c>
      <c r="E40" s="29">
        <f>+SUM(E33:E39)</f>
        <v>93260636</v>
      </c>
    </row>
    <row r="41" spans="1:6" x14ac:dyDescent="0.2">
      <c r="A41" s="23"/>
      <c r="B41" s="45"/>
      <c r="C41" s="30"/>
    </row>
    <row r="42" spans="1:6" x14ac:dyDescent="0.2">
      <c r="A42" s="17" t="s">
        <v>76</v>
      </c>
      <c r="B42" s="45"/>
      <c r="C42" s="30"/>
    </row>
    <row r="43" spans="1:6" ht="18" customHeight="1" x14ac:dyDescent="0.2">
      <c r="A43" s="23"/>
      <c r="B43" s="45"/>
      <c r="C43" s="30"/>
    </row>
    <row r="44" spans="1:6" x14ac:dyDescent="0.2">
      <c r="A44" s="23" t="s">
        <v>30</v>
      </c>
      <c r="B44" s="43">
        <v>45580756.404009655</v>
      </c>
      <c r="C44" s="25">
        <f>+'[1]EF (Formato)'!$Q$56</f>
        <v>50390590</v>
      </c>
      <c r="D44" s="25">
        <v>43572964.68894989</v>
      </c>
      <c r="E44" s="25">
        <v>50390590</v>
      </c>
      <c r="F44" s="26">
        <f>+E44-B44</f>
        <v>4809833.5959903449</v>
      </c>
    </row>
    <row r="45" spans="1:6" x14ac:dyDescent="0.2">
      <c r="A45" s="23" t="s">
        <v>40</v>
      </c>
      <c r="B45" s="43">
        <v>5798426.4500000002</v>
      </c>
      <c r="C45" s="25">
        <f>+'[1]EF (Formato)'!$Q$57</f>
        <v>3676176</v>
      </c>
      <c r="D45" s="25">
        <v>4027034.3400000003</v>
      </c>
      <c r="E45" s="25">
        <v>3676176</v>
      </c>
      <c r="F45" s="26">
        <f>+E45-B45</f>
        <v>-2122250.4500000002</v>
      </c>
    </row>
    <row r="46" spans="1:6" x14ac:dyDescent="0.2">
      <c r="A46" s="23" t="s">
        <v>38</v>
      </c>
      <c r="B46" s="43">
        <v>34827404.726000004</v>
      </c>
      <c r="C46" s="25">
        <f>+'[1]EF (Formato)'!$Q$58</f>
        <v>29671172</v>
      </c>
      <c r="D46" s="25">
        <v>16018375</v>
      </c>
      <c r="E46" s="25">
        <v>29671172</v>
      </c>
      <c r="F46" s="26">
        <f>+E46-B46</f>
        <v>-5156232.7260000035</v>
      </c>
    </row>
    <row r="47" spans="1:6" x14ac:dyDescent="0.2">
      <c r="A47" s="17" t="s">
        <v>77</v>
      </c>
      <c r="B47" s="47">
        <f>SUM(B40:B46)</f>
        <v>194378873.99812844</v>
      </c>
      <c r="C47" s="32">
        <f>SUM(C40:C46)</f>
        <v>176998574</v>
      </c>
      <c r="D47" s="32">
        <f>SUM(D40:D46)</f>
        <v>154929126.49966004</v>
      </c>
      <c r="E47" s="32">
        <f>SUM(E40:E46)</f>
        <v>176998574</v>
      </c>
    </row>
    <row r="48" spans="1:6" x14ac:dyDescent="0.2">
      <c r="A48" s="23"/>
      <c r="B48" s="45"/>
      <c r="C48" s="30"/>
    </row>
    <row r="49" spans="1:9" x14ac:dyDescent="0.2">
      <c r="A49" s="17" t="s">
        <v>14</v>
      </c>
      <c r="B49" s="45"/>
      <c r="C49" s="30"/>
    </row>
    <row r="50" spans="1:9" x14ac:dyDescent="0.2">
      <c r="A50" s="23" t="s">
        <v>41</v>
      </c>
      <c r="B50" s="43">
        <v>322841400</v>
      </c>
      <c r="C50" s="25">
        <f>+'[1]EF (Formato)'!$Q$63</f>
        <v>322841400</v>
      </c>
      <c r="D50" s="25">
        <v>438141900.44999993</v>
      </c>
      <c r="E50" s="25">
        <v>322841400</v>
      </c>
      <c r="F50" s="26">
        <f>+E50-B50</f>
        <v>0</v>
      </c>
      <c r="G50" s="25"/>
      <c r="H50" s="25"/>
      <c r="I50" s="25"/>
    </row>
    <row r="51" spans="1:9" hidden="1" x14ac:dyDescent="0.2">
      <c r="A51" s="23" t="s">
        <v>78</v>
      </c>
      <c r="B51" s="43">
        <v>0</v>
      </c>
      <c r="C51" s="25"/>
      <c r="E51" s="25"/>
      <c r="F51" s="26">
        <f>+E51-B51</f>
        <v>0</v>
      </c>
    </row>
    <row r="52" spans="1:9" x14ac:dyDescent="0.2">
      <c r="A52" s="23" t="s">
        <v>42</v>
      </c>
      <c r="B52" s="43">
        <v>88843351.399698719</v>
      </c>
      <c r="C52" s="25">
        <f>+'[1]EF (Formato)'!$Q$65</f>
        <v>87274777</v>
      </c>
      <c r="D52" s="25">
        <v>82957469.049338534</v>
      </c>
      <c r="E52" s="25">
        <v>87274777</v>
      </c>
      <c r="F52" s="26">
        <f>+E52-B52</f>
        <v>-1568574.3996987194</v>
      </c>
      <c r="G52" s="57"/>
      <c r="H52" s="5"/>
    </row>
    <row r="53" spans="1:9" x14ac:dyDescent="0.2">
      <c r="A53" s="23" t="s">
        <v>43</v>
      </c>
      <c r="B53" s="43">
        <v>101395331.894679</v>
      </c>
      <c r="C53" s="25">
        <f>+'[1]EF (Formato)'!$Q$66</f>
        <v>63595005</v>
      </c>
      <c r="D53" s="25">
        <f>69478526.1338839+94340</f>
        <v>69572866.133883893</v>
      </c>
      <c r="E53" s="25">
        <f>63595005+175072</f>
        <v>63770077</v>
      </c>
      <c r="F53" s="26">
        <f>+E53-B53</f>
        <v>-37625254.894678995</v>
      </c>
    </row>
    <row r="54" spans="1:9" x14ac:dyDescent="0.2">
      <c r="A54" s="23" t="s">
        <v>79</v>
      </c>
      <c r="B54" s="43">
        <v>79853.529908418655</v>
      </c>
      <c r="C54" s="25">
        <f>+'[1]EF (Formato)'!$Q$68</f>
        <v>1705042</v>
      </c>
      <c r="D54" s="25">
        <v>428412.35093683354</v>
      </c>
      <c r="E54" s="25">
        <v>1705042</v>
      </c>
      <c r="F54" s="26">
        <f>+E54-B54</f>
        <v>1625188.4700915813</v>
      </c>
    </row>
    <row r="55" spans="1:9" x14ac:dyDescent="0.2">
      <c r="A55" s="17" t="s">
        <v>80</v>
      </c>
      <c r="B55" s="47">
        <f>SUM(B50:B54)</f>
        <v>513159936.82428616</v>
      </c>
      <c r="C55" s="32">
        <f>SUM(C50:C54)</f>
        <v>475416224</v>
      </c>
      <c r="D55" s="32">
        <f>SUM(D50:D54)</f>
        <v>591100647.98415923</v>
      </c>
      <c r="E55" s="32">
        <f>SUM(E50:E54)</f>
        <v>475591296</v>
      </c>
    </row>
    <row r="56" spans="1:9" x14ac:dyDescent="0.2">
      <c r="A56" s="23"/>
      <c r="B56" s="45"/>
      <c r="C56" s="30"/>
    </row>
    <row r="57" spans="1:9" ht="13.5" thickBot="1" x14ac:dyDescent="0.25">
      <c r="A57" s="17" t="s">
        <v>81</v>
      </c>
      <c r="B57" s="48">
        <f>+B47+B55</f>
        <v>707538810.82241464</v>
      </c>
      <c r="C57" s="33">
        <f>+C47+C55</f>
        <v>652414798</v>
      </c>
      <c r="D57" s="33">
        <f>+D47+D55</f>
        <v>746029774.48381925</v>
      </c>
      <c r="E57" s="33">
        <f>+E47+E55</f>
        <v>652589870</v>
      </c>
    </row>
    <row r="58" spans="1:9" ht="13.5" thickTop="1" x14ac:dyDescent="0.2">
      <c r="A58" s="23"/>
      <c r="B58" s="49">
        <f>+B57-B29</f>
        <v>0</v>
      </c>
      <c r="C58" s="26" t="e">
        <f>+C29-C57</f>
        <v>#REF!</v>
      </c>
      <c r="D58" s="26" t="e">
        <f>+D29-D57</f>
        <v>#REF!</v>
      </c>
      <c r="E58" s="26" t="e">
        <f>+E29-E57</f>
        <v>#REF!</v>
      </c>
      <c r="G58" s="26"/>
      <c r="H58" s="26"/>
      <c r="I58" s="26"/>
    </row>
    <row r="59" spans="1:9" x14ac:dyDescent="0.2">
      <c r="A59" s="23"/>
      <c r="B59" s="50"/>
      <c r="C59" s="30"/>
    </row>
    <row r="60" spans="1:9" x14ac:dyDescent="0.2">
      <c r="A60" s="23"/>
      <c r="B60" s="50"/>
      <c r="C60" s="34" t="e">
        <f>+C29-C57</f>
        <v>#REF!</v>
      </c>
    </row>
    <row r="61" spans="1:9" x14ac:dyDescent="0.2">
      <c r="A61" s="23"/>
      <c r="B61" s="50"/>
      <c r="C61" s="30"/>
    </row>
    <row r="62" spans="1:9" x14ac:dyDescent="0.2">
      <c r="A62" s="23"/>
      <c r="B62" s="50"/>
      <c r="C62" s="30"/>
    </row>
    <row r="63" spans="1:9" x14ac:dyDescent="0.2">
      <c r="A63" s="23"/>
      <c r="B63" s="45"/>
      <c r="C63" s="30"/>
    </row>
    <row r="64" spans="1:9" x14ac:dyDescent="0.2">
      <c r="A64" s="23"/>
      <c r="B64" s="50"/>
      <c r="C64" s="34"/>
    </row>
    <row r="65" spans="1:10" x14ac:dyDescent="0.2">
      <c r="A65" s="15" t="s">
        <v>92</v>
      </c>
      <c r="B65" s="6"/>
      <c r="C65" s="15"/>
    </row>
    <row r="66" spans="1:10" x14ac:dyDescent="0.2">
      <c r="A66" s="15" t="s">
        <v>93</v>
      </c>
      <c r="B66" s="6"/>
      <c r="C66" s="15"/>
    </row>
    <row r="67" spans="1:10" x14ac:dyDescent="0.2">
      <c r="A67" s="23"/>
      <c r="B67" s="45"/>
      <c r="C67" s="30"/>
    </row>
    <row r="68" spans="1:10" x14ac:dyDescent="0.2">
      <c r="B68" s="6"/>
    </row>
    <row r="69" spans="1:10" x14ac:dyDescent="0.2">
      <c r="B69" s="6"/>
    </row>
    <row r="70" spans="1:10" x14ac:dyDescent="0.2">
      <c r="B70" s="6"/>
      <c r="J70" s="55"/>
    </row>
    <row r="71" spans="1:10" x14ac:dyDescent="0.2">
      <c r="B71" s="6"/>
      <c r="J71" s="56"/>
    </row>
    <row r="72" spans="1:10" x14ac:dyDescent="0.2">
      <c r="B72" s="6"/>
      <c r="J72" s="56"/>
    </row>
    <row r="73" spans="1:10" x14ac:dyDescent="0.2">
      <c r="A73" s="14" t="s">
        <v>59</v>
      </c>
      <c r="B73" s="6"/>
      <c r="C73" s="15"/>
      <c r="J73" s="56"/>
    </row>
    <row r="74" spans="1:10" x14ac:dyDescent="0.2">
      <c r="A74" s="14" t="s">
        <v>60</v>
      </c>
      <c r="B74" s="6"/>
      <c r="C74" s="15"/>
      <c r="J74" s="56"/>
    </row>
    <row r="75" spans="1:10" x14ac:dyDescent="0.2">
      <c r="A75" s="14" t="s">
        <v>82</v>
      </c>
      <c r="B75" s="45"/>
      <c r="C75" s="30"/>
      <c r="J75" s="56"/>
    </row>
    <row r="76" spans="1:10" x14ac:dyDescent="0.2">
      <c r="A76" s="14" t="s">
        <v>91</v>
      </c>
      <c r="B76" s="45"/>
      <c r="C76" s="30"/>
      <c r="J76" s="56"/>
    </row>
    <row r="77" spans="1:10" ht="13.5" x14ac:dyDescent="0.25">
      <c r="A77" s="16" t="s">
        <v>62</v>
      </c>
      <c r="B77" s="45"/>
      <c r="C77" s="30"/>
      <c r="J77" s="56"/>
    </row>
    <row r="78" spans="1:10" x14ac:dyDescent="0.2">
      <c r="A78" s="23"/>
      <c r="B78" s="45"/>
      <c r="C78" s="30"/>
      <c r="J78" s="56"/>
    </row>
    <row r="79" spans="1:10" x14ac:dyDescent="0.2">
      <c r="A79" s="23"/>
      <c r="B79" s="45"/>
      <c r="C79" s="30"/>
      <c r="J79" s="56"/>
    </row>
    <row r="80" spans="1:10" x14ac:dyDescent="0.2">
      <c r="A80" s="23"/>
      <c r="B80" s="51">
        <v>2018</v>
      </c>
      <c r="C80" s="35" t="s">
        <v>64</v>
      </c>
      <c r="D80" s="18">
        <v>2016</v>
      </c>
      <c r="J80" s="56"/>
    </row>
    <row r="81" spans="1:10" x14ac:dyDescent="0.2">
      <c r="A81" s="23" t="s">
        <v>44</v>
      </c>
      <c r="B81" s="43">
        <v>291137784.89490831</v>
      </c>
      <c r="C81" s="25"/>
      <c r="D81" s="25">
        <v>187132921.24058974</v>
      </c>
      <c r="J81" s="56"/>
    </row>
    <row r="82" spans="1:10" x14ac:dyDescent="0.2">
      <c r="A82" s="23" t="s">
        <v>18</v>
      </c>
      <c r="B82" s="52">
        <v>-146672487.207524</v>
      </c>
      <c r="C82" s="25"/>
      <c r="D82" s="36">
        <v>-71890564.536544472</v>
      </c>
      <c r="J82" s="56"/>
    </row>
    <row r="83" spans="1:10" x14ac:dyDescent="0.2">
      <c r="A83" s="17" t="s">
        <v>83</v>
      </c>
      <c r="B83" s="53">
        <f>SUM(B81:B82)</f>
        <v>144465297.68738431</v>
      </c>
      <c r="C83" s="38"/>
      <c r="D83" s="37">
        <f>SUM(D81:D82)</f>
        <v>115242356.70404527</v>
      </c>
      <c r="J83" s="56"/>
    </row>
    <row r="84" spans="1:10" x14ac:dyDescent="0.2">
      <c r="A84" s="23"/>
      <c r="B84" s="45"/>
      <c r="C84" s="30"/>
      <c r="J84" s="56"/>
    </row>
    <row r="85" spans="1:10" x14ac:dyDescent="0.2">
      <c r="A85" s="23"/>
      <c r="B85" s="45"/>
      <c r="C85" s="30"/>
      <c r="J85" s="56"/>
    </row>
    <row r="86" spans="1:10" x14ac:dyDescent="0.2">
      <c r="A86" s="23" t="s">
        <v>46</v>
      </c>
      <c r="B86" s="52">
        <v>-57939972.197334245</v>
      </c>
      <c r="C86" s="25"/>
      <c r="D86" s="36">
        <v>-47212544.15622022</v>
      </c>
      <c r="J86" s="56"/>
    </row>
    <row r="87" spans="1:10" x14ac:dyDescent="0.2">
      <c r="A87" s="23" t="s">
        <v>47</v>
      </c>
      <c r="B87" s="52">
        <v>-41083582.585663468</v>
      </c>
      <c r="C87" s="25"/>
      <c r="D87" s="36">
        <v>-42720684.921685174</v>
      </c>
      <c r="J87" s="56"/>
    </row>
    <row r="88" spans="1:10" x14ac:dyDescent="0.2">
      <c r="A88" s="17" t="s">
        <v>84</v>
      </c>
      <c r="B88" s="53">
        <f>+SUM(B86:B87,B83)</f>
        <v>45441742.904386595</v>
      </c>
      <c r="C88" s="38"/>
      <c r="D88" s="37">
        <f>+SUM(D86:D87,D83)</f>
        <v>25309127.626139879</v>
      </c>
      <c r="J88" s="56"/>
    </row>
    <row r="89" spans="1:10" x14ac:dyDescent="0.2">
      <c r="A89" s="23"/>
      <c r="B89" s="45"/>
      <c r="C89" s="30"/>
      <c r="J89" s="56"/>
    </row>
    <row r="90" spans="1:10" x14ac:dyDescent="0.2">
      <c r="A90" s="23"/>
      <c r="B90" s="45"/>
      <c r="C90" s="30"/>
      <c r="J90" s="56"/>
    </row>
    <row r="91" spans="1:10" x14ac:dyDescent="0.2">
      <c r="A91" s="23" t="s">
        <v>50</v>
      </c>
      <c r="B91" s="52">
        <v>9605128.4468593374</v>
      </c>
      <c r="C91" s="25"/>
      <c r="D91" s="36">
        <v>1648505.2598768519</v>
      </c>
      <c r="J91" s="56"/>
    </row>
    <row r="92" spans="1:10" x14ac:dyDescent="0.2">
      <c r="A92" s="23" t="s">
        <v>49</v>
      </c>
      <c r="B92" s="52">
        <v>-2052704.5698153707</v>
      </c>
      <c r="C92" s="25"/>
      <c r="D92" s="36">
        <v>-449803.86</v>
      </c>
      <c r="J92" s="56"/>
    </row>
    <row r="93" spans="1:10" x14ac:dyDescent="0.2">
      <c r="A93" s="23" t="s">
        <v>48</v>
      </c>
      <c r="B93" s="52">
        <v>-112867.60470900792</v>
      </c>
      <c r="C93" s="25"/>
      <c r="D93" s="36">
        <v>-23143.703633200519</v>
      </c>
      <c r="J93" s="56"/>
    </row>
    <row r="94" spans="1:10" x14ac:dyDescent="0.2">
      <c r="A94" s="23" t="s">
        <v>45</v>
      </c>
      <c r="B94" s="52">
        <v>7060686.0611908222</v>
      </c>
      <c r="C94" s="25"/>
      <c r="D94" s="36">
        <v>4244122.371715867</v>
      </c>
      <c r="J94" s="56"/>
    </row>
    <row r="95" spans="1:10" x14ac:dyDescent="0.2">
      <c r="A95" s="23" t="s">
        <v>85</v>
      </c>
      <c r="B95" s="52"/>
      <c r="C95" s="25"/>
      <c r="J95" s="56"/>
    </row>
    <row r="96" spans="1:10" x14ac:dyDescent="0.2">
      <c r="A96" s="17" t="s">
        <v>86</v>
      </c>
      <c r="B96" s="53">
        <f>+SUM(B88,B91:B95)</f>
        <v>59941985.237912379</v>
      </c>
      <c r="C96" s="38"/>
      <c r="D96" s="37">
        <f>+SUM(D88,D91:D95)</f>
        <v>30728807.694099396</v>
      </c>
      <c r="J96" s="56"/>
    </row>
    <row r="97" spans="1:10" x14ac:dyDescent="0.2">
      <c r="A97" s="23"/>
      <c r="B97" s="45"/>
      <c r="C97" s="30"/>
      <c r="J97" s="56"/>
    </row>
    <row r="98" spans="1:10" x14ac:dyDescent="0.2">
      <c r="A98" s="23" t="s">
        <v>51</v>
      </c>
      <c r="B98" s="52">
        <v>-17576907.885386445</v>
      </c>
      <c r="C98" s="25"/>
      <c r="D98" s="36">
        <v>-12291257.632129552</v>
      </c>
      <c r="J98" s="56"/>
    </row>
    <row r="99" spans="1:10" ht="13.5" thickBot="1" x14ac:dyDescent="0.25">
      <c r="A99" s="17" t="s">
        <v>87</v>
      </c>
      <c r="B99" s="54">
        <f>+SUM(B96:B98)</f>
        <v>42365077.352525935</v>
      </c>
      <c r="C99" s="38"/>
      <c r="D99" s="39">
        <f>+SUM(D96:D98)</f>
        <v>18437550.061969846</v>
      </c>
      <c r="J99" s="56"/>
    </row>
    <row r="100" spans="1:10" ht="13.5" thickTop="1" x14ac:dyDescent="0.2">
      <c r="A100" s="23"/>
      <c r="B100" s="15"/>
      <c r="C100" s="15"/>
      <c r="J100" s="56"/>
    </row>
    <row r="101" spans="1:10" x14ac:dyDescent="0.2">
      <c r="A101" s="23"/>
      <c r="B101" s="40"/>
      <c r="C101" s="15"/>
      <c r="J101" s="56"/>
    </row>
    <row r="102" spans="1:10" x14ac:dyDescent="0.2">
      <c r="A102" s="23"/>
      <c r="B102" s="41"/>
      <c r="C102" s="15"/>
      <c r="J102" s="56"/>
    </row>
    <row r="103" spans="1:10" x14ac:dyDescent="0.2">
      <c r="A103" s="23"/>
      <c r="B103" s="40"/>
      <c r="C103" s="15"/>
      <c r="J103" s="56"/>
    </row>
    <row r="104" spans="1:10" x14ac:dyDescent="0.2">
      <c r="A104" s="23"/>
      <c r="B104" s="15"/>
      <c r="C104" s="15"/>
      <c r="J104" s="56"/>
    </row>
    <row r="105" spans="1:10" x14ac:dyDescent="0.2">
      <c r="A105" s="15" t="s">
        <v>88</v>
      </c>
      <c r="B105" s="15"/>
      <c r="C105" s="15"/>
      <c r="J105" s="56"/>
    </row>
    <row r="106" spans="1:10" x14ac:dyDescent="0.2">
      <c r="A106" s="15" t="s">
        <v>89</v>
      </c>
      <c r="B106" s="15"/>
      <c r="C106" s="15"/>
      <c r="J106" s="56"/>
    </row>
    <row r="107" spans="1:10" x14ac:dyDescent="0.2">
      <c r="A107" s="23"/>
      <c r="B107" s="15"/>
      <c r="C107" s="15"/>
      <c r="J107" s="56"/>
    </row>
    <row r="108" spans="1:10" x14ac:dyDescent="0.2">
      <c r="J108" s="55"/>
    </row>
    <row r="109" spans="1:10" x14ac:dyDescent="0.2">
      <c r="B109" s="42"/>
      <c r="G109" s="26"/>
      <c r="H109" s="26"/>
      <c r="I109" s="26"/>
    </row>
    <row r="110" spans="1:10" x14ac:dyDescent="0.2">
      <c r="B110" s="42"/>
      <c r="G110" s="26"/>
      <c r="H110" s="26"/>
      <c r="I110" s="26"/>
    </row>
    <row r="111" spans="1:10" x14ac:dyDescent="0.2">
      <c r="G111" s="26"/>
      <c r="H111" s="26"/>
      <c r="I111" s="26"/>
    </row>
  </sheetData>
  <pageMargins left="0.7" right="0.7" top="0.75" bottom="0.75" header="0.3" footer="0.3"/>
  <pageSetup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"/>
  <sheetViews>
    <sheetView showGridLines="0" workbookViewId="0">
      <selection activeCell="L4" sqref="L4:L7"/>
    </sheetView>
  </sheetViews>
  <sheetFormatPr baseColWidth="10" defaultRowHeight="15" x14ac:dyDescent="0.25"/>
  <cols>
    <col min="2" max="2" width="26.85546875" customWidth="1"/>
    <col min="5" max="6" width="12.28515625" bestFit="1" customWidth="1"/>
    <col min="8" max="8" width="12.28515625" bestFit="1" customWidth="1"/>
    <col min="12" max="12" width="12.28515625" bestFit="1" customWidth="1"/>
  </cols>
  <sheetData>
    <row r="3" spans="1:16" x14ac:dyDescent="0.25">
      <c r="A3" s="3" t="s">
        <v>0</v>
      </c>
      <c r="B3" s="3" t="s">
        <v>1</v>
      </c>
      <c r="C3" s="3" t="s">
        <v>16</v>
      </c>
      <c r="D3" s="3" t="s">
        <v>13</v>
      </c>
      <c r="E3" s="3" t="s">
        <v>2</v>
      </c>
      <c r="F3" s="3" t="s">
        <v>6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19</v>
      </c>
      <c r="M3" s="4" t="s">
        <v>52</v>
      </c>
      <c r="N3" s="4" t="s">
        <v>53</v>
      </c>
      <c r="O3" s="4" t="s">
        <v>54</v>
      </c>
      <c r="P3" s="1" t="s">
        <v>17</v>
      </c>
    </row>
    <row r="4" spans="1:16" x14ac:dyDescent="0.25">
      <c r="A4" s="7">
        <v>1104000002</v>
      </c>
      <c r="B4" s="8" t="s">
        <v>7</v>
      </c>
      <c r="C4" s="9">
        <v>1030</v>
      </c>
      <c r="D4" s="10"/>
      <c r="E4" s="10"/>
      <c r="F4" s="10">
        <v>69009927.609999999</v>
      </c>
      <c r="G4" s="10"/>
      <c r="H4" s="10"/>
      <c r="I4" s="10"/>
      <c r="J4" s="10"/>
      <c r="K4" s="10"/>
      <c r="L4" s="10">
        <v>69009927.609999999</v>
      </c>
      <c r="M4" s="9"/>
      <c r="N4" s="9"/>
      <c r="O4" s="11">
        <v>69009927.609999999</v>
      </c>
      <c r="P4" s="1" t="s">
        <v>55</v>
      </c>
    </row>
    <row r="5" spans="1:16" x14ac:dyDescent="0.25">
      <c r="A5" s="7">
        <v>1104001001</v>
      </c>
      <c r="B5" s="8" t="s">
        <v>3</v>
      </c>
      <c r="C5" s="9">
        <v>1030</v>
      </c>
      <c r="D5" s="10"/>
      <c r="E5" s="10">
        <v>4994408.3899999997</v>
      </c>
      <c r="F5" s="10">
        <v>58283969.990000002</v>
      </c>
      <c r="G5" s="10">
        <v>3373474.58</v>
      </c>
      <c r="H5" s="10">
        <v>443878.3</v>
      </c>
      <c r="I5" s="10">
        <v>1776554.11</v>
      </c>
      <c r="J5" s="10">
        <v>277372.03000000003</v>
      </c>
      <c r="K5" s="10">
        <v>156875.51999999999</v>
      </c>
      <c r="L5" s="10">
        <v>69306532.920000002</v>
      </c>
      <c r="M5" s="9"/>
      <c r="N5" s="9"/>
      <c r="O5" s="11">
        <v>69306532.920000002</v>
      </c>
      <c r="P5" s="1" t="s">
        <v>55</v>
      </c>
    </row>
    <row r="6" spans="1:16" x14ac:dyDescent="0.25">
      <c r="A6" s="7">
        <v>2102000002</v>
      </c>
      <c r="B6" s="8" t="s">
        <v>5</v>
      </c>
      <c r="C6" s="9">
        <v>2040</v>
      </c>
      <c r="D6" s="10"/>
      <c r="E6" s="10">
        <v>-65511915.25</v>
      </c>
      <c r="F6" s="10"/>
      <c r="G6" s="10"/>
      <c r="H6" s="10"/>
      <c r="I6" s="10"/>
      <c r="J6" s="10"/>
      <c r="K6" s="10"/>
      <c r="L6" s="10">
        <v>-65511915.25</v>
      </c>
      <c r="M6" s="9"/>
      <c r="N6" s="9"/>
      <c r="O6" s="11">
        <v>-65511915.25</v>
      </c>
      <c r="P6" s="1" t="s">
        <v>55</v>
      </c>
    </row>
    <row r="7" spans="1:16" x14ac:dyDescent="0.25">
      <c r="A7" s="7">
        <v>2102001001</v>
      </c>
      <c r="B7" s="8" t="s">
        <v>4</v>
      </c>
      <c r="C7" s="9">
        <v>2040</v>
      </c>
      <c r="D7" s="10"/>
      <c r="E7" s="10">
        <v>-7921383.0599999996</v>
      </c>
      <c r="F7" s="10">
        <v>-5436376.9699999997</v>
      </c>
      <c r="G7" s="10">
        <v>-145.77000000000001</v>
      </c>
      <c r="H7" s="10">
        <v>-58983236.479999997</v>
      </c>
      <c r="I7" s="10">
        <v>-7103.35</v>
      </c>
      <c r="J7" s="10">
        <v>-188.34</v>
      </c>
      <c r="K7" s="10">
        <v>-456110.47</v>
      </c>
      <c r="L7" s="10">
        <v>-72804544.439999998</v>
      </c>
      <c r="M7" s="9"/>
      <c r="N7" s="9"/>
      <c r="O7" s="11">
        <v>-72804544.439999998</v>
      </c>
      <c r="P7" s="1" t="s">
        <v>55</v>
      </c>
    </row>
    <row r="8" spans="1:16" x14ac:dyDescent="0.25">
      <c r="O8" s="2">
        <f>SUM(O4:O7)</f>
        <v>0.84000000357627869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2" workbookViewId="0">
      <selection activeCell="G20" sqref="G20"/>
    </sheetView>
  </sheetViews>
  <sheetFormatPr baseColWidth="10" defaultRowHeight="15" x14ac:dyDescent="0.25"/>
  <cols>
    <col min="3" max="3" width="11.85546875" bestFit="1" customWidth="1"/>
  </cols>
  <sheetData>
    <row r="1" spans="1:3" x14ac:dyDescent="0.25">
      <c r="A1" t="s">
        <v>57</v>
      </c>
      <c r="B1" t="s">
        <v>58</v>
      </c>
    </row>
    <row r="2" spans="1:3" x14ac:dyDescent="0.25">
      <c r="A2" s="4" t="s">
        <v>56</v>
      </c>
      <c r="B2" s="4" t="s">
        <v>56</v>
      </c>
    </row>
    <row r="3" spans="1:3" x14ac:dyDescent="0.25">
      <c r="A3">
        <v>4201011001</v>
      </c>
      <c r="B3" s="12">
        <v>4201011001</v>
      </c>
      <c r="C3" t="b">
        <f>+A3=B3</f>
        <v>1</v>
      </c>
    </row>
    <row r="4" spans="1:3" x14ac:dyDescent="0.25">
      <c r="A4">
        <v>4203010001</v>
      </c>
      <c r="B4" s="12">
        <v>4203010001</v>
      </c>
      <c r="C4" t="b">
        <f t="shared" ref="C4:C36" si="0">+A4=B4</f>
        <v>1</v>
      </c>
    </row>
    <row r="5" spans="1:3" x14ac:dyDescent="0.25">
      <c r="A5">
        <v>4203010003</v>
      </c>
      <c r="B5" s="12">
        <v>4203010003</v>
      </c>
      <c r="C5" t="b">
        <f t="shared" si="0"/>
        <v>1</v>
      </c>
    </row>
    <row r="6" spans="1:3" x14ac:dyDescent="0.25">
      <c r="A6">
        <v>4203030052</v>
      </c>
      <c r="B6" s="12">
        <v>4203030052</v>
      </c>
      <c r="C6" t="b">
        <f t="shared" si="0"/>
        <v>1</v>
      </c>
    </row>
    <row r="7" spans="1:3" x14ac:dyDescent="0.25">
      <c r="A7">
        <v>4206040006</v>
      </c>
      <c r="B7" s="12">
        <v>4206040006</v>
      </c>
      <c r="C7" t="b">
        <f t="shared" si="0"/>
        <v>1</v>
      </c>
    </row>
    <row r="8" spans="1:3" x14ac:dyDescent="0.25">
      <c r="A8">
        <v>4209010113</v>
      </c>
      <c r="B8" s="12">
        <v>4209010113</v>
      </c>
      <c r="C8" t="b">
        <f t="shared" si="0"/>
        <v>1</v>
      </c>
    </row>
    <row r="9" spans="1:3" x14ac:dyDescent="0.25">
      <c r="A9">
        <v>4209019010</v>
      </c>
      <c r="B9" s="13">
        <v>4209019010</v>
      </c>
      <c r="C9" t="b">
        <f t="shared" si="0"/>
        <v>1</v>
      </c>
    </row>
    <row r="10" spans="1:3" x14ac:dyDescent="0.25">
      <c r="A10">
        <v>4403030001</v>
      </c>
      <c r="B10" s="12">
        <v>4403030001</v>
      </c>
      <c r="C10" t="b">
        <f t="shared" si="0"/>
        <v>1</v>
      </c>
    </row>
    <row r="11" spans="1:3" x14ac:dyDescent="0.25">
      <c r="A11">
        <v>4403030036</v>
      </c>
      <c r="B11" s="12">
        <v>4403030036</v>
      </c>
      <c r="C11" t="b">
        <f t="shared" si="0"/>
        <v>1</v>
      </c>
    </row>
    <row r="12" spans="1:3" x14ac:dyDescent="0.25">
      <c r="A12">
        <v>4403040001</v>
      </c>
      <c r="B12" s="12">
        <v>4403040001</v>
      </c>
      <c r="C12" t="b">
        <f t="shared" si="0"/>
        <v>1</v>
      </c>
    </row>
    <row r="13" spans="1:3" x14ac:dyDescent="0.25">
      <c r="A13">
        <v>4403050001</v>
      </c>
      <c r="B13" s="12">
        <v>4403050001</v>
      </c>
      <c r="C13" t="b">
        <f t="shared" si="0"/>
        <v>1</v>
      </c>
    </row>
    <row r="14" spans="1:3" x14ac:dyDescent="0.25">
      <c r="A14">
        <v>4409010036</v>
      </c>
      <c r="B14" s="12">
        <v>4409010036</v>
      </c>
      <c r="C14" t="b">
        <f t="shared" si="0"/>
        <v>1</v>
      </c>
    </row>
    <row r="15" spans="1:3" x14ac:dyDescent="0.25">
      <c r="A15">
        <v>4409010043</v>
      </c>
      <c r="B15" s="12">
        <v>4409010043</v>
      </c>
      <c r="C15" t="b">
        <f t="shared" si="0"/>
        <v>1</v>
      </c>
    </row>
    <row r="16" spans="1:3" x14ac:dyDescent="0.25">
      <c r="A16">
        <v>4410010002</v>
      </c>
      <c r="B16" s="12">
        <v>4410010002</v>
      </c>
      <c r="C16" t="b">
        <f t="shared" si="0"/>
        <v>1</v>
      </c>
    </row>
    <row r="17" spans="1:3" x14ac:dyDescent="0.25">
      <c r="A17">
        <v>4411010028</v>
      </c>
      <c r="B17" s="12">
        <v>4411010028</v>
      </c>
      <c r="C17" t="b">
        <f t="shared" si="0"/>
        <v>1</v>
      </c>
    </row>
    <row r="18" spans="1:3" x14ac:dyDescent="0.25">
      <c r="A18">
        <v>4414010001</v>
      </c>
      <c r="B18" s="12">
        <v>4414010001</v>
      </c>
      <c r="C18" t="b">
        <f t="shared" si="0"/>
        <v>1</v>
      </c>
    </row>
    <row r="19" spans="1:3" x14ac:dyDescent="0.25">
      <c r="A19">
        <v>5303010001</v>
      </c>
      <c r="B19" s="12">
        <v>5303010001</v>
      </c>
      <c r="C19" t="b">
        <f t="shared" si="0"/>
        <v>1</v>
      </c>
    </row>
    <row r="20" spans="1:3" x14ac:dyDescent="0.25">
      <c r="A20">
        <v>5303040011</v>
      </c>
      <c r="B20" s="12">
        <v>5303040011</v>
      </c>
      <c r="C20" t="b">
        <f t="shared" si="0"/>
        <v>1</v>
      </c>
    </row>
    <row r="21" spans="1:3" x14ac:dyDescent="0.25">
      <c r="A21">
        <v>5307011001</v>
      </c>
      <c r="B21" s="12">
        <v>5307011001</v>
      </c>
      <c r="C21" t="b">
        <f t="shared" si="0"/>
        <v>1</v>
      </c>
    </row>
    <row r="22" spans="1:3" x14ac:dyDescent="0.25">
      <c r="A22">
        <v>5603030010</v>
      </c>
      <c r="B22" s="12">
        <v>5603030010</v>
      </c>
      <c r="C22" t="b">
        <f t="shared" si="0"/>
        <v>1</v>
      </c>
    </row>
    <row r="23" spans="1:3" x14ac:dyDescent="0.25">
      <c r="A23">
        <v>5603040008</v>
      </c>
      <c r="B23" s="13">
        <v>5603040008</v>
      </c>
      <c r="C23" t="b">
        <f t="shared" si="0"/>
        <v>1</v>
      </c>
    </row>
    <row r="24" spans="1:3" x14ac:dyDescent="0.25">
      <c r="A24">
        <v>5603050009</v>
      </c>
      <c r="B24" s="12">
        <v>5603050009</v>
      </c>
      <c r="C24" t="b">
        <f t="shared" si="0"/>
        <v>1</v>
      </c>
    </row>
    <row r="25" spans="1:3" x14ac:dyDescent="0.25">
      <c r="A25">
        <v>5603050013</v>
      </c>
      <c r="B25" s="12">
        <v>5603050013</v>
      </c>
      <c r="C25" t="b">
        <f t="shared" si="0"/>
        <v>1</v>
      </c>
    </row>
    <row r="26" spans="1:3" x14ac:dyDescent="0.25">
      <c r="A26">
        <v>5603050022</v>
      </c>
      <c r="B26" s="12">
        <v>5603050022</v>
      </c>
      <c r="C26" t="b">
        <f t="shared" si="0"/>
        <v>1</v>
      </c>
    </row>
    <row r="27" spans="1:3" x14ac:dyDescent="0.25">
      <c r="A27">
        <v>5604010011</v>
      </c>
      <c r="B27" s="12">
        <v>5604010011</v>
      </c>
      <c r="C27" t="b">
        <f t="shared" si="0"/>
        <v>1</v>
      </c>
    </row>
    <row r="28" spans="1:3" x14ac:dyDescent="0.25">
      <c r="A28">
        <v>5607010019</v>
      </c>
      <c r="B28" s="12">
        <v>5607010019</v>
      </c>
      <c r="C28" t="b">
        <f t="shared" si="0"/>
        <v>1</v>
      </c>
    </row>
    <row r="29" spans="1:3" x14ac:dyDescent="0.25">
      <c r="A29">
        <v>6101210001</v>
      </c>
      <c r="B29" s="12">
        <v>6101210001</v>
      </c>
      <c r="C29" t="b">
        <f t="shared" si="0"/>
        <v>1</v>
      </c>
    </row>
    <row r="30" spans="1:3" x14ac:dyDescent="0.25">
      <c r="A30">
        <v>6102220001</v>
      </c>
      <c r="B30" s="12">
        <v>6102220001</v>
      </c>
      <c r="C30" t="b">
        <f t="shared" si="0"/>
        <v>1</v>
      </c>
    </row>
    <row r="31" spans="1:3" x14ac:dyDescent="0.25">
      <c r="A31">
        <v>6102220081</v>
      </c>
      <c r="B31" s="12">
        <v>6102220081</v>
      </c>
      <c r="C31" t="b">
        <f t="shared" si="0"/>
        <v>1</v>
      </c>
    </row>
    <row r="32" spans="1:3" x14ac:dyDescent="0.25">
      <c r="A32">
        <v>6103041019</v>
      </c>
      <c r="B32" s="13">
        <v>6103041019</v>
      </c>
      <c r="C32" t="b">
        <f t="shared" si="0"/>
        <v>1</v>
      </c>
    </row>
    <row r="33" spans="1:3" x14ac:dyDescent="0.25">
      <c r="A33">
        <v>6103201008</v>
      </c>
      <c r="B33" s="12">
        <v>6103201008</v>
      </c>
      <c r="C33" t="b">
        <f t="shared" si="0"/>
        <v>1</v>
      </c>
    </row>
    <row r="34" spans="1:3" x14ac:dyDescent="0.25">
      <c r="A34">
        <v>6103201062</v>
      </c>
      <c r="B34" s="12">
        <v>6103201062</v>
      </c>
      <c r="C34" t="b">
        <f t="shared" si="0"/>
        <v>1</v>
      </c>
    </row>
    <row r="35" spans="1:3" x14ac:dyDescent="0.25">
      <c r="A35">
        <v>8105010000</v>
      </c>
      <c r="B35" s="13">
        <v>8105010000</v>
      </c>
      <c r="C35" t="b">
        <f t="shared" si="0"/>
        <v>1</v>
      </c>
    </row>
    <row r="36" spans="1:3" x14ac:dyDescent="0.25">
      <c r="A36">
        <v>8108010000</v>
      </c>
      <c r="B36" s="13">
        <v>8108010000</v>
      </c>
      <c r="C36" t="b">
        <f t="shared" si="0"/>
        <v>1</v>
      </c>
    </row>
    <row r="37" spans="1:3" x14ac:dyDescent="0.25">
      <c r="B37" s="12"/>
    </row>
    <row r="38" spans="1:3" x14ac:dyDescent="0.25">
      <c r="B38" s="13"/>
    </row>
    <row r="39" spans="1:3" x14ac:dyDescent="0.25">
      <c r="B39" s="13"/>
    </row>
    <row r="40" spans="1:3" x14ac:dyDescent="0.25">
      <c r="B40" s="13"/>
    </row>
    <row r="41" spans="1:3" x14ac:dyDescent="0.25">
      <c r="B41" s="12"/>
    </row>
    <row r="42" spans="1:3" x14ac:dyDescent="0.25">
      <c r="B42" s="13"/>
    </row>
    <row r="43" spans="1:3" x14ac:dyDescent="0.25">
      <c r="B43" s="12"/>
    </row>
    <row r="44" spans="1:3" x14ac:dyDescent="0.25">
      <c r="B44" s="13"/>
    </row>
    <row r="45" spans="1:3" x14ac:dyDescent="0.25">
      <c r="B45" s="13"/>
    </row>
    <row r="46" spans="1:3" x14ac:dyDescent="0.25">
      <c r="B46" s="13"/>
    </row>
    <row r="47" spans="1:3" x14ac:dyDescent="0.25">
      <c r="B47" s="13"/>
    </row>
    <row r="48" spans="1:3" x14ac:dyDescent="0.25">
      <c r="B48" s="13"/>
    </row>
  </sheetData>
  <sortState ref="B3:B36">
    <sortCondition ref="B3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BG</vt:lpstr>
      <vt:lpstr>Intercompañia</vt:lpstr>
      <vt:lpstr>Hoja1</vt:lpstr>
      <vt:lpstr>BG!Área_de_impresión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 Rivas, Walter Alirio</dc:creator>
  <cp:lastModifiedBy>Rivas Rivas, Walter Alirio</cp:lastModifiedBy>
  <cp:lastPrinted>2018-11-27T20:58:31Z</cp:lastPrinted>
  <dcterms:created xsi:type="dcterms:W3CDTF">2018-10-08T21:26:12Z</dcterms:created>
  <dcterms:modified xsi:type="dcterms:W3CDTF">2018-11-27T20:58:54Z</dcterms:modified>
</cp:coreProperties>
</file>