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piche\Documents\NOTAS Y PUBLICACIONES\SEP 2018\ESTADOS FINANCIEROS PARA FIRMAS\ESTADOS FINANCIEROS PARA FIRMAS\"/>
    </mc:Choice>
  </mc:AlternateContent>
  <bookViews>
    <workbookView xWindow="0" yWindow="0" windowWidth="19200" windowHeight="6432" firstSheet="1" activeTab="1"/>
  </bookViews>
  <sheets>
    <sheet name="EF PARA INF TRIMES" sheetId="6" state="hidden" r:id="rId1"/>
    <sheet name="BAL" sheetId="1" r:id="rId2"/>
    <sheet name="ER PARA INF INANCIE" sheetId="7" state="hidden" r:id="rId3"/>
    <sheet name="ER" sheetId="2" r:id="rId4"/>
    <sheet name="EP" sheetId="3" state="hidden" r:id="rId5"/>
    <sheet name="FL" sheetId="5" state="hidden" r:id="rId6"/>
  </sheets>
  <externalReferences>
    <externalReference r:id="rId7"/>
  </externalReferences>
  <definedNames>
    <definedName name="_xlnm.Print_Area" localSheetId="1">BAL!$A$1:$G$57</definedName>
    <definedName name="_xlnm.Print_Area" localSheetId="3">ER!$A$1:$H$54</definedName>
    <definedName name="_xlnm.Print_Area" localSheetId="2">'ER PARA INF INANCIE'!$A$1:$G$51</definedName>
    <definedName name="_xlnm.Print_Area" localSheetId="5">FL!$A$1:$F$49</definedName>
  </definedNames>
  <calcPr calcId="162913"/>
</workbook>
</file>

<file path=xl/calcChain.xml><?xml version="1.0" encoding="utf-8"?>
<calcChain xmlns="http://schemas.openxmlformats.org/spreadsheetml/2006/main">
  <c r="E35" i="1" l="1"/>
  <c r="E30" i="1"/>
  <c r="E26" i="1"/>
  <c r="E31" i="1" s="1"/>
  <c r="E14" i="1"/>
  <c r="F28" i="2"/>
  <c r="F20" i="2"/>
  <c r="F16" i="2"/>
  <c r="F22" i="2" s="1"/>
  <c r="F29" i="2" l="1"/>
  <c r="F32" i="2" s="1"/>
  <c r="F35" i="2" s="1"/>
  <c r="E37" i="1"/>
  <c r="E59" i="1" s="1"/>
  <c r="I14" i="7"/>
  <c r="I15" i="7"/>
  <c r="H18" i="7"/>
  <c r="I18" i="7" s="1"/>
  <c r="H19" i="7"/>
  <c r="I19" i="7" s="1"/>
  <c r="H21" i="7"/>
  <c r="I21" i="7" s="1"/>
  <c r="H25" i="7"/>
  <c r="I25" i="7" s="1"/>
  <c r="H26" i="7"/>
  <c r="I26" i="7" s="1"/>
  <c r="H27" i="7"/>
  <c r="I27" i="7" s="1"/>
  <c r="H31" i="7"/>
  <c r="I31" i="7" s="1"/>
  <c r="H33" i="7"/>
  <c r="I33" i="7" s="1"/>
  <c r="H34" i="7"/>
  <c r="I34" i="7" s="1"/>
  <c r="H10" i="7"/>
  <c r="I10" i="7" s="1"/>
  <c r="H11" i="7"/>
  <c r="I11" i="7" s="1"/>
  <c r="H12" i="7"/>
  <c r="I12" i="7" s="1"/>
  <c r="H13" i="7"/>
  <c r="I13" i="7" s="1"/>
  <c r="H14" i="7"/>
  <c r="H15" i="7"/>
  <c r="H9" i="7"/>
  <c r="I9" i="7" s="1"/>
  <c r="G28" i="7"/>
  <c r="E28" i="7"/>
  <c r="H28" i="7" s="1"/>
  <c r="I28" i="7" s="1"/>
  <c r="G20" i="7"/>
  <c r="E20" i="7"/>
  <c r="H20" i="7" s="1"/>
  <c r="I20" i="7" s="1"/>
  <c r="G16" i="7"/>
  <c r="E16" i="7"/>
  <c r="H16" i="7" s="1"/>
  <c r="I16" i="7" s="1"/>
  <c r="F35" i="6"/>
  <c r="D35" i="6"/>
  <c r="G34" i="6"/>
  <c r="H34" i="6" s="1"/>
  <c r="G33" i="6"/>
  <c r="H33" i="6" s="1"/>
  <c r="F30" i="6"/>
  <c r="D30" i="6"/>
  <c r="G29" i="6"/>
  <c r="H29" i="6" s="1"/>
  <c r="G28" i="6"/>
  <c r="H28" i="6" s="1"/>
  <c r="F26" i="6"/>
  <c r="F31" i="6" s="1"/>
  <c r="D26" i="6"/>
  <c r="D31" i="6" s="1"/>
  <c r="G25" i="6"/>
  <c r="H25" i="6" s="1"/>
  <c r="G24" i="6"/>
  <c r="H24" i="6" s="1"/>
  <c r="G18" i="6"/>
  <c r="H18" i="6" s="1"/>
  <c r="G16" i="6"/>
  <c r="H16" i="6" s="1"/>
  <c r="F14" i="6"/>
  <c r="F20" i="6" s="1"/>
  <c r="D14" i="6"/>
  <c r="D20" i="6" s="1"/>
  <c r="G13" i="6"/>
  <c r="H13" i="6" s="1"/>
  <c r="G12" i="6"/>
  <c r="G11" i="6"/>
  <c r="H11" i="6" s="1"/>
  <c r="G10" i="6"/>
  <c r="H10" i="6" s="1"/>
  <c r="G22" i="7" l="1"/>
  <c r="G29" i="7" s="1"/>
  <c r="G32" i="7" s="1"/>
  <c r="G35" i="7" s="1"/>
  <c r="E22" i="7"/>
  <c r="G30" i="6"/>
  <c r="H30" i="6" s="1"/>
  <c r="G35" i="6"/>
  <c r="H35" i="6" s="1"/>
  <c r="G14" i="6"/>
  <c r="H14" i="6" s="1"/>
  <c r="F37" i="6"/>
  <c r="F59" i="6" s="1"/>
  <c r="G26" i="6"/>
  <c r="H26" i="6" s="1"/>
  <c r="D37" i="6"/>
  <c r="G31" i="6"/>
  <c r="H31" i="6" s="1"/>
  <c r="G20" i="6"/>
  <c r="H20" i="6" s="1"/>
  <c r="H22" i="7" l="1"/>
  <c r="I22" i="7" s="1"/>
  <c r="E29" i="7"/>
  <c r="H29" i="7" s="1"/>
  <c r="I29" i="7" s="1"/>
  <c r="G37" i="6"/>
  <c r="H37" i="6" s="1"/>
  <c r="D59" i="6"/>
  <c r="E32" i="7" l="1"/>
  <c r="H32" i="7" s="1"/>
  <c r="I32" i="7" s="1"/>
  <c r="C36" i="5"/>
  <c r="F32" i="5"/>
  <c r="D32" i="5"/>
  <c r="H32" i="5" s="1"/>
  <c r="D23" i="5"/>
  <c r="F21" i="5"/>
  <c r="F23" i="5" s="1"/>
  <c r="F34" i="5" s="1"/>
  <c r="F36" i="5" s="1"/>
  <c r="D35" i="5" s="1"/>
  <c r="G32" i="5"/>
  <c r="G34" i="5" s="1"/>
  <c r="G36" i="5" s="1"/>
  <c r="G22" i="5"/>
  <c r="D34" i="5" l="1"/>
  <c r="E35" i="7"/>
  <c r="H35" i="7" s="1"/>
  <c r="I35" i="7" s="1"/>
  <c r="D36" i="5"/>
  <c r="H22" i="5"/>
  <c r="G59" i="1" l="1"/>
  <c r="D16" i="3"/>
  <c r="D19" i="3" s="1"/>
  <c r="K15" i="3"/>
  <c r="Q15" i="3" s="1"/>
  <c r="O12" i="3"/>
  <c r="O16" i="3" s="1"/>
  <c r="M12" i="3"/>
  <c r="M16" i="3" s="1"/>
  <c r="I12" i="3"/>
  <c r="I16" i="3" s="1"/>
  <c r="G12" i="3"/>
  <c r="G16" i="3" s="1"/>
  <c r="E12" i="3"/>
  <c r="E16" i="3" s="1"/>
  <c r="E19" i="3" s="1"/>
  <c r="K11" i="3"/>
  <c r="Q11" i="3" s="1"/>
  <c r="K10" i="3"/>
  <c r="K9" i="3"/>
  <c r="Q9" i="3" s="1"/>
  <c r="K12" i="3" l="1"/>
  <c r="K16" i="3" s="1"/>
  <c r="K19" i="3" s="1"/>
  <c r="K18" i="3" s="1"/>
  <c r="Q10" i="3"/>
  <c r="Q12" i="3" s="1"/>
  <c r="Q16" i="3" s="1"/>
  <c r="Q19" i="3" s="1"/>
  <c r="Q18" i="3" s="1"/>
  <c r="G42" i="3"/>
  <c r="E42" i="3"/>
  <c r="G41" i="3"/>
  <c r="E41" i="3"/>
  <c r="G40" i="3"/>
  <c r="E40" i="3"/>
  <c r="G39" i="3"/>
  <c r="E39" i="3"/>
  <c r="G38" i="3"/>
  <c r="E38" i="3"/>
  <c r="G37" i="3"/>
  <c r="E37" i="3"/>
  <c r="G36" i="3"/>
  <c r="E36" i="3"/>
  <c r="E35" i="3"/>
  <c r="G35" i="3" s="1"/>
  <c r="I42" i="3" l="1"/>
  <c r="I41" i="3"/>
  <c r="I40" i="3"/>
  <c r="E43" i="3"/>
  <c r="I38" i="3"/>
  <c r="I37" i="3"/>
  <c r="I39" i="3"/>
  <c r="G43" i="3"/>
  <c r="I43" i="3" l="1"/>
</calcChain>
</file>

<file path=xl/comments1.xml><?xml version="1.0" encoding="utf-8"?>
<comments xmlns="http://schemas.openxmlformats.org/spreadsheetml/2006/main">
  <authors>
    <author>Autor</author>
  </authors>
  <commentList>
    <comment ref="D11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según Estado de Resultados 2016
</t>
        </r>
      </text>
    </comment>
    <comment ref="D13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Al gasto por depreciacion se ha restado la venta en efectivo</t>
        </r>
      </text>
    </comment>
    <comment ref="D14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ver hoja concilaicion AF-Venta neta de activo fijo-menos los costos</t>
        </r>
      </text>
    </comment>
    <comment ref="D28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ver hoja conciliacion AF</t>
        </r>
      </text>
    </comment>
    <comment ref="D29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 ver hoja concilaición AF</t>
        </r>
      </text>
    </comment>
    <comment ref="D30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Ver joja conciliación AF</t>
        </r>
      </text>
    </comment>
  </commentList>
</comments>
</file>

<file path=xl/sharedStrings.xml><?xml version="1.0" encoding="utf-8"?>
<sst xmlns="http://schemas.openxmlformats.org/spreadsheetml/2006/main" count="240" uniqueCount="129">
  <si>
    <t>BANCO AZTECA EL SALVADOR, S.A.</t>
  </si>
  <si>
    <t>ACTIVOS</t>
  </si>
  <si>
    <t>US$</t>
  </si>
  <si>
    <t>PASIVOS Y PATRIMONIO</t>
  </si>
  <si>
    <t>Diversos</t>
  </si>
  <si>
    <t>Cuentas por pagar</t>
  </si>
  <si>
    <t>Provisiones</t>
  </si>
  <si>
    <t>Patrimonio</t>
  </si>
  <si>
    <t>Capital social pagado</t>
  </si>
  <si>
    <t>Las notas que se acompañan son parte integral de los estados financieros</t>
  </si>
  <si>
    <t>Intereses de préstamos</t>
  </si>
  <si>
    <t>Comisiones y otros ingresos de préstamos</t>
  </si>
  <si>
    <t>Intereses de inversiones</t>
  </si>
  <si>
    <t>Reportos y operaciones bursátiles</t>
  </si>
  <si>
    <t>Intereses sobre depósitos</t>
  </si>
  <si>
    <t>Otros servicios y contingencias</t>
  </si>
  <si>
    <t>Intereses y otros costos de depósitos</t>
  </si>
  <si>
    <t>De funcionarios y empleados</t>
  </si>
  <si>
    <t>Generales</t>
  </si>
  <si>
    <t>Depreciaciones y amortizaciones</t>
  </si>
  <si>
    <t xml:space="preserve">         Total gastos de operación</t>
  </si>
  <si>
    <t xml:space="preserve">Saldo al </t>
  </si>
  <si>
    <t>Conceptos</t>
  </si>
  <si>
    <t>Aumentos</t>
  </si>
  <si>
    <t>Disminuciones</t>
  </si>
  <si>
    <t>Reserva legal</t>
  </si>
  <si>
    <t>Patrimonio restringido</t>
  </si>
  <si>
    <t>Utilidad no distribuible</t>
  </si>
  <si>
    <t>(en valores absolutos)</t>
  </si>
  <si>
    <t>Clases de acciones</t>
  </si>
  <si>
    <t>Comunes</t>
  </si>
  <si>
    <t>Cantidad de acciones</t>
  </si>
  <si>
    <t>Variacion</t>
  </si>
  <si>
    <t>L- Capital Social</t>
  </si>
  <si>
    <t>M- Reserva de Capital</t>
  </si>
  <si>
    <t>N- Resultados Acumulados</t>
  </si>
  <si>
    <t>O- Resultados del Ejercicio</t>
  </si>
  <si>
    <t>P- Utilidades No Distribuibles</t>
  </si>
  <si>
    <t>PP-Provisiones</t>
  </si>
  <si>
    <t>502,175 acciones comunes.</t>
  </si>
  <si>
    <t>Utilidad neta</t>
  </si>
  <si>
    <t>Ajustes para conciliar la utilidad neta con el efectivo</t>
  </si>
  <si>
    <t>proveniente de actividades de operación:</t>
  </si>
  <si>
    <t>Reservas de saneamiento de préstamos y productos por cobrar</t>
  </si>
  <si>
    <t>Intereses y comisiones por recibir</t>
  </si>
  <si>
    <t>Intereses y comisiones por pagar</t>
  </si>
  <si>
    <t>Flujos de efectivo provenientes de actividades de inversión</t>
  </si>
  <si>
    <t>financieros</t>
  </si>
  <si>
    <t>Las notas que se acompañan son parte integral de los estados financieros.</t>
  </si>
  <si>
    <t>TOTAL PATRIMONIO</t>
  </si>
  <si>
    <t>Utilidades Distribuibles</t>
  </si>
  <si>
    <t>Firmados por:</t>
  </si>
  <si>
    <t>Gasto por bajas de activo fijo</t>
  </si>
  <si>
    <t>Disminución en otros pasivos</t>
  </si>
  <si>
    <t>Reservas de capital, resultados acumulados y patrimonio no ganado</t>
  </si>
  <si>
    <t>Valor contable de las acciones</t>
  </si>
  <si>
    <t>Flujos de efectivo provenientes de actividades de operación:</t>
  </si>
  <si>
    <t>EFECTIVO AL INICIO DEL AÑO</t>
  </si>
  <si>
    <t xml:space="preserve">Diversos (neto) </t>
  </si>
  <si>
    <t>Otros Pasivos:</t>
  </si>
  <si>
    <t>Por los años terminados el 31 de diciembre de 2016 y 2015</t>
  </si>
  <si>
    <t>Al 31 de diciembre de 2016 y 2015 se encontraban en circulación</t>
  </si>
  <si>
    <t>Por los años terminados al 31 de diciembre de 2016 y 2015</t>
  </si>
  <si>
    <t>(Expresados en miles de dólares de los Estados Unidos de América)</t>
  </si>
  <si>
    <t>(Aumento) disminución  en cartera de préstamos</t>
  </si>
  <si>
    <t>Disminución en depósitos de clientes</t>
  </si>
  <si>
    <t>Estados de Cambios en el Patrimonio</t>
  </si>
  <si>
    <t>Liberación de reservas de voluntarias de préstamos</t>
  </si>
  <si>
    <t>-</t>
  </si>
  <si>
    <t>Utilidad en venta de activo fijo</t>
  </si>
  <si>
    <t>Disminución (aumento) en otros activos</t>
  </si>
  <si>
    <t>Efectivo neto (usado en) provisto por actividades de operación</t>
  </si>
  <si>
    <t xml:space="preserve">Disminución (aumento) en inversiones e instrumentos </t>
  </si>
  <si>
    <t xml:space="preserve">Adquisición en bienes muebles </t>
  </si>
  <si>
    <t>Adquisición de bienes amortizables</t>
  </si>
  <si>
    <t>Efectivo en venta de bienes muebles</t>
  </si>
  <si>
    <t>Efectivo neto provisto por (usado en) actividades de inversión</t>
  </si>
  <si>
    <t>Disminución  neta en el efectivo</t>
  </si>
  <si>
    <t xml:space="preserve">                EFECTIVO AL FINAL DE AÑO</t>
  </si>
  <si>
    <t>Estados de Flujo de Efectivo</t>
  </si>
  <si>
    <t>Banco Azteca El Salvador, S.A.</t>
  </si>
  <si>
    <t>Notas</t>
  </si>
  <si>
    <t>Activos de Intermediación</t>
  </si>
  <si>
    <t xml:space="preserve">Caja y bancos </t>
  </si>
  <si>
    <t xml:space="preserve">Reportos y otras operaciones bursátiles </t>
  </si>
  <si>
    <t xml:space="preserve">Inversiones financieras </t>
  </si>
  <si>
    <t>Cartera de préstamos netas de reservas de saneamiento</t>
  </si>
  <si>
    <t>Otros activos</t>
  </si>
  <si>
    <t>Bienes inmuebles, muebles y otros neto de depreciación</t>
  </si>
  <si>
    <t>Pasivos de intermediación</t>
  </si>
  <si>
    <t xml:space="preserve">Depósitos de clientes </t>
  </si>
  <si>
    <t>Ingresos de operación</t>
  </si>
  <si>
    <t>Operaciones en moneda extranjera</t>
  </si>
  <si>
    <t>Costos de operación</t>
  </si>
  <si>
    <t xml:space="preserve">Reservas de saneamiento </t>
  </si>
  <si>
    <r>
      <t>Gastos de operación</t>
    </r>
    <r>
      <rPr>
        <sz val="10"/>
        <color indexed="8"/>
        <rFont val="Arial"/>
        <family val="2"/>
      </rPr>
      <t xml:space="preserve"> </t>
    </r>
  </si>
  <si>
    <t>Otros ingresos y gastos</t>
  </si>
  <si>
    <t xml:space="preserve">Impuesto sobre la renta </t>
  </si>
  <si>
    <t xml:space="preserve">         Pérdida de operación</t>
  </si>
  <si>
    <t>Contribución especial</t>
  </si>
  <si>
    <t>Activo fijo</t>
  </si>
  <si>
    <t>Al 30 de junio de 2018 y 2017</t>
  </si>
  <si>
    <t>Por los períodos del 1 de enero al 30 de junio de 2018 y 2017</t>
  </si>
  <si>
    <t>Balances generales (No auditados)</t>
  </si>
  <si>
    <t>Utilidad antes de gastos de operación</t>
  </si>
  <si>
    <t>(Pérdida) utilidad antes de impuesto sobre la renta y contribución  especial</t>
  </si>
  <si>
    <t xml:space="preserve">         (Pérdida) utilidad neta</t>
  </si>
  <si>
    <t>Estados de resultados (No auditados)</t>
  </si>
  <si>
    <t xml:space="preserve">     Total de los activos</t>
  </si>
  <si>
    <t xml:space="preserve">     Total de los pasivos</t>
  </si>
  <si>
    <t>Total del patrimonio</t>
  </si>
  <si>
    <t xml:space="preserve">     Total de los Pasivos más patrimonio</t>
  </si>
  <si>
    <t>Variación</t>
  </si>
  <si>
    <t>%</t>
  </si>
  <si>
    <t>Total de los Pasivos más patrimonio</t>
  </si>
  <si>
    <t>Nota</t>
  </si>
  <si>
    <t>Al 30 de septiembre de 2018 y 2017</t>
  </si>
  <si>
    <t>Por los períodos del 1 de enero al 30 de septiembre de 2018 y 2017</t>
  </si>
  <si>
    <t>25,383.3</t>
  </si>
  <si>
    <t>3,050.4</t>
  </si>
  <si>
    <t>42,701.2</t>
  </si>
  <si>
    <t>2,494.5</t>
  </si>
  <si>
    <t>51,680.9</t>
  </si>
  <si>
    <t>134.3</t>
  </si>
  <si>
    <t>9,242.5</t>
  </si>
  <si>
    <t>1,731.2</t>
  </si>
  <si>
    <t>20,087.0</t>
  </si>
  <si>
    <t>Balances generales intermedios (No auditados)</t>
  </si>
  <si>
    <t>Estados de resultados intermedios (No auditados)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</si>
</sst>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5">
    <numFmt numFmtId="43" formatCode="_-* #,##0.00_-;\-* #,##0.00_-;_-* &quot;-&quot;??_-;_-@_-"/>
    <numFmt numFmtId="164" formatCode="_(* #,##0.00_);_(* \(#,##0.00\);_(* &quot;-&quot;??_);_(@_)"/>
    <numFmt numFmtId="165" formatCode="#,##0.0_ ;[Red]\-#,##0.0\ "/>
    <numFmt numFmtId="166" formatCode="_([$$-409]* #,##0.00_);_([$$-409]* \(#,##0.00\);_([$$-409]* &quot;-&quot;??_);_(@_)"/>
    <numFmt numFmtId="167" formatCode="_-* #,##0.00\ _P_t_s_-;\-* #,##0.00\ _P_t_s_-;_-* &quot;-&quot;??\ _P_t_s_-;_-@_-"/>
    <numFmt numFmtId="168" formatCode="#,##0.0;[Red]#,##0.0"/>
    <numFmt numFmtId="169" formatCode="#,##0.0_);[Red]\(#,##0.0\)"/>
    <numFmt numFmtId="170" formatCode="_(* #,##0.0_);_(* \(#,##0.0\);_(* &quot;-&quot;??_);_(@_)"/>
    <numFmt numFmtId="171" formatCode="_-* #,##0.0_-;\-* #,##0.0_-;_-* &quot;-&quot;??_-;_-@_-"/>
    <numFmt numFmtId="172" formatCode="_-* #,##0_-;\-* #,##0_-;_-* &quot;-&quot;??_-;_-@_-"/>
    <numFmt numFmtId="173" formatCode="#,##0.0"/>
    <numFmt numFmtId="174" formatCode="#,##0.0_);\(#,##0.0\)"/>
    <numFmt numFmtId="175" formatCode="_(* #,##0.0_);_(* \(#,##0.0\);_(* &quot;-&quot;?_);_(@_)"/>
    <numFmt numFmtId="176" formatCode="0.0"/>
    <numFmt numFmtId="177" formatCode="0.0%"/>
  </numFmts>
  <fonts count="1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 tint="-0.1499984740745262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 tint="-4.9989318521683403E-2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0" tint="-4.9989318521683403E-2"/>
      <name val="Arial"/>
      <family val="2"/>
    </font>
    <font>
      <sz val="9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</borders>
  <cellStyleXfs count="7">
    <xf numFmtId="0" fontId="0" fillId="0" borderId="0"/>
    <xf numFmtId="0" fontId="1" fillId="0" borderId="0"/>
    <xf numFmtId="43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7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216">
    <xf numFmtId="0" fontId="0" fillId="0" borderId="0" xfId="0"/>
    <xf numFmtId="165" fontId="2" fillId="2" borderId="0" xfId="1" applyNumberFormat="1" applyFont="1" applyFill="1" applyBorder="1" applyAlignment="1">
      <alignment horizontal="right" vertical="top" wrapText="1"/>
    </xf>
    <xf numFmtId="0" fontId="2" fillId="3" borderId="0" xfId="1" applyFont="1" applyFill="1" applyAlignment="1">
      <alignment horizontal="left" wrapText="1" indent="7"/>
    </xf>
    <xf numFmtId="1" fontId="6" fillId="2" borderId="0" xfId="1" applyNumberFormat="1" applyFont="1" applyFill="1" applyBorder="1" applyAlignment="1">
      <alignment horizontal="center"/>
    </xf>
    <xf numFmtId="0" fontId="2" fillId="2" borderId="0" xfId="1" applyFont="1" applyFill="1" applyBorder="1" applyAlignment="1">
      <alignment vertical="top" wrapText="1"/>
    </xf>
    <xf numFmtId="165" fontId="5" fillId="2" borderId="0" xfId="1" applyNumberFormat="1" applyFont="1" applyFill="1" applyBorder="1"/>
    <xf numFmtId="0" fontId="3" fillId="2" borderId="0" xfId="1" applyFont="1" applyFill="1" applyBorder="1" applyAlignment="1">
      <alignment horizontal="right" vertical="top" wrapText="1"/>
    </xf>
    <xf numFmtId="0" fontId="2" fillId="2" borderId="0" xfId="1" applyFont="1" applyFill="1" applyBorder="1" applyAlignment="1">
      <alignment vertical="center" wrapText="1"/>
    </xf>
    <xf numFmtId="0" fontId="5" fillId="2" borderId="0" xfId="1" applyFont="1" applyFill="1"/>
    <xf numFmtId="0" fontId="3" fillId="2" borderId="0" xfId="1" applyFont="1" applyFill="1" applyBorder="1" applyAlignment="1">
      <alignment vertical="top" wrapText="1"/>
    </xf>
    <xf numFmtId="0" fontId="1" fillId="0" borderId="0" xfId="1"/>
    <xf numFmtId="168" fontId="0" fillId="0" borderId="0" xfId="0" applyNumberFormat="1"/>
    <xf numFmtId="169" fontId="5" fillId="2" borderId="0" xfId="1" applyNumberFormat="1" applyFont="1" applyFill="1" applyBorder="1"/>
    <xf numFmtId="169" fontId="1" fillId="0" borderId="0" xfId="1" applyNumberFormat="1"/>
    <xf numFmtId="169" fontId="3" fillId="2" borderId="0" xfId="1" applyNumberFormat="1" applyFont="1" applyFill="1" applyBorder="1" applyAlignment="1">
      <alignment vertical="top" wrapText="1"/>
    </xf>
    <xf numFmtId="169" fontId="1" fillId="2" borderId="0" xfId="1" applyNumberFormat="1" applyFill="1" applyBorder="1"/>
    <xf numFmtId="169" fontId="5" fillId="2" borderId="0" xfId="1" applyNumberFormat="1" applyFont="1" applyFill="1" applyBorder="1" applyAlignment="1"/>
    <xf numFmtId="169" fontId="2" fillId="2" borderId="0" xfId="1" applyNumberFormat="1" applyFont="1" applyFill="1" applyBorder="1" applyAlignment="1">
      <alignment horizontal="right" vertical="top" wrapText="1"/>
    </xf>
    <xf numFmtId="169" fontId="2" fillId="2" borderId="0" xfId="1" applyNumberFormat="1" applyFont="1" applyFill="1" applyBorder="1" applyAlignment="1">
      <alignment vertical="top" wrapText="1"/>
    </xf>
    <xf numFmtId="169" fontId="1" fillId="2" borderId="3" xfId="1" applyNumberFormat="1" applyFill="1" applyBorder="1"/>
    <xf numFmtId="170" fontId="5" fillId="2" borderId="0" xfId="5" applyNumberFormat="1" applyFont="1" applyFill="1" applyBorder="1"/>
    <xf numFmtId="170" fontId="1" fillId="0" borderId="0" xfId="5" applyNumberFormat="1" applyFont="1"/>
    <xf numFmtId="170" fontId="3" fillId="3" borderId="3" xfId="5" applyNumberFormat="1" applyFont="1" applyFill="1" applyBorder="1" applyAlignment="1">
      <alignment vertical="top" wrapText="1"/>
    </xf>
    <xf numFmtId="0" fontId="8" fillId="0" borderId="0" xfId="0" applyFont="1"/>
    <xf numFmtId="0" fontId="0" fillId="0" borderId="0" xfId="0" applyFont="1" applyBorder="1" applyAlignment="1">
      <alignment horizontal="center"/>
    </xf>
    <xf numFmtId="0" fontId="0" fillId="0" borderId="0" xfId="0" applyFont="1" applyBorder="1"/>
    <xf numFmtId="0" fontId="0" fillId="0" borderId="0" xfId="0" applyFont="1" applyBorder="1" applyAlignment="1"/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left" indent="1"/>
    </xf>
    <xf numFmtId="43" fontId="0" fillId="0" borderId="0" xfId="5" applyNumberFormat="1" applyFont="1"/>
    <xf numFmtId="43" fontId="0" fillId="0" borderId="0" xfId="0" applyNumberFormat="1"/>
    <xf numFmtId="43" fontId="0" fillId="0" borderId="2" xfId="5" applyNumberFormat="1" applyFont="1" applyBorder="1"/>
    <xf numFmtId="0" fontId="11" fillId="0" borderId="0" xfId="0" applyFont="1"/>
    <xf numFmtId="0" fontId="11" fillId="0" borderId="0" xfId="0" applyFont="1" applyAlignment="1">
      <alignment horizontal="center"/>
    </xf>
    <xf numFmtId="171" fontId="11" fillId="0" borderId="0" xfId="0" applyNumberFormat="1" applyFont="1"/>
    <xf numFmtId="172" fontId="11" fillId="0" borderId="0" xfId="5" applyNumberFormat="1" applyFont="1"/>
    <xf numFmtId="0" fontId="12" fillId="0" borderId="0" xfId="0" applyFont="1"/>
    <xf numFmtId="0" fontId="12" fillId="0" borderId="0" xfId="0" applyFont="1" applyBorder="1"/>
    <xf numFmtId="0" fontId="12" fillId="0" borderId="0" xfId="0" applyFont="1" applyBorder="1" applyAlignment="1"/>
    <xf numFmtId="0" fontId="12" fillId="0" borderId="0" xfId="0" applyFont="1" applyAlignment="1">
      <alignment horizontal="center"/>
    </xf>
    <xf numFmtId="14" fontId="12" fillId="0" borderId="1" xfId="0" applyNumberFormat="1" applyFont="1" applyBorder="1" applyAlignment="1">
      <alignment horizontal="center"/>
    </xf>
    <xf numFmtId="170" fontId="12" fillId="0" borderId="0" xfId="5" applyNumberFormat="1" applyFont="1" applyBorder="1"/>
    <xf numFmtId="170" fontId="12" fillId="0" borderId="1" xfId="5" applyNumberFormat="1" applyFont="1" applyBorder="1"/>
    <xf numFmtId="170" fontId="12" fillId="0" borderId="2" xfId="5" applyNumberFormat="1" applyFont="1" applyBorder="1"/>
    <xf numFmtId="9" fontId="14" fillId="0" borderId="0" xfId="6" applyFont="1" applyBorder="1"/>
    <xf numFmtId="171" fontId="12" fillId="0" borderId="0" xfId="0" applyNumberFormat="1" applyFont="1"/>
    <xf numFmtId="0" fontId="9" fillId="0" borderId="0" xfId="0" applyFont="1" applyBorder="1" applyAlignment="1"/>
    <xf numFmtId="0" fontId="0" fillId="0" borderId="0" xfId="0" applyFont="1"/>
    <xf numFmtId="0" fontId="0" fillId="0" borderId="0" xfId="0" applyBorder="1" applyAlignment="1"/>
    <xf numFmtId="0" fontId="0" fillId="0" borderId="1" xfId="0" applyFont="1" applyBorder="1" applyAlignment="1">
      <alignment horizontal="center"/>
    </xf>
    <xf numFmtId="171" fontId="0" fillId="0" borderId="0" xfId="5" applyNumberFormat="1" applyFont="1"/>
    <xf numFmtId="173" fontId="0" fillId="0" borderId="0" xfId="0" applyNumberFormat="1"/>
    <xf numFmtId="0" fontId="0" fillId="0" borderId="0" xfId="0" applyAlignment="1">
      <alignment horizontal="left" indent="2"/>
    </xf>
    <xf numFmtId="0" fontId="0" fillId="0" borderId="0" xfId="0" applyAlignment="1">
      <alignment horizontal="left"/>
    </xf>
    <xf numFmtId="170" fontId="0" fillId="0" borderId="0" xfId="0" applyNumberFormat="1"/>
    <xf numFmtId="43" fontId="0" fillId="0" borderId="0" xfId="5" applyNumberFormat="1" applyFont="1" applyFill="1" applyBorder="1" applyAlignment="1">
      <alignment wrapText="1"/>
    </xf>
    <xf numFmtId="174" fontId="0" fillId="0" borderId="0" xfId="5" applyNumberFormat="1" applyFont="1"/>
    <xf numFmtId="174" fontId="0" fillId="0" borderId="0" xfId="5" applyNumberFormat="1" applyFont="1" applyFill="1"/>
    <xf numFmtId="174" fontId="0" fillId="0" borderId="0" xfId="5" applyNumberFormat="1" applyFont="1" applyFill="1" applyBorder="1"/>
    <xf numFmtId="174" fontId="0" fillId="0" borderId="0" xfId="5" applyNumberFormat="1" applyFont="1" applyBorder="1"/>
    <xf numFmtId="174" fontId="0" fillId="0" borderId="1" xfId="5" applyNumberFormat="1" applyFont="1" applyFill="1" applyBorder="1"/>
    <xf numFmtId="174" fontId="0" fillId="0" borderId="2" xfId="5" applyNumberFormat="1" applyFont="1" applyBorder="1"/>
    <xf numFmtId="0" fontId="10" fillId="0" borderId="0" xfId="0" applyFont="1"/>
    <xf numFmtId="0" fontId="0" fillId="0" borderId="0" xfId="0" applyAlignment="1"/>
    <xf numFmtId="0" fontId="15" fillId="2" borderId="0" xfId="1" applyFont="1" applyFill="1"/>
    <xf numFmtId="0" fontId="1" fillId="2" borderId="0" xfId="1" applyFont="1" applyFill="1"/>
    <xf numFmtId="0" fontId="12" fillId="0" borderId="0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169" fontId="1" fillId="2" borderId="0" xfId="1" applyNumberFormat="1" applyFont="1" applyFill="1" applyBorder="1" applyAlignment="1"/>
    <xf numFmtId="169" fontId="1" fillId="2" borderId="0" xfId="1" applyNumberFormat="1" applyFont="1" applyFill="1" applyBorder="1"/>
    <xf numFmtId="169" fontId="1" fillId="2" borderId="1" xfId="1" applyNumberFormat="1" applyFont="1" applyFill="1" applyBorder="1" applyAlignment="1"/>
    <xf numFmtId="169" fontId="1" fillId="2" borderId="3" xfId="1" applyNumberFormat="1" applyFont="1" applyFill="1" applyBorder="1" applyAlignment="1"/>
    <xf numFmtId="0" fontId="1" fillId="2" borderId="0" xfId="1" applyFont="1" applyFill="1" applyBorder="1"/>
    <xf numFmtId="170" fontId="1" fillId="2" borderId="0" xfId="5" applyNumberFormat="1" applyFont="1" applyFill="1" applyBorder="1"/>
    <xf numFmtId="170" fontId="1" fillId="2" borderId="1" xfId="5" applyNumberFormat="1" applyFont="1" applyFill="1" applyBorder="1"/>
    <xf numFmtId="170" fontId="1" fillId="3" borderId="0" xfId="5" applyNumberFormat="1" applyFont="1" applyFill="1"/>
    <xf numFmtId="170" fontId="1" fillId="0" borderId="1" xfId="5" applyNumberFormat="1" applyFont="1" applyFill="1" applyBorder="1"/>
    <xf numFmtId="0" fontId="1" fillId="2" borderId="0" xfId="1" applyFont="1" applyFill="1" applyBorder="1" applyAlignment="1">
      <alignment vertical="top"/>
    </xf>
    <xf numFmtId="169" fontId="1" fillId="2" borderId="0" xfId="1" applyNumberFormat="1" applyFont="1" applyFill="1" applyBorder="1" applyAlignment="1">
      <alignment vertical="top"/>
    </xf>
    <xf numFmtId="0" fontId="1" fillId="2" borderId="0" xfId="1" applyFont="1" applyFill="1" applyBorder="1" applyAlignment="1">
      <alignment vertical="center"/>
    </xf>
    <xf numFmtId="40" fontId="1" fillId="2" borderId="0" xfId="1" applyNumberFormat="1" applyFont="1" applyFill="1" applyBorder="1" applyAlignment="1"/>
    <xf numFmtId="0" fontId="13" fillId="0" borderId="0" xfId="0" applyFont="1"/>
    <xf numFmtId="175" fontId="0" fillId="0" borderId="1" xfId="5" applyNumberFormat="1" applyFont="1" applyFill="1" applyBorder="1"/>
    <xf numFmtId="174" fontId="0" fillId="0" borderId="0" xfId="0" applyNumberFormat="1"/>
    <xf numFmtId="169" fontId="1" fillId="2" borderId="3" xfId="1" applyNumberFormat="1" applyFont="1" applyFill="1" applyBorder="1"/>
    <xf numFmtId="176" fontId="0" fillId="0" borderId="0" xfId="0" applyNumberFormat="1"/>
    <xf numFmtId="175" fontId="0" fillId="0" borderId="0" xfId="0" applyNumberFormat="1"/>
    <xf numFmtId="0" fontId="6" fillId="2" borderId="0" xfId="1" applyFont="1" applyFill="1" applyBorder="1" applyAlignment="1">
      <alignment horizontal="center"/>
    </xf>
    <xf numFmtId="170" fontId="12" fillId="0" borderId="0" xfId="0" applyNumberFormat="1" applyFont="1"/>
    <xf numFmtId="164" fontId="11" fillId="0" borderId="0" xfId="0" applyNumberFormat="1" applyFont="1"/>
    <xf numFmtId="171" fontId="13" fillId="0" borderId="0" xfId="0" applyNumberFormat="1" applyFont="1"/>
    <xf numFmtId="169" fontId="0" fillId="0" borderId="0" xfId="0" applyNumberFormat="1"/>
    <xf numFmtId="0" fontId="0" fillId="0" borderId="0" xfId="0" applyFont="1" applyBorder="1" applyAlignment="1">
      <alignment horizontal="center"/>
    </xf>
    <xf numFmtId="175" fontId="0" fillId="0" borderId="0" xfId="5" applyNumberFormat="1" applyFont="1" applyFill="1" applyBorder="1" applyAlignment="1">
      <alignment horizontal="center"/>
    </xf>
    <xf numFmtId="174" fontId="0" fillId="0" borderId="1" xfId="5" applyNumberFormat="1" applyFont="1" applyBorder="1"/>
    <xf numFmtId="0" fontId="0" fillId="0" borderId="0" xfId="0" applyFill="1"/>
    <xf numFmtId="175" fontId="0" fillId="0" borderId="1" xfId="5" applyNumberFormat="1" applyFont="1" applyFill="1" applyBorder="1" applyAlignment="1"/>
    <xf numFmtId="164" fontId="0" fillId="0" borderId="0" xfId="5" applyFont="1"/>
    <xf numFmtId="0" fontId="2" fillId="2" borderId="0" xfId="1" applyFont="1" applyFill="1" applyBorder="1" applyAlignment="1">
      <alignment horizontal="center" vertical="top" wrapText="1"/>
    </xf>
    <xf numFmtId="0" fontId="2" fillId="2" borderId="0" xfId="1" applyFont="1" applyFill="1" applyBorder="1" applyAlignment="1">
      <alignment horizontal="left" vertical="top" wrapText="1"/>
    </xf>
    <xf numFmtId="0" fontId="3" fillId="2" borderId="0" xfId="1" applyFont="1" applyFill="1" applyAlignment="1">
      <alignment horizontal="center" vertical="top" wrapText="1"/>
    </xf>
    <xf numFmtId="0" fontId="3" fillId="2" borderId="0" xfId="1" applyFont="1" applyFill="1" applyBorder="1" applyAlignment="1">
      <alignment horizontal="left" vertical="top" wrapText="1"/>
    </xf>
    <xf numFmtId="0" fontId="3" fillId="2" borderId="0" xfId="1" applyFont="1" applyFill="1" applyBorder="1" applyAlignment="1">
      <alignment horizontal="center" vertical="top" wrapText="1"/>
    </xf>
    <xf numFmtId="169" fontId="3" fillId="2" borderId="0" xfId="1" applyNumberFormat="1" applyFont="1" applyFill="1" applyBorder="1" applyAlignment="1">
      <alignment horizontal="center" vertical="top" wrapText="1"/>
    </xf>
    <xf numFmtId="175" fontId="1" fillId="2" borderId="0" xfId="1" applyNumberFormat="1" applyFont="1" applyFill="1" applyBorder="1" applyAlignment="1"/>
    <xf numFmtId="169" fontId="3" fillId="2" borderId="0" xfId="1" applyNumberFormat="1" applyFont="1" applyFill="1" applyBorder="1" applyAlignment="1">
      <alignment horizontal="right" vertical="top" wrapText="1"/>
    </xf>
    <xf numFmtId="0" fontId="2" fillId="2" borderId="0" xfId="1" applyFont="1" applyFill="1" applyBorder="1" applyAlignment="1">
      <alignment horizontal="center" vertical="center" wrapText="1"/>
    </xf>
    <xf numFmtId="170" fontId="1" fillId="0" borderId="1" xfId="5" applyNumberFormat="1" applyFont="1" applyFill="1" applyBorder="1" applyAlignment="1">
      <alignment vertical="center"/>
    </xf>
    <xf numFmtId="170" fontId="1" fillId="0" borderId="0" xfId="5" applyNumberFormat="1" applyFont="1" applyFill="1" applyBorder="1" applyAlignment="1">
      <alignment vertical="center"/>
    </xf>
    <xf numFmtId="169" fontId="1" fillId="2" borderId="0" xfId="1" applyNumberFormat="1" applyFont="1" applyFill="1" applyBorder="1" applyAlignment="1">
      <alignment vertical="center"/>
    </xf>
    <xf numFmtId="0" fontId="2" fillId="0" borderId="0" xfId="1" applyFont="1" applyFill="1" applyBorder="1" applyAlignment="1">
      <alignment wrapText="1"/>
    </xf>
    <xf numFmtId="0" fontId="2" fillId="0" borderId="0" xfId="1" applyFont="1" applyFill="1" applyBorder="1" applyAlignment="1">
      <alignment horizontal="center" vertical="top" wrapText="1"/>
    </xf>
    <xf numFmtId="0" fontId="1" fillId="0" borderId="0" xfId="1" applyFill="1"/>
    <xf numFmtId="170" fontId="3" fillId="0" borderId="1" xfId="5" applyNumberFormat="1" applyFont="1" applyFill="1" applyBorder="1" applyAlignment="1">
      <alignment wrapText="1"/>
    </xf>
    <xf numFmtId="169" fontId="5" fillId="0" borderId="0" xfId="1" applyNumberFormat="1" applyFont="1" applyFill="1" applyBorder="1" applyAlignment="1"/>
    <xf numFmtId="170" fontId="2" fillId="0" borderId="1" xfId="5" applyNumberFormat="1" applyFont="1" applyFill="1" applyBorder="1" applyAlignment="1">
      <alignment vertical="center" wrapText="1"/>
    </xf>
    <xf numFmtId="169" fontId="5" fillId="0" borderId="0" xfId="1" applyNumberFormat="1" applyFont="1" applyFill="1" applyBorder="1" applyAlignment="1">
      <alignment vertical="center"/>
    </xf>
    <xf numFmtId="0" fontId="0" fillId="0" borderId="0" xfId="0" applyBorder="1"/>
    <xf numFmtId="0" fontId="2" fillId="0" borderId="0" xfId="1" applyFont="1" applyFill="1" applyBorder="1" applyAlignment="1">
      <alignment vertical="center" wrapText="1"/>
    </xf>
    <xf numFmtId="0" fontId="2" fillId="0" borderId="0" xfId="1" applyFont="1" applyFill="1" applyBorder="1" applyAlignment="1">
      <alignment horizontal="center" vertical="center" wrapText="1"/>
    </xf>
    <xf numFmtId="0" fontId="1" fillId="0" borderId="0" xfId="1" applyFont="1" applyFill="1" applyBorder="1" applyAlignment="1">
      <alignment vertical="center"/>
    </xf>
    <xf numFmtId="170" fontId="3" fillId="0" borderId="0" xfId="5" applyNumberFormat="1" applyFont="1" applyFill="1" applyBorder="1" applyAlignment="1">
      <alignment vertical="center" wrapText="1"/>
    </xf>
    <xf numFmtId="0" fontId="3" fillId="0" borderId="0" xfId="1" applyFont="1" applyFill="1" applyBorder="1" applyAlignment="1">
      <alignment vertical="top" wrapText="1"/>
    </xf>
    <xf numFmtId="169" fontId="1" fillId="0" borderId="0" xfId="1" applyNumberFormat="1" applyFont="1" applyFill="1" applyBorder="1"/>
    <xf numFmtId="0" fontId="2" fillId="0" borderId="0" xfId="1" applyFont="1" applyFill="1" applyBorder="1" applyAlignment="1">
      <alignment horizontal="left" vertical="center" wrapText="1"/>
    </xf>
    <xf numFmtId="0" fontId="5" fillId="0" borderId="0" xfId="1" applyFont="1" applyFill="1" applyBorder="1"/>
    <xf numFmtId="170" fontId="5" fillId="0" borderId="4" xfId="5" applyNumberFormat="1" applyFont="1" applyFill="1" applyBorder="1" applyAlignment="1">
      <alignment vertical="center"/>
    </xf>
    <xf numFmtId="169" fontId="5" fillId="0" borderId="0" xfId="1" applyNumberFormat="1" applyFont="1" applyFill="1" applyBorder="1"/>
    <xf numFmtId="170" fontId="1" fillId="0" borderId="0" xfId="5" applyNumberFormat="1" applyFont="1" applyFill="1" applyBorder="1"/>
    <xf numFmtId="0" fontId="2" fillId="0" borderId="0" xfId="1" applyFont="1" applyFill="1" applyBorder="1" applyAlignment="1">
      <alignment vertical="top" wrapText="1"/>
    </xf>
    <xf numFmtId="0" fontId="1" fillId="0" borderId="0" xfId="1" applyFont="1" applyFill="1" applyBorder="1"/>
    <xf numFmtId="170" fontId="5" fillId="0" borderId="2" xfId="5" applyNumberFormat="1" applyFont="1" applyFill="1" applyBorder="1"/>
    <xf numFmtId="0" fontId="3" fillId="0" borderId="0" xfId="1" applyFont="1" applyFill="1" applyBorder="1" applyAlignment="1">
      <alignment horizontal="right" vertical="top" wrapText="1"/>
    </xf>
    <xf numFmtId="166" fontId="1" fillId="0" borderId="0" xfId="1" applyNumberFormat="1" applyFont="1" applyFill="1" applyBorder="1"/>
    <xf numFmtId="0" fontId="5" fillId="0" borderId="0" xfId="1" applyFont="1" applyFill="1"/>
    <xf numFmtId="40" fontId="1" fillId="0" borderId="0" xfId="1" applyNumberFormat="1" applyFont="1" applyFill="1" applyBorder="1" applyAlignment="1"/>
    <xf numFmtId="0" fontId="3" fillId="2" borderId="0" xfId="1" applyFont="1" applyFill="1" applyBorder="1" applyAlignment="1">
      <alignment wrapText="1"/>
    </xf>
    <xf numFmtId="0" fontId="3" fillId="2" borderId="0" xfId="1" applyFont="1" applyFill="1" applyBorder="1" applyAlignment="1">
      <alignment horizontal="center" wrapText="1"/>
    </xf>
    <xf numFmtId="0" fontId="1" fillId="0" borderId="0" xfId="1" applyAlignment="1"/>
    <xf numFmtId="169" fontId="5" fillId="0" borderId="5" xfId="1" applyNumberFormat="1" applyFont="1" applyFill="1" applyBorder="1"/>
    <xf numFmtId="0" fontId="2" fillId="0" borderId="0" xfId="1" applyFont="1" applyFill="1" applyAlignment="1">
      <alignment wrapText="1"/>
    </xf>
    <xf numFmtId="0" fontId="2" fillId="0" borderId="0" xfId="1" applyFont="1" applyFill="1" applyAlignment="1">
      <alignment vertical="center" wrapText="1"/>
    </xf>
    <xf numFmtId="169" fontId="5" fillId="0" borderId="5" xfId="1" applyNumberFormat="1" applyFont="1" applyFill="1" applyBorder="1" applyAlignment="1"/>
    <xf numFmtId="0" fontId="2" fillId="2" borderId="0" xfId="1" applyFont="1" applyFill="1" applyBorder="1" applyAlignment="1">
      <alignment horizontal="center" vertical="top" wrapText="1"/>
    </xf>
    <xf numFmtId="0" fontId="3" fillId="2" borderId="0" xfId="1" applyFont="1" applyFill="1" applyAlignment="1">
      <alignment horizontal="center" vertical="top" wrapText="1"/>
    </xf>
    <xf numFmtId="0" fontId="3" fillId="2" borderId="0" xfId="1" applyFont="1" applyFill="1" applyBorder="1" applyAlignment="1">
      <alignment horizontal="left" vertical="top" wrapText="1"/>
    </xf>
    <xf numFmtId="0" fontId="0" fillId="0" borderId="0" xfId="0" applyBorder="1" applyAlignment="1">
      <alignment horizontal="center"/>
    </xf>
    <xf numFmtId="175" fontId="0" fillId="0" borderId="0" xfId="0" applyNumberFormat="1" applyAlignment="1">
      <alignment vertical="top"/>
    </xf>
    <xf numFmtId="177" fontId="0" fillId="0" borderId="0" xfId="6" applyNumberFormat="1" applyFont="1"/>
    <xf numFmtId="0" fontId="1" fillId="0" borderId="0" xfId="1" applyBorder="1"/>
    <xf numFmtId="0" fontId="0" fillId="0" borderId="0" xfId="0" applyBorder="1" applyAlignment="1">
      <alignment horizontal="center" vertical="center"/>
    </xf>
    <xf numFmtId="168" fontId="0" fillId="0" borderId="0" xfId="0" applyNumberFormat="1" applyBorder="1" applyAlignment="1">
      <alignment horizontal="center" vertical="center"/>
    </xf>
    <xf numFmtId="168" fontId="0" fillId="0" borderId="0" xfId="0" applyNumberFormat="1" applyBorder="1" applyAlignment="1">
      <alignment horizontal="center"/>
    </xf>
    <xf numFmtId="0" fontId="1" fillId="0" borderId="0" xfId="1" applyBorder="1" applyAlignment="1"/>
    <xf numFmtId="173" fontId="0" fillId="0" borderId="0" xfId="0" applyNumberFormat="1" applyBorder="1" applyAlignment="1">
      <alignment horizontal="center"/>
    </xf>
    <xf numFmtId="169" fontId="1" fillId="0" borderId="0" xfId="1" applyNumberFormat="1" applyBorder="1"/>
    <xf numFmtId="0" fontId="2" fillId="3" borderId="0" xfId="1" applyFont="1" applyFill="1" applyBorder="1" applyAlignment="1">
      <alignment horizontal="left" wrapText="1" indent="7"/>
    </xf>
    <xf numFmtId="0" fontId="5" fillId="2" borderId="0" xfId="1" applyFont="1" applyFill="1" applyBorder="1"/>
    <xf numFmtId="0" fontId="15" fillId="2" borderId="0" xfId="1" applyFont="1" applyFill="1" applyBorder="1"/>
    <xf numFmtId="169" fontId="1" fillId="2" borderId="0" xfId="1" applyNumberFormat="1" applyFill="1" applyBorder="1" applyAlignment="1"/>
    <xf numFmtId="169" fontId="0" fillId="0" borderId="0" xfId="0" applyNumberFormat="1" applyBorder="1"/>
    <xf numFmtId="0" fontId="8" fillId="0" borderId="0" xfId="0" applyFont="1" applyBorder="1"/>
    <xf numFmtId="168" fontId="0" fillId="0" borderId="0" xfId="0" applyNumberFormat="1" applyBorder="1"/>
    <xf numFmtId="0" fontId="0" fillId="0" borderId="6" xfId="0" applyBorder="1"/>
    <xf numFmtId="0" fontId="0" fillId="0" borderId="6" xfId="0" applyBorder="1" applyAlignment="1">
      <alignment horizontal="center"/>
    </xf>
    <xf numFmtId="177" fontId="0" fillId="0" borderId="6" xfId="6" applyNumberFormat="1" applyFont="1" applyBorder="1"/>
    <xf numFmtId="170" fontId="1" fillId="0" borderId="0" xfId="5" applyNumberFormat="1" applyFont="1" applyFill="1" applyBorder="1" applyAlignment="1"/>
    <xf numFmtId="177" fontId="0" fillId="0" borderId="6" xfId="6" applyNumberFormat="1" applyFont="1" applyBorder="1" applyAlignment="1"/>
    <xf numFmtId="4" fontId="0" fillId="0" borderId="0" xfId="5" applyNumberFormat="1" applyFont="1" applyAlignment="1">
      <alignment horizontal="right" wrapText="1" indent="2"/>
    </xf>
    <xf numFmtId="170" fontId="5" fillId="0" borderId="4" xfId="5" applyNumberFormat="1" applyFont="1" applyFill="1" applyBorder="1" applyAlignment="1">
      <alignment horizontal="center" vertical="center"/>
    </xf>
    <xf numFmtId="170" fontId="3" fillId="3" borderId="0" xfId="5" applyNumberFormat="1" applyFont="1" applyFill="1" applyBorder="1" applyAlignment="1">
      <alignment vertical="center" wrapText="1"/>
    </xf>
    <xf numFmtId="177" fontId="0" fillId="0" borderId="0" xfId="6" applyNumberFormat="1" applyFont="1" applyAlignment="1">
      <alignment vertical="center"/>
    </xf>
    <xf numFmtId="173" fontId="0" fillId="0" borderId="0" xfId="5" applyNumberFormat="1" applyFont="1" applyAlignment="1">
      <alignment horizontal="center" vertical="center" wrapText="1"/>
    </xf>
    <xf numFmtId="173" fontId="0" fillId="0" borderId="0" xfId="5" applyNumberFormat="1" applyFont="1" applyAlignment="1">
      <alignment horizontal="right" wrapText="1" indent="2"/>
    </xf>
    <xf numFmtId="9" fontId="0" fillId="0" borderId="0" xfId="6" applyFont="1" applyAlignment="1">
      <alignment horizontal="center" vertical="center"/>
    </xf>
    <xf numFmtId="0" fontId="5" fillId="0" borderId="0" xfId="1" applyFont="1"/>
    <xf numFmtId="0" fontId="9" fillId="0" borderId="0" xfId="0" applyFont="1" applyAlignment="1">
      <alignment horizontal="center"/>
    </xf>
    <xf numFmtId="9" fontId="9" fillId="0" borderId="0" xfId="6" applyFont="1" applyAlignment="1">
      <alignment horizontal="center"/>
    </xf>
    <xf numFmtId="171" fontId="1" fillId="2" borderId="0" xfId="5" applyNumberFormat="1" applyFont="1" applyFill="1" applyBorder="1"/>
    <xf numFmtId="171" fontId="1" fillId="2" borderId="1" xfId="5" applyNumberFormat="1" applyFont="1" applyFill="1" applyBorder="1"/>
    <xf numFmtId="170" fontId="5" fillId="0" borderId="3" xfId="5" applyNumberFormat="1" applyFont="1" applyFill="1" applyBorder="1" applyAlignment="1">
      <alignment vertical="center"/>
    </xf>
    <xf numFmtId="176" fontId="1" fillId="2" borderId="0" xfId="0" applyNumberFormat="1" applyFont="1" applyFill="1" applyBorder="1"/>
    <xf numFmtId="0" fontId="1" fillId="2" borderId="0" xfId="0" applyFont="1" applyFill="1" applyBorder="1"/>
    <xf numFmtId="173" fontId="1" fillId="2" borderId="0" xfId="1" applyNumberFormat="1" applyFont="1" applyFill="1" applyBorder="1" applyAlignment="1">
      <alignment horizontal="right"/>
    </xf>
    <xf numFmtId="173" fontId="1" fillId="2" borderId="1" xfId="1" applyNumberFormat="1" applyFont="1" applyFill="1" applyBorder="1" applyAlignment="1">
      <alignment horizontal="right"/>
    </xf>
    <xf numFmtId="173" fontId="1" fillId="2" borderId="3" xfId="1" applyNumberFormat="1" applyFont="1" applyFill="1" applyBorder="1" applyAlignment="1">
      <alignment horizontal="right"/>
    </xf>
    <xf numFmtId="173" fontId="0" fillId="2" borderId="1" xfId="0" applyNumberFormat="1" applyFill="1" applyBorder="1" applyAlignment="1">
      <alignment horizontal="right"/>
    </xf>
    <xf numFmtId="0" fontId="0" fillId="2" borderId="1" xfId="0" applyFill="1" applyBorder="1" applyAlignment="1">
      <alignment horizontal="right"/>
    </xf>
    <xf numFmtId="169" fontId="1" fillId="2" borderId="0" xfId="1" applyNumberFormat="1" applyFont="1" applyFill="1" applyBorder="1" applyAlignment="1">
      <alignment horizontal="right"/>
    </xf>
    <xf numFmtId="0" fontId="0" fillId="2" borderId="0" xfId="0" applyFill="1" applyBorder="1" applyAlignment="1">
      <alignment horizontal="right"/>
    </xf>
    <xf numFmtId="170" fontId="5" fillId="0" borderId="5" xfId="5" applyNumberFormat="1" applyFont="1" applyFill="1" applyBorder="1" applyAlignment="1"/>
    <xf numFmtId="169" fontId="2" fillId="2" borderId="0" xfId="1" applyNumberFormat="1" applyFont="1" applyFill="1" applyBorder="1" applyAlignment="1">
      <alignment horizontal="center" vertical="top" wrapText="1"/>
    </xf>
    <xf numFmtId="0" fontId="2" fillId="0" borderId="0" xfId="1" applyFont="1" applyFill="1" applyBorder="1" applyAlignment="1">
      <alignment horizontal="right" vertical="top" wrapText="1"/>
    </xf>
    <xf numFmtId="0" fontId="2" fillId="0" borderId="0" xfId="1" applyFont="1" applyFill="1" applyBorder="1" applyAlignment="1">
      <alignment horizontal="right" wrapText="1"/>
    </xf>
    <xf numFmtId="0" fontId="2" fillId="2" borderId="0" xfId="1" applyFont="1" applyFill="1" applyBorder="1" applyAlignment="1">
      <alignment horizontal="left" vertical="top" wrapText="1"/>
    </xf>
    <xf numFmtId="0" fontId="2" fillId="2" borderId="0" xfId="1" applyFont="1" applyFill="1" applyBorder="1" applyAlignment="1">
      <alignment horizontal="center" vertical="top" wrapText="1"/>
    </xf>
    <xf numFmtId="0" fontId="3" fillId="2" borderId="0" xfId="1" applyFont="1" applyFill="1" applyBorder="1" applyAlignment="1">
      <alignment horizontal="center" vertical="top" wrapText="1"/>
    </xf>
    <xf numFmtId="0" fontId="2" fillId="0" borderId="0" xfId="1" applyFont="1" applyFill="1" applyBorder="1" applyAlignment="1">
      <alignment horizontal="left" vertical="top" wrapText="1"/>
    </xf>
    <xf numFmtId="0" fontId="2" fillId="2" borderId="0" xfId="1" applyFont="1" applyFill="1" applyBorder="1" applyAlignment="1">
      <alignment horizontal="left" wrapText="1"/>
    </xf>
    <xf numFmtId="0" fontId="3" fillId="2" borderId="0" xfId="1" applyFont="1" applyFill="1" applyAlignment="1">
      <alignment horizontal="center" vertical="top" wrapText="1"/>
    </xf>
    <xf numFmtId="0" fontId="2" fillId="2" borderId="0" xfId="1" applyFont="1" applyFill="1" applyAlignment="1">
      <alignment horizontal="center" vertical="top" wrapText="1"/>
    </xf>
    <xf numFmtId="0" fontId="2" fillId="0" borderId="0" xfId="1" applyFont="1" applyFill="1" applyAlignment="1">
      <alignment wrapText="1"/>
    </xf>
    <xf numFmtId="0" fontId="3" fillId="2" borderId="0" xfId="1" applyFont="1" applyFill="1" applyBorder="1" applyAlignment="1">
      <alignment horizontal="left" vertical="top" wrapText="1"/>
    </xf>
    <xf numFmtId="0" fontId="2" fillId="2" borderId="0" xfId="1" applyFont="1" applyFill="1" applyBorder="1" applyAlignment="1">
      <alignment horizontal="left" vertical="top"/>
    </xf>
    <xf numFmtId="0" fontId="2" fillId="2" borderId="0" xfId="1" applyFont="1" applyFill="1" applyAlignment="1">
      <alignment horizontal="center" vertical="top"/>
    </xf>
    <xf numFmtId="0" fontId="13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Font="1" applyBorder="1" applyAlignment="1">
      <alignment horizontal="center"/>
    </xf>
    <xf numFmtId="173" fontId="5" fillId="2" borderId="2" xfId="1" applyNumberFormat="1" applyFont="1" applyFill="1" applyBorder="1" applyAlignment="1">
      <alignment horizontal="right"/>
    </xf>
    <xf numFmtId="175" fontId="3" fillId="0" borderId="1" xfId="5" applyNumberFormat="1" applyFont="1" applyFill="1" applyBorder="1" applyAlignment="1">
      <alignment horizontal="right" vertical="center" wrapText="1"/>
    </xf>
  </cellXfs>
  <cellStyles count="7">
    <cellStyle name="Millares" xfId="5" builtinId="3"/>
    <cellStyle name="Millares 2" xfId="2"/>
    <cellStyle name="Millares 3" xfId="3"/>
    <cellStyle name="Millares 4" xfId="4"/>
    <cellStyle name="Normal" xfId="0" builtinId="0"/>
    <cellStyle name="Normal 2" xfId="1"/>
    <cellStyle name="Porcentaje" xfId="6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53</xdr:row>
      <xdr:rowOff>46572</xdr:rowOff>
    </xdr:from>
    <xdr:to>
      <xdr:col>1</xdr:col>
      <xdr:colOff>2135738</xdr:colOff>
      <xdr:row>56</xdr:row>
      <xdr:rowOff>22857</xdr:rowOff>
    </xdr:to>
    <xdr:sp macro="" textlink="">
      <xdr:nvSpPr>
        <xdr:cNvPr id="2" name="4 CuadroTexto"/>
        <xdr:cNvSpPr txBox="1"/>
      </xdr:nvSpPr>
      <xdr:spPr>
        <a:xfrm>
          <a:off x="106680" y="9381072"/>
          <a:ext cx="2135738" cy="3344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es-SV" sz="1000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</xdr:txBody>
    </xdr:sp>
    <xdr:clientData/>
  </xdr:twoCellAnchor>
  <xdr:twoCellAnchor>
    <xdr:from>
      <xdr:col>1</xdr:col>
      <xdr:colOff>2280325</xdr:colOff>
      <xdr:row>53</xdr:row>
      <xdr:rowOff>65934</xdr:rowOff>
    </xdr:from>
    <xdr:to>
      <xdr:col>2</xdr:col>
      <xdr:colOff>197610</xdr:colOff>
      <xdr:row>56</xdr:row>
      <xdr:rowOff>74381</xdr:rowOff>
    </xdr:to>
    <xdr:sp macro="" textlink="">
      <xdr:nvSpPr>
        <xdr:cNvPr id="3" name="6 CuadroTexto"/>
        <xdr:cNvSpPr txBox="1">
          <a:spLocks noChangeArrowheads="1"/>
        </xdr:cNvSpPr>
      </xdr:nvSpPr>
      <xdr:spPr bwMode="auto">
        <a:xfrm>
          <a:off x="2387005" y="9400434"/>
          <a:ext cx="2565485" cy="36658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</xdr:col>
      <xdr:colOff>1981986</xdr:colOff>
      <xdr:row>47</xdr:row>
      <xdr:rowOff>17111</xdr:rowOff>
    </xdr:from>
    <xdr:to>
      <xdr:col>3</xdr:col>
      <xdr:colOff>139700</xdr:colOff>
      <xdr:row>51</xdr:row>
      <xdr:rowOff>69850</xdr:rowOff>
    </xdr:to>
    <xdr:sp macro="" textlink="">
      <xdr:nvSpPr>
        <xdr:cNvPr id="4" name="5 CuadroTexto"/>
        <xdr:cNvSpPr txBox="1"/>
      </xdr:nvSpPr>
      <xdr:spPr>
        <a:xfrm>
          <a:off x="2088666" y="8498171"/>
          <a:ext cx="3118334" cy="66233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ES" sz="100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Luís Niño de Rivera Lajous</a:t>
          </a:r>
          <a:endParaRPr lang="es-ES" sz="1000">
            <a:latin typeface="Arial" pitchFamily="34" charset="0"/>
            <a:cs typeface="Arial" pitchFamily="34" charset="0"/>
          </a:endParaRPr>
        </a:p>
        <a:p>
          <a:pPr algn="ctr"/>
          <a:r>
            <a:rPr lang="es-ES" sz="100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Director Vicepresidente</a:t>
          </a:r>
          <a:endParaRPr lang="es-SV" sz="1000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</xdr:txBody>
    </xdr:sp>
    <xdr:clientData/>
  </xdr:twoCellAnchor>
  <xdr:twoCellAnchor>
    <xdr:from>
      <xdr:col>2</xdr:col>
      <xdr:colOff>166119</xdr:colOff>
      <xdr:row>47</xdr:row>
      <xdr:rowOff>47625</xdr:rowOff>
    </xdr:from>
    <xdr:to>
      <xdr:col>5</xdr:col>
      <xdr:colOff>853612</xdr:colOff>
      <xdr:row>51</xdr:row>
      <xdr:rowOff>24847</xdr:rowOff>
    </xdr:to>
    <xdr:sp macro="" textlink="">
      <xdr:nvSpPr>
        <xdr:cNvPr id="5" name="3 CuadroTexto"/>
        <xdr:cNvSpPr txBox="1">
          <a:spLocks noChangeArrowheads="1"/>
        </xdr:cNvSpPr>
      </xdr:nvSpPr>
      <xdr:spPr bwMode="auto">
        <a:xfrm>
          <a:off x="4920999" y="8528685"/>
          <a:ext cx="2234353" cy="586822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/>
          <a:r>
            <a:rPr lang="es-ES" sz="1000" b="0" i="0" baseline="0">
              <a:latin typeface="Arial" pitchFamily="34" charset="0"/>
              <a:ea typeface="+mn-ea"/>
              <a:cs typeface="Arial" pitchFamily="34" charset="0"/>
            </a:rPr>
            <a:t>Gabriel Alfonso Roqueñi Rello</a:t>
          </a:r>
          <a:endParaRPr lang="es-ES" sz="1000">
            <a:latin typeface="Arial" pitchFamily="34" charset="0"/>
            <a:cs typeface="Arial" pitchFamily="34" charset="0"/>
          </a:endParaRPr>
        </a:p>
        <a:p>
          <a:pPr algn="ctr" rtl="0"/>
          <a:r>
            <a:rPr lang="es-ES" sz="1000" b="0" i="0" baseline="0">
              <a:latin typeface="Arial" pitchFamily="34" charset="0"/>
              <a:ea typeface="+mn-ea"/>
              <a:cs typeface="Arial" pitchFamily="34" charset="0"/>
            </a:rPr>
            <a:t>Director Secretario</a:t>
          </a:r>
          <a:endParaRPr lang="es-ES" sz="1000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</xdr:col>
      <xdr:colOff>0</xdr:colOff>
      <xdr:row>54</xdr:row>
      <xdr:rowOff>46573</xdr:rowOff>
    </xdr:from>
    <xdr:to>
      <xdr:col>1</xdr:col>
      <xdr:colOff>2135738</xdr:colOff>
      <xdr:row>56</xdr:row>
      <xdr:rowOff>165101</xdr:rowOff>
    </xdr:to>
    <xdr:sp macro="" textlink="">
      <xdr:nvSpPr>
        <xdr:cNvPr id="6" name="4 CuadroTexto"/>
        <xdr:cNvSpPr txBox="1"/>
      </xdr:nvSpPr>
      <xdr:spPr>
        <a:xfrm>
          <a:off x="106680" y="9502993"/>
          <a:ext cx="2135738" cy="35474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ES" sz="100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Marco Antonio Sotomayor Juvera</a:t>
          </a:r>
          <a:endParaRPr lang="es-ES" sz="1000">
            <a:latin typeface="Arial" pitchFamily="34" charset="0"/>
            <a:cs typeface="Arial" pitchFamily="34" charset="0"/>
          </a:endParaRPr>
        </a:p>
        <a:p>
          <a:pPr algn="ctr"/>
          <a:r>
            <a:rPr lang="es-ES" sz="100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Director Propietario</a:t>
          </a:r>
          <a:endParaRPr lang="es-SV" sz="1000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</xdr:txBody>
    </xdr:sp>
    <xdr:clientData/>
  </xdr:twoCellAnchor>
  <xdr:twoCellAnchor>
    <xdr:from>
      <xdr:col>1</xdr:col>
      <xdr:colOff>2280325</xdr:colOff>
      <xdr:row>54</xdr:row>
      <xdr:rowOff>65935</xdr:rowOff>
    </xdr:from>
    <xdr:to>
      <xdr:col>2</xdr:col>
      <xdr:colOff>197610</xdr:colOff>
      <xdr:row>56</xdr:row>
      <xdr:rowOff>146050</xdr:rowOff>
    </xdr:to>
    <xdr:sp macro="" textlink="">
      <xdr:nvSpPr>
        <xdr:cNvPr id="7" name="6 CuadroTexto"/>
        <xdr:cNvSpPr txBox="1">
          <a:spLocks noChangeArrowheads="1"/>
        </xdr:cNvSpPr>
      </xdr:nvSpPr>
      <xdr:spPr bwMode="auto">
        <a:xfrm>
          <a:off x="2387005" y="9522355"/>
          <a:ext cx="2565485" cy="31633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Rubén Darío Arroyo Flores</a:t>
          </a:r>
        </a:p>
        <a:p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Director Suplente</a:t>
          </a:r>
        </a:p>
      </xdr:txBody>
    </xdr:sp>
    <xdr:clientData/>
  </xdr:twoCellAnchor>
  <xdr:twoCellAnchor>
    <xdr:from>
      <xdr:col>3</xdr:col>
      <xdr:colOff>203720</xdr:colOff>
      <xdr:row>54</xdr:row>
      <xdr:rowOff>55049</xdr:rowOff>
    </xdr:from>
    <xdr:to>
      <xdr:col>5</xdr:col>
      <xdr:colOff>674687</xdr:colOff>
      <xdr:row>56</xdr:row>
      <xdr:rowOff>165100</xdr:rowOff>
    </xdr:to>
    <xdr:sp macro="" textlink="">
      <xdr:nvSpPr>
        <xdr:cNvPr id="8" name="Text Box 22"/>
        <xdr:cNvSpPr txBox="1">
          <a:spLocks noChangeArrowheads="1"/>
        </xdr:cNvSpPr>
      </xdr:nvSpPr>
      <xdr:spPr bwMode="auto">
        <a:xfrm>
          <a:off x="5271020" y="9511469"/>
          <a:ext cx="1705407" cy="346271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/>
          <a:r>
            <a:rPr lang="es-ES" sz="1000">
              <a:latin typeface="Arial" pitchFamily="34" charset="0"/>
              <a:cs typeface="Arial" pitchFamily="34" charset="0"/>
            </a:rPr>
            <a:t>Christian</a:t>
          </a:r>
          <a:r>
            <a:rPr lang="es-ES" sz="1000" baseline="0">
              <a:latin typeface="Arial" pitchFamily="34" charset="0"/>
              <a:cs typeface="Arial" pitchFamily="34" charset="0"/>
            </a:rPr>
            <a:t> Tomasino</a:t>
          </a:r>
          <a:endParaRPr lang="es-ES" sz="1000">
            <a:latin typeface="Arial" pitchFamily="34" charset="0"/>
            <a:cs typeface="Arial" pitchFamily="34" charset="0"/>
          </a:endParaRPr>
        </a:p>
        <a:p>
          <a:pPr algn="ctr" rtl="0"/>
          <a:r>
            <a:rPr lang="es-ES" sz="1000">
              <a:latin typeface="Arial" pitchFamily="34" charset="0"/>
              <a:cs typeface="Arial" pitchFamily="34" charset="0"/>
            </a:rPr>
            <a:t>Director Ejecutivo</a:t>
          </a:r>
        </a:p>
      </xdr:txBody>
    </xdr:sp>
    <xdr:clientData/>
  </xdr:twoCellAnchor>
  <xdr:twoCellAnchor>
    <xdr:from>
      <xdr:col>0</xdr:col>
      <xdr:colOff>76200</xdr:colOff>
      <xdr:row>47</xdr:row>
      <xdr:rowOff>17113</xdr:rowOff>
    </xdr:from>
    <xdr:to>
      <xdr:col>1</xdr:col>
      <xdr:colOff>2178050</xdr:colOff>
      <xdr:row>51</xdr:row>
      <xdr:rowOff>31750</xdr:rowOff>
    </xdr:to>
    <xdr:sp macro="" textlink="">
      <xdr:nvSpPr>
        <xdr:cNvPr id="9" name="10 CuadroTexto"/>
        <xdr:cNvSpPr txBox="1"/>
      </xdr:nvSpPr>
      <xdr:spPr>
        <a:xfrm>
          <a:off x="76200" y="8498173"/>
          <a:ext cx="2208530" cy="62423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 rtl="0"/>
          <a:r>
            <a:rPr lang="es-ES" sz="1000">
              <a:latin typeface="Arial" pitchFamily="34" charset="0"/>
              <a:cs typeface="Arial" pitchFamily="34" charset="0"/>
            </a:rPr>
            <a:t>José Alberto Balbuena Balbuena</a:t>
          </a:r>
        </a:p>
        <a:p>
          <a:pPr algn="ctr"/>
          <a:r>
            <a:rPr lang="es-ES" sz="1000" b="0" i="0" baseline="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Director Presidente</a:t>
          </a:r>
          <a:endParaRPr lang="es-SV" sz="1000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2280325</xdr:colOff>
      <xdr:row>53</xdr:row>
      <xdr:rowOff>65934</xdr:rowOff>
    </xdr:from>
    <xdr:to>
      <xdr:col>3</xdr:col>
      <xdr:colOff>197610</xdr:colOff>
      <xdr:row>56</xdr:row>
      <xdr:rowOff>74381</xdr:rowOff>
    </xdr:to>
    <xdr:sp macro="" textlink="">
      <xdr:nvSpPr>
        <xdr:cNvPr id="9" name="6 CuadroTexto"/>
        <xdr:cNvSpPr txBox="1">
          <a:spLocks noChangeArrowheads="1"/>
        </xdr:cNvSpPr>
      </xdr:nvSpPr>
      <xdr:spPr bwMode="auto">
        <a:xfrm>
          <a:off x="2391450" y="9622684"/>
          <a:ext cx="1600285" cy="437072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</xdr:col>
      <xdr:colOff>1981986</xdr:colOff>
      <xdr:row>47</xdr:row>
      <xdr:rowOff>17111</xdr:rowOff>
    </xdr:from>
    <xdr:to>
      <xdr:col>4</xdr:col>
      <xdr:colOff>139700</xdr:colOff>
      <xdr:row>51</xdr:row>
      <xdr:rowOff>69850</xdr:rowOff>
    </xdr:to>
    <xdr:sp macro="" textlink="">
      <xdr:nvSpPr>
        <xdr:cNvPr id="10" name="5 CuadroTexto"/>
        <xdr:cNvSpPr txBox="1"/>
      </xdr:nvSpPr>
      <xdr:spPr>
        <a:xfrm>
          <a:off x="2089936" y="8532461"/>
          <a:ext cx="3117064" cy="66233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SV" sz="100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Mario</a:t>
          </a:r>
          <a:r>
            <a:rPr lang="es-SV" sz="1000" baseline="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 Dávila Moreno</a:t>
          </a:r>
        </a:p>
        <a:p>
          <a:pPr algn="ctr"/>
          <a:r>
            <a:rPr lang="es-SV" sz="1000" baseline="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Administración y Finanzas</a:t>
          </a:r>
          <a:endParaRPr lang="es-SV" sz="1000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</xdr:txBody>
    </xdr:sp>
    <xdr:clientData/>
  </xdr:twoCellAnchor>
  <xdr:twoCellAnchor>
    <xdr:from>
      <xdr:col>3</xdr:col>
      <xdr:colOff>166119</xdr:colOff>
      <xdr:row>47</xdr:row>
      <xdr:rowOff>47625</xdr:rowOff>
    </xdr:from>
    <xdr:to>
      <xdr:col>6</xdr:col>
      <xdr:colOff>853612</xdr:colOff>
      <xdr:row>51</xdr:row>
      <xdr:rowOff>24847</xdr:rowOff>
    </xdr:to>
    <xdr:sp macro="" textlink="">
      <xdr:nvSpPr>
        <xdr:cNvPr id="12" name="3 CuadroTexto"/>
        <xdr:cNvSpPr txBox="1">
          <a:spLocks noChangeArrowheads="1"/>
        </xdr:cNvSpPr>
      </xdr:nvSpPr>
      <xdr:spPr bwMode="auto">
        <a:xfrm>
          <a:off x="4341879" y="8513445"/>
          <a:ext cx="2379133" cy="586822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/>
          <a:r>
            <a:rPr lang="es-ES" sz="1000">
              <a:latin typeface="Arial" pitchFamily="34" charset="0"/>
              <a:cs typeface="Arial" pitchFamily="34" charset="0"/>
            </a:rPr>
            <a:t>Walter Andrés Piche</a:t>
          </a:r>
        </a:p>
        <a:p>
          <a:pPr algn="ctr" rtl="0"/>
          <a:r>
            <a:rPr lang="es-ES" sz="1000">
              <a:latin typeface="Arial" pitchFamily="34" charset="0"/>
              <a:cs typeface="Arial" pitchFamily="34" charset="0"/>
            </a:rPr>
            <a:t>Contador</a:t>
          </a:r>
          <a:r>
            <a:rPr lang="es-ES" sz="1000" baseline="0">
              <a:latin typeface="Arial" pitchFamily="34" charset="0"/>
              <a:cs typeface="Arial" pitchFamily="34" charset="0"/>
            </a:rPr>
            <a:t> General</a:t>
          </a:r>
          <a:endParaRPr lang="es-ES" sz="1000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</xdr:col>
      <xdr:colOff>0</xdr:colOff>
      <xdr:row>54</xdr:row>
      <xdr:rowOff>46573</xdr:rowOff>
    </xdr:from>
    <xdr:to>
      <xdr:col>1</xdr:col>
      <xdr:colOff>2135738</xdr:colOff>
      <xdr:row>56</xdr:row>
      <xdr:rowOff>165101</xdr:rowOff>
    </xdr:to>
    <xdr:sp macro="" textlink="">
      <xdr:nvSpPr>
        <xdr:cNvPr id="13" name="4 CuadroTexto"/>
        <xdr:cNvSpPr txBox="1"/>
      </xdr:nvSpPr>
      <xdr:spPr>
        <a:xfrm>
          <a:off x="107950" y="9533473"/>
          <a:ext cx="2135738" cy="35347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es-SV" sz="1000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</xdr:txBody>
    </xdr:sp>
    <xdr:clientData/>
  </xdr:twoCellAnchor>
  <xdr:twoCellAnchor>
    <xdr:from>
      <xdr:col>1</xdr:col>
      <xdr:colOff>2280325</xdr:colOff>
      <xdr:row>54</xdr:row>
      <xdr:rowOff>65935</xdr:rowOff>
    </xdr:from>
    <xdr:to>
      <xdr:col>3</xdr:col>
      <xdr:colOff>197610</xdr:colOff>
      <xdr:row>56</xdr:row>
      <xdr:rowOff>146050</xdr:rowOff>
    </xdr:to>
    <xdr:sp macro="" textlink="">
      <xdr:nvSpPr>
        <xdr:cNvPr id="14" name="6 CuadroTexto"/>
        <xdr:cNvSpPr txBox="1">
          <a:spLocks noChangeArrowheads="1"/>
        </xdr:cNvSpPr>
      </xdr:nvSpPr>
      <xdr:spPr bwMode="auto">
        <a:xfrm>
          <a:off x="2388275" y="9552835"/>
          <a:ext cx="2565485" cy="31506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0</xdr:col>
      <xdr:colOff>76200</xdr:colOff>
      <xdr:row>47</xdr:row>
      <xdr:rowOff>17113</xdr:rowOff>
    </xdr:from>
    <xdr:to>
      <xdr:col>1</xdr:col>
      <xdr:colOff>2178050</xdr:colOff>
      <xdr:row>51</xdr:row>
      <xdr:rowOff>31750</xdr:rowOff>
    </xdr:to>
    <xdr:sp macro="" textlink="">
      <xdr:nvSpPr>
        <xdr:cNvPr id="16" name="10 CuadroTexto"/>
        <xdr:cNvSpPr txBox="1"/>
      </xdr:nvSpPr>
      <xdr:spPr>
        <a:xfrm>
          <a:off x="76200" y="8532463"/>
          <a:ext cx="2209800" cy="62423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Christian Tomasino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Director Ejecutivo</a:t>
          </a:r>
        </a:p>
        <a:p>
          <a:pPr algn="ctr" rtl="0"/>
          <a:endParaRPr lang="es-SV" sz="1000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269875</xdr:colOff>
      <xdr:row>48</xdr:row>
      <xdr:rowOff>75521</xdr:rowOff>
    </xdr:from>
    <xdr:to>
      <xdr:col>2</xdr:col>
      <xdr:colOff>1937767</xdr:colOff>
      <xdr:row>50</xdr:row>
      <xdr:rowOff>96629</xdr:rowOff>
    </xdr:to>
    <xdr:sp macro="" textlink="">
      <xdr:nvSpPr>
        <xdr:cNvPr id="2" name="4 CuadroTexto"/>
        <xdr:cNvSpPr txBox="1"/>
      </xdr:nvSpPr>
      <xdr:spPr>
        <a:xfrm>
          <a:off x="269875" y="9234761"/>
          <a:ext cx="2010792" cy="38686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es-SV" sz="1000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</xdr:txBody>
    </xdr:sp>
    <xdr:clientData/>
  </xdr:twoCellAnchor>
  <xdr:twoCellAnchor>
    <xdr:from>
      <xdr:col>2</xdr:col>
      <xdr:colOff>2015790</xdr:colOff>
      <xdr:row>43</xdr:row>
      <xdr:rowOff>17111</xdr:rowOff>
    </xdr:from>
    <xdr:to>
      <xdr:col>3</xdr:col>
      <xdr:colOff>0</xdr:colOff>
      <xdr:row>47</xdr:row>
      <xdr:rowOff>141879</xdr:rowOff>
    </xdr:to>
    <xdr:sp macro="" textlink="">
      <xdr:nvSpPr>
        <xdr:cNvPr id="3" name="6 CuadroTexto"/>
        <xdr:cNvSpPr txBox="1"/>
      </xdr:nvSpPr>
      <xdr:spPr>
        <a:xfrm>
          <a:off x="2358690" y="8261951"/>
          <a:ext cx="1718010" cy="85628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ES" sz="100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Luís Niño de Rivera Lajous</a:t>
          </a:r>
          <a:endParaRPr lang="es-ES" sz="1000">
            <a:latin typeface="Arial" pitchFamily="34" charset="0"/>
            <a:cs typeface="Arial" pitchFamily="34" charset="0"/>
          </a:endParaRPr>
        </a:p>
        <a:p>
          <a:pPr algn="ctr"/>
          <a:r>
            <a:rPr lang="es-ES" sz="100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Director Vicepresidente</a:t>
          </a:r>
          <a:endParaRPr lang="es-SV" sz="1000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</xdr:txBody>
    </xdr:sp>
    <xdr:clientData/>
  </xdr:twoCellAnchor>
  <xdr:twoCellAnchor>
    <xdr:from>
      <xdr:col>3</xdr:col>
      <xdr:colOff>133350</xdr:colOff>
      <xdr:row>43</xdr:row>
      <xdr:rowOff>31750</xdr:rowOff>
    </xdr:from>
    <xdr:to>
      <xdr:col>6</xdr:col>
      <xdr:colOff>800100</xdr:colOff>
      <xdr:row>46</xdr:row>
      <xdr:rowOff>68737</xdr:rowOff>
    </xdr:to>
    <xdr:sp macro="" textlink="">
      <xdr:nvSpPr>
        <xdr:cNvPr id="4" name="3 CuadroTexto"/>
        <xdr:cNvSpPr txBox="1">
          <a:spLocks noChangeArrowheads="1"/>
        </xdr:cNvSpPr>
      </xdr:nvSpPr>
      <xdr:spPr bwMode="auto">
        <a:xfrm>
          <a:off x="4293870" y="8276590"/>
          <a:ext cx="1946910" cy="58562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/>
          <a:r>
            <a:rPr lang="es-ES" sz="1000" b="0" i="0" baseline="0">
              <a:latin typeface="Arial" pitchFamily="34" charset="0"/>
              <a:ea typeface="+mn-ea"/>
              <a:cs typeface="Arial" pitchFamily="34" charset="0"/>
            </a:rPr>
            <a:t>Gabriel Alfonso Roqueñi Rello</a:t>
          </a:r>
          <a:endParaRPr lang="es-ES" sz="1000">
            <a:latin typeface="Arial" pitchFamily="34" charset="0"/>
            <a:cs typeface="Arial" pitchFamily="34" charset="0"/>
          </a:endParaRPr>
        </a:p>
        <a:p>
          <a:pPr algn="ctr" rtl="0"/>
          <a:r>
            <a:rPr lang="es-ES" sz="1000" b="0" i="0" baseline="0">
              <a:latin typeface="Arial" pitchFamily="34" charset="0"/>
              <a:ea typeface="+mn-ea"/>
              <a:cs typeface="Arial" pitchFamily="34" charset="0"/>
            </a:rPr>
            <a:t>Director Secretario</a:t>
          </a:r>
          <a:endParaRPr lang="es-ES" sz="1000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0</xdr:col>
      <xdr:colOff>269874</xdr:colOff>
      <xdr:row>48</xdr:row>
      <xdr:rowOff>75521</xdr:rowOff>
    </xdr:from>
    <xdr:to>
      <xdr:col>2</xdr:col>
      <xdr:colOff>2006599</xdr:colOff>
      <xdr:row>50</xdr:row>
      <xdr:rowOff>96629</xdr:rowOff>
    </xdr:to>
    <xdr:sp macro="" textlink="">
      <xdr:nvSpPr>
        <xdr:cNvPr id="5" name="4 CuadroTexto"/>
        <xdr:cNvSpPr txBox="1"/>
      </xdr:nvSpPr>
      <xdr:spPr>
        <a:xfrm>
          <a:off x="269874" y="9234761"/>
          <a:ext cx="2079625" cy="38686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ES" sz="100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Marco Antonio Sotomayor Juvera</a:t>
          </a:r>
          <a:endParaRPr lang="es-ES" sz="1000">
            <a:latin typeface="Arial" pitchFamily="34" charset="0"/>
            <a:cs typeface="Arial" pitchFamily="34" charset="0"/>
          </a:endParaRPr>
        </a:p>
        <a:p>
          <a:pPr algn="ctr"/>
          <a:r>
            <a:rPr lang="es-ES" sz="100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Director Propietario</a:t>
          </a:r>
          <a:endParaRPr lang="es-SV" sz="1000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</xdr:txBody>
    </xdr:sp>
    <xdr:clientData/>
  </xdr:twoCellAnchor>
  <xdr:twoCellAnchor>
    <xdr:from>
      <xdr:col>2</xdr:col>
      <xdr:colOff>2002979</xdr:colOff>
      <xdr:row>48</xdr:row>
      <xdr:rowOff>120096</xdr:rowOff>
    </xdr:from>
    <xdr:to>
      <xdr:col>3</xdr:col>
      <xdr:colOff>32322</xdr:colOff>
      <xdr:row>50</xdr:row>
      <xdr:rowOff>133350</xdr:rowOff>
    </xdr:to>
    <xdr:sp macro="" textlink="">
      <xdr:nvSpPr>
        <xdr:cNvPr id="6" name="6 CuadroTexto"/>
        <xdr:cNvSpPr txBox="1">
          <a:spLocks noChangeArrowheads="1"/>
        </xdr:cNvSpPr>
      </xdr:nvSpPr>
      <xdr:spPr bwMode="auto">
        <a:xfrm>
          <a:off x="2345879" y="9279336"/>
          <a:ext cx="1846963" cy="37901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Rubén Darío Arroyo Flores</a:t>
          </a:r>
        </a:p>
        <a:p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Director Suplente</a:t>
          </a:r>
        </a:p>
      </xdr:txBody>
    </xdr:sp>
    <xdr:clientData/>
  </xdr:twoCellAnchor>
  <xdr:twoCellAnchor>
    <xdr:from>
      <xdr:col>3</xdr:col>
      <xdr:colOff>0</xdr:colOff>
      <xdr:row>48</xdr:row>
      <xdr:rowOff>86798</xdr:rowOff>
    </xdr:from>
    <xdr:to>
      <xdr:col>6</xdr:col>
      <xdr:colOff>595312</xdr:colOff>
      <xdr:row>50</xdr:row>
      <xdr:rowOff>162294</xdr:rowOff>
    </xdr:to>
    <xdr:sp macro="" textlink="">
      <xdr:nvSpPr>
        <xdr:cNvPr id="7" name="Text Box 22"/>
        <xdr:cNvSpPr txBox="1">
          <a:spLocks noChangeArrowheads="1"/>
        </xdr:cNvSpPr>
      </xdr:nvSpPr>
      <xdr:spPr bwMode="auto">
        <a:xfrm>
          <a:off x="3981449" y="9246038"/>
          <a:ext cx="2054543" cy="44125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/>
          <a:r>
            <a:rPr lang="es-ES" sz="1000">
              <a:latin typeface="Arial" pitchFamily="34" charset="0"/>
              <a:cs typeface="Arial" pitchFamily="34" charset="0"/>
            </a:rPr>
            <a:t>Christian</a:t>
          </a:r>
          <a:r>
            <a:rPr lang="es-ES" sz="1000" baseline="0">
              <a:latin typeface="Arial" pitchFamily="34" charset="0"/>
              <a:cs typeface="Arial" pitchFamily="34" charset="0"/>
            </a:rPr>
            <a:t>  Tomasino</a:t>
          </a:r>
          <a:endParaRPr lang="es-ES" sz="1000">
            <a:latin typeface="Arial" pitchFamily="34" charset="0"/>
            <a:cs typeface="Arial" pitchFamily="34" charset="0"/>
          </a:endParaRPr>
        </a:p>
        <a:p>
          <a:pPr algn="ctr" rtl="0"/>
          <a:r>
            <a:rPr lang="es-ES" sz="1000">
              <a:latin typeface="Arial" pitchFamily="34" charset="0"/>
              <a:cs typeface="Arial" pitchFamily="34" charset="0"/>
            </a:rPr>
            <a:t>Director Ejecutivo</a:t>
          </a:r>
        </a:p>
      </xdr:txBody>
    </xdr:sp>
    <xdr:clientData/>
  </xdr:twoCellAnchor>
  <xdr:twoCellAnchor>
    <xdr:from>
      <xdr:col>0</xdr:col>
      <xdr:colOff>165100</xdr:colOff>
      <xdr:row>43</xdr:row>
      <xdr:rowOff>25400</xdr:rowOff>
    </xdr:from>
    <xdr:to>
      <xdr:col>2</xdr:col>
      <xdr:colOff>2000250</xdr:colOff>
      <xdr:row>47</xdr:row>
      <xdr:rowOff>142784</xdr:rowOff>
    </xdr:to>
    <xdr:sp macro="" textlink="">
      <xdr:nvSpPr>
        <xdr:cNvPr id="8" name="12 CuadroTexto"/>
        <xdr:cNvSpPr txBox="1"/>
      </xdr:nvSpPr>
      <xdr:spPr>
        <a:xfrm>
          <a:off x="165100" y="8270240"/>
          <a:ext cx="2178050" cy="84890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 rtl="0"/>
          <a:r>
            <a:rPr lang="es-ES" sz="1000">
              <a:latin typeface="Arial" pitchFamily="34" charset="0"/>
              <a:cs typeface="Arial" pitchFamily="34" charset="0"/>
            </a:rPr>
            <a:t>José Alberto Balbuena Balbuena</a:t>
          </a:r>
        </a:p>
        <a:p>
          <a:pPr algn="ctr"/>
          <a:r>
            <a:rPr lang="es-ES" sz="1000" b="0" i="0" baseline="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Director Presidente</a:t>
          </a:r>
          <a:endParaRPr lang="es-SV" sz="1000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269875</xdr:colOff>
      <xdr:row>51</xdr:row>
      <xdr:rowOff>75521</xdr:rowOff>
    </xdr:from>
    <xdr:to>
      <xdr:col>2</xdr:col>
      <xdr:colOff>1937767</xdr:colOff>
      <xdr:row>53</xdr:row>
      <xdr:rowOff>96629</xdr:rowOff>
    </xdr:to>
    <xdr:sp macro="" textlink="">
      <xdr:nvSpPr>
        <xdr:cNvPr id="10" name="4 CuadroTexto"/>
        <xdr:cNvSpPr txBox="1"/>
      </xdr:nvSpPr>
      <xdr:spPr>
        <a:xfrm>
          <a:off x="269875" y="8727396"/>
          <a:ext cx="2128267" cy="40210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es-SV" sz="1000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</xdr:txBody>
    </xdr:sp>
    <xdr:clientData/>
  </xdr:twoCellAnchor>
  <xdr:twoCellAnchor>
    <xdr:from>
      <xdr:col>0</xdr:col>
      <xdr:colOff>269874</xdr:colOff>
      <xdr:row>51</xdr:row>
      <xdr:rowOff>75521</xdr:rowOff>
    </xdr:from>
    <xdr:to>
      <xdr:col>2</xdr:col>
      <xdr:colOff>2006599</xdr:colOff>
      <xdr:row>53</xdr:row>
      <xdr:rowOff>96629</xdr:rowOff>
    </xdr:to>
    <xdr:sp macro="" textlink="">
      <xdr:nvSpPr>
        <xdr:cNvPr id="28" name="4 CuadroTexto"/>
        <xdr:cNvSpPr txBox="1"/>
      </xdr:nvSpPr>
      <xdr:spPr>
        <a:xfrm>
          <a:off x="269874" y="9276671"/>
          <a:ext cx="2079625" cy="38940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es-SV" sz="1000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</xdr:txBody>
    </xdr:sp>
    <xdr:clientData/>
  </xdr:twoCellAnchor>
  <xdr:twoCellAnchor>
    <xdr:from>
      <xdr:col>2</xdr:col>
      <xdr:colOff>2002979</xdr:colOff>
      <xdr:row>51</xdr:row>
      <xdr:rowOff>120096</xdr:rowOff>
    </xdr:from>
    <xdr:to>
      <xdr:col>3</xdr:col>
      <xdr:colOff>565150</xdr:colOff>
      <xdr:row>53</xdr:row>
      <xdr:rowOff>133350</xdr:rowOff>
    </xdr:to>
    <xdr:sp macro="" textlink="">
      <xdr:nvSpPr>
        <xdr:cNvPr id="29" name="6 CuadroTexto"/>
        <xdr:cNvSpPr txBox="1">
          <a:spLocks noChangeArrowheads="1"/>
        </xdr:cNvSpPr>
      </xdr:nvSpPr>
      <xdr:spPr bwMode="auto">
        <a:xfrm>
          <a:off x="2345879" y="9321246"/>
          <a:ext cx="1762571" cy="38155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3</xdr:col>
      <xdr:colOff>438149</xdr:colOff>
      <xdr:row>51</xdr:row>
      <xdr:rowOff>86798</xdr:rowOff>
    </xdr:from>
    <xdr:to>
      <xdr:col>7</xdr:col>
      <xdr:colOff>595312</xdr:colOff>
      <xdr:row>53</xdr:row>
      <xdr:rowOff>162294</xdr:rowOff>
    </xdr:to>
    <xdr:sp macro="" textlink="">
      <xdr:nvSpPr>
        <xdr:cNvPr id="30" name="Text Box 22"/>
        <xdr:cNvSpPr txBox="1">
          <a:spLocks noChangeArrowheads="1"/>
        </xdr:cNvSpPr>
      </xdr:nvSpPr>
      <xdr:spPr bwMode="auto">
        <a:xfrm>
          <a:off x="5327649" y="9287948"/>
          <a:ext cx="2049463" cy="44379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/>
          <a:endParaRPr lang="es-ES" sz="1000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2</xdr:col>
      <xdr:colOff>1993900</xdr:colOff>
      <xdr:row>45</xdr:row>
      <xdr:rowOff>17111</xdr:rowOff>
    </xdr:from>
    <xdr:to>
      <xdr:col>3</xdr:col>
      <xdr:colOff>63500</xdr:colOff>
      <xdr:row>49</xdr:row>
      <xdr:rowOff>69850</xdr:rowOff>
    </xdr:to>
    <xdr:sp macro="" textlink="">
      <xdr:nvSpPr>
        <xdr:cNvPr id="6" name="5 CuadroTexto"/>
        <xdr:cNvSpPr txBox="1"/>
      </xdr:nvSpPr>
      <xdr:spPr>
        <a:xfrm>
          <a:off x="2336800" y="7770461"/>
          <a:ext cx="2641600" cy="66233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SV" sz="100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Mario</a:t>
          </a:r>
          <a:r>
            <a:rPr lang="es-SV" sz="1000" baseline="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 Dávila Moreno</a:t>
          </a:r>
        </a:p>
        <a:p>
          <a:pPr algn="ctr"/>
          <a:r>
            <a:rPr lang="es-SV" sz="1000" baseline="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Administración y Finanzas</a:t>
          </a:r>
          <a:endParaRPr lang="es-SV" sz="1000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</xdr:txBody>
    </xdr:sp>
    <xdr:clientData/>
  </xdr:twoCellAnchor>
  <xdr:twoCellAnchor>
    <xdr:from>
      <xdr:col>3</xdr:col>
      <xdr:colOff>166119</xdr:colOff>
      <xdr:row>45</xdr:row>
      <xdr:rowOff>47625</xdr:rowOff>
    </xdr:from>
    <xdr:to>
      <xdr:col>7</xdr:col>
      <xdr:colOff>615950</xdr:colOff>
      <xdr:row>49</xdr:row>
      <xdr:rowOff>24847</xdr:rowOff>
    </xdr:to>
    <xdr:sp macro="" textlink="">
      <xdr:nvSpPr>
        <xdr:cNvPr id="7" name="3 CuadroTexto"/>
        <xdr:cNvSpPr txBox="1">
          <a:spLocks noChangeArrowheads="1"/>
        </xdr:cNvSpPr>
      </xdr:nvSpPr>
      <xdr:spPr bwMode="auto">
        <a:xfrm>
          <a:off x="5081019" y="7800975"/>
          <a:ext cx="2399281" cy="586822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/>
          <a:r>
            <a:rPr lang="es-ES" sz="1000">
              <a:latin typeface="Arial" pitchFamily="34" charset="0"/>
              <a:cs typeface="Arial" pitchFamily="34" charset="0"/>
            </a:rPr>
            <a:t>Walter Andrés Piche</a:t>
          </a:r>
        </a:p>
        <a:p>
          <a:pPr algn="ctr" rtl="0"/>
          <a:r>
            <a:rPr lang="es-ES" sz="1000">
              <a:latin typeface="Arial" pitchFamily="34" charset="0"/>
              <a:cs typeface="Arial" pitchFamily="34" charset="0"/>
            </a:rPr>
            <a:t>Contador</a:t>
          </a:r>
          <a:r>
            <a:rPr lang="es-ES" sz="1000" baseline="0">
              <a:latin typeface="Arial" pitchFamily="34" charset="0"/>
              <a:cs typeface="Arial" pitchFamily="34" charset="0"/>
            </a:rPr>
            <a:t> General</a:t>
          </a:r>
          <a:endParaRPr lang="es-ES" sz="1000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0</xdr:col>
      <xdr:colOff>76200</xdr:colOff>
      <xdr:row>45</xdr:row>
      <xdr:rowOff>17113</xdr:rowOff>
    </xdr:from>
    <xdr:to>
      <xdr:col>2</xdr:col>
      <xdr:colOff>1752600</xdr:colOff>
      <xdr:row>49</xdr:row>
      <xdr:rowOff>31750</xdr:rowOff>
    </xdr:to>
    <xdr:sp macro="" textlink="">
      <xdr:nvSpPr>
        <xdr:cNvPr id="8" name="10 CuadroTexto"/>
        <xdr:cNvSpPr txBox="1"/>
      </xdr:nvSpPr>
      <xdr:spPr>
        <a:xfrm>
          <a:off x="76200" y="7770463"/>
          <a:ext cx="2019300" cy="62423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Christian Tomasino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Director Ejecutivo</a:t>
          </a:r>
        </a:p>
        <a:p>
          <a:pPr algn="ctr" rtl="0"/>
          <a:endParaRPr lang="es-SV" sz="1000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825740</xdr:colOff>
      <xdr:row>31</xdr:row>
      <xdr:rowOff>34429</xdr:rowOff>
    </xdr:from>
    <xdr:to>
      <xdr:col>9</xdr:col>
      <xdr:colOff>252511</xdr:colOff>
      <xdr:row>43</xdr:row>
      <xdr:rowOff>159197</xdr:rowOff>
    </xdr:to>
    <xdr:sp macro="" textlink="">
      <xdr:nvSpPr>
        <xdr:cNvPr id="5" name="4 CuadroTexto"/>
        <xdr:cNvSpPr txBox="1"/>
      </xdr:nvSpPr>
      <xdr:spPr>
        <a:xfrm>
          <a:off x="4393285" y="5403065"/>
          <a:ext cx="1851317" cy="88676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ES" sz="100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Evelin Galindo</a:t>
          </a:r>
          <a:r>
            <a:rPr lang="es-ES" sz="1000" baseline="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 de Echeverría</a:t>
          </a:r>
          <a:endParaRPr lang="es-ES" sz="1000">
            <a:latin typeface="Arial" pitchFamily="34" charset="0"/>
            <a:cs typeface="Arial" pitchFamily="34" charset="0"/>
          </a:endParaRPr>
        </a:p>
        <a:p>
          <a:pPr algn="ctr"/>
          <a:r>
            <a:rPr lang="es-ES" sz="100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Gerente</a:t>
          </a:r>
          <a:r>
            <a:rPr lang="es-ES" sz="1000" baseline="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 Financiera</a:t>
          </a:r>
          <a:endParaRPr lang="es-SV" sz="1000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</xdr:txBody>
    </xdr:sp>
    <xdr:clientData/>
  </xdr:twoCellAnchor>
  <xdr:twoCellAnchor>
    <xdr:from>
      <xdr:col>13</xdr:col>
      <xdr:colOff>198091</xdr:colOff>
      <xdr:row>31</xdr:row>
      <xdr:rowOff>34635</xdr:rowOff>
    </xdr:from>
    <xdr:to>
      <xdr:col>16</xdr:col>
      <xdr:colOff>560972</xdr:colOff>
      <xdr:row>34</xdr:row>
      <xdr:rowOff>0</xdr:rowOff>
    </xdr:to>
    <xdr:sp macro="" textlink="">
      <xdr:nvSpPr>
        <xdr:cNvPr id="6" name="3 CuadroTexto"/>
        <xdr:cNvSpPr txBox="1">
          <a:spLocks noChangeArrowheads="1"/>
        </xdr:cNvSpPr>
      </xdr:nvSpPr>
      <xdr:spPr bwMode="auto">
        <a:xfrm>
          <a:off x="8441546" y="5403271"/>
          <a:ext cx="1956153" cy="60848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/>
          <a:r>
            <a:rPr lang="es-ES" sz="1000">
              <a:latin typeface="Arial" pitchFamily="34" charset="0"/>
              <a:cs typeface="Arial" pitchFamily="34" charset="0"/>
            </a:rPr>
            <a:t>Walter Andrés</a:t>
          </a:r>
          <a:r>
            <a:rPr lang="es-ES" sz="1000" baseline="0">
              <a:latin typeface="Arial" pitchFamily="34" charset="0"/>
              <a:cs typeface="Arial" pitchFamily="34" charset="0"/>
            </a:rPr>
            <a:t> Piche </a:t>
          </a:r>
          <a:endParaRPr lang="es-ES" sz="1000">
            <a:latin typeface="Arial" pitchFamily="34" charset="0"/>
            <a:cs typeface="Arial" pitchFamily="34" charset="0"/>
          </a:endParaRPr>
        </a:p>
        <a:p>
          <a:pPr algn="ctr" rtl="0"/>
          <a:r>
            <a:rPr lang="es-ES" sz="1000">
              <a:latin typeface="Arial" pitchFamily="34" charset="0"/>
              <a:cs typeface="Arial" pitchFamily="34" charset="0"/>
            </a:rPr>
            <a:t>Contador General</a:t>
          </a:r>
        </a:p>
      </xdr:txBody>
    </xdr:sp>
    <xdr:clientData/>
  </xdr:twoCellAnchor>
  <xdr:twoCellAnchor>
    <xdr:from>
      <xdr:col>1</xdr:col>
      <xdr:colOff>0</xdr:colOff>
      <xdr:row>44</xdr:row>
      <xdr:rowOff>91396</xdr:rowOff>
    </xdr:from>
    <xdr:to>
      <xdr:col>4</xdr:col>
      <xdr:colOff>152296</xdr:colOff>
      <xdr:row>46</xdr:row>
      <xdr:rowOff>112504</xdr:rowOff>
    </xdr:to>
    <xdr:sp macro="" textlink="">
      <xdr:nvSpPr>
        <xdr:cNvPr id="7" name="4 CuadroTexto"/>
        <xdr:cNvSpPr txBox="1"/>
      </xdr:nvSpPr>
      <xdr:spPr>
        <a:xfrm>
          <a:off x="156882" y="6400308"/>
          <a:ext cx="2135738" cy="40210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es-SV" sz="1000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</xdr:txBody>
    </xdr:sp>
    <xdr:clientData/>
  </xdr:twoCellAnchor>
  <xdr:twoCellAnchor>
    <xdr:from>
      <xdr:col>6</xdr:col>
      <xdr:colOff>890033</xdr:colOff>
      <xdr:row>44</xdr:row>
      <xdr:rowOff>104222</xdr:rowOff>
    </xdr:from>
    <xdr:to>
      <xdr:col>9</xdr:col>
      <xdr:colOff>66450</xdr:colOff>
      <xdr:row>46</xdr:row>
      <xdr:rowOff>157492</xdr:rowOff>
    </xdr:to>
    <xdr:sp macro="" textlink="">
      <xdr:nvSpPr>
        <xdr:cNvPr id="8" name="6 CuadroTexto"/>
        <xdr:cNvSpPr txBox="1">
          <a:spLocks noChangeArrowheads="1"/>
        </xdr:cNvSpPr>
      </xdr:nvSpPr>
      <xdr:spPr bwMode="auto">
        <a:xfrm>
          <a:off x="4457578" y="6425358"/>
          <a:ext cx="1600963" cy="43427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13</xdr:col>
      <xdr:colOff>238125</xdr:colOff>
      <xdr:row>44</xdr:row>
      <xdr:rowOff>52161</xdr:rowOff>
    </xdr:from>
    <xdr:to>
      <xdr:col>16</xdr:col>
      <xdr:colOff>447675</xdr:colOff>
      <xdr:row>46</xdr:row>
      <xdr:rowOff>127657</xdr:rowOff>
    </xdr:to>
    <xdr:sp macro="" textlink="">
      <xdr:nvSpPr>
        <xdr:cNvPr id="9" name="Text Box 22"/>
        <xdr:cNvSpPr txBox="1">
          <a:spLocks noChangeArrowheads="1"/>
        </xdr:cNvSpPr>
      </xdr:nvSpPr>
      <xdr:spPr bwMode="auto">
        <a:xfrm>
          <a:off x="8439150" y="6357711"/>
          <a:ext cx="1800225" cy="45649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/>
          <a:endParaRPr lang="es-ES" sz="1000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</xdr:col>
      <xdr:colOff>1</xdr:colOff>
      <xdr:row>31</xdr:row>
      <xdr:rowOff>17113</xdr:rowOff>
    </xdr:from>
    <xdr:to>
      <xdr:col>4</xdr:col>
      <xdr:colOff>114301</xdr:colOff>
      <xdr:row>43</xdr:row>
      <xdr:rowOff>142784</xdr:rowOff>
    </xdr:to>
    <xdr:sp macro="" textlink="">
      <xdr:nvSpPr>
        <xdr:cNvPr id="10" name="9 CuadroTexto"/>
        <xdr:cNvSpPr txBox="1"/>
      </xdr:nvSpPr>
      <xdr:spPr>
        <a:xfrm>
          <a:off x="160021" y="5335873"/>
          <a:ext cx="2156460" cy="67431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Christian Tomasino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Gerente General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2199698</xdr:colOff>
      <xdr:row>41</xdr:row>
      <xdr:rowOff>17111</xdr:rowOff>
    </xdr:from>
    <xdr:to>
      <xdr:col>2</xdr:col>
      <xdr:colOff>79113</xdr:colOff>
      <xdr:row>45</xdr:row>
      <xdr:rowOff>0</xdr:rowOff>
    </xdr:to>
    <xdr:sp macro="" textlink="">
      <xdr:nvSpPr>
        <xdr:cNvPr id="5" name="4 CuadroTexto"/>
        <xdr:cNvSpPr txBox="1"/>
      </xdr:nvSpPr>
      <xdr:spPr>
        <a:xfrm>
          <a:off x="2349377" y="8426325"/>
          <a:ext cx="1839093" cy="74488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es-SV" sz="1000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</xdr:txBody>
    </xdr:sp>
    <xdr:clientData/>
  </xdr:twoCellAnchor>
  <xdr:twoCellAnchor>
    <xdr:from>
      <xdr:col>2</xdr:col>
      <xdr:colOff>341008</xdr:colOff>
      <xdr:row>41</xdr:row>
      <xdr:rowOff>27214</xdr:rowOff>
    </xdr:from>
    <xdr:to>
      <xdr:col>6</xdr:col>
      <xdr:colOff>38381</xdr:colOff>
      <xdr:row>44</xdr:row>
      <xdr:rowOff>64201</xdr:rowOff>
    </xdr:to>
    <xdr:sp macro="" textlink="">
      <xdr:nvSpPr>
        <xdr:cNvPr id="6" name="3 CuadroTexto"/>
        <xdr:cNvSpPr txBox="1">
          <a:spLocks noChangeArrowheads="1"/>
        </xdr:cNvSpPr>
      </xdr:nvSpPr>
      <xdr:spPr bwMode="auto">
        <a:xfrm>
          <a:off x="4450365" y="8436428"/>
          <a:ext cx="1942552" cy="60848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/>
          <a:endParaRPr lang="es-ES" sz="1000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</xdr:col>
      <xdr:colOff>0</xdr:colOff>
      <xdr:row>45</xdr:row>
      <xdr:rowOff>91396</xdr:rowOff>
    </xdr:from>
    <xdr:to>
      <xdr:col>1</xdr:col>
      <xdr:colOff>2135738</xdr:colOff>
      <xdr:row>47</xdr:row>
      <xdr:rowOff>112504</xdr:rowOff>
    </xdr:to>
    <xdr:sp macro="" textlink="">
      <xdr:nvSpPr>
        <xdr:cNvPr id="7" name="4 CuadroTexto"/>
        <xdr:cNvSpPr txBox="1"/>
      </xdr:nvSpPr>
      <xdr:spPr>
        <a:xfrm>
          <a:off x="149679" y="9072110"/>
          <a:ext cx="2135738" cy="40210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es-SV" sz="1000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</xdr:txBody>
    </xdr:sp>
    <xdr:clientData/>
  </xdr:twoCellAnchor>
  <xdr:twoCellAnchor>
    <xdr:from>
      <xdr:col>1</xdr:col>
      <xdr:colOff>2300735</xdr:colOff>
      <xdr:row>45</xdr:row>
      <xdr:rowOff>104221</xdr:rowOff>
    </xdr:from>
    <xdr:to>
      <xdr:col>1</xdr:col>
      <xdr:colOff>3893549</xdr:colOff>
      <xdr:row>47</xdr:row>
      <xdr:rowOff>157491</xdr:rowOff>
    </xdr:to>
    <xdr:sp macro="" textlink="">
      <xdr:nvSpPr>
        <xdr:cNvPr id="8" name="6 CuadroTexto"/>
        <xdr:cNvSpPr txBox="1">
          <a:spLocks noChangeArrowheads="1"/>
        </xdr:cNvSpPr>
      </xdr:nvSpPr>
      <xdr:spPr bwMode="auto">
        <a:xfrm>
          <a:off x="2450414" y="9275435"/>
          <a:ext cx="1592814" cy="43427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2</xdr:col>
      <xdr:colOff>325438</xdr:colOff>
      <xdr:row>45</xdr:row>
      <xdr:rowOff>86798</xdr:rowOff>
    </xdr:from>
    <xdr:to>
      <xdr:col>5</xdr:col>
      <xdr:colOff>666749</xdr:colOff>
      <xdr:row>47</xdr:row>
      <xdr:rowOff>162294</xdr:rowOff>
    </xdr:to>
    <xdr:sp macro="" textlink="">
      <xdr:nvSpPr>
        <xdr:cNvPr id="9" name="Text Box 22"/>
        <xdr:cNvSpPr txBox="1">
          <a:spLocks noChangeArrowheads="1"/>
        </xdr:cNvSpPr>
      </xdr:nvSpPr>
      <xdr:spPr bwMode="auto">
        <a:xfrm>
          <a:off x="4421188" y="9246673"/>
          <a:ext cx="1770061" cy="45649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/>
          <a:endParaRPr lang="es-ES" sz="1000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</xdr:col>
      <xdr:colOff>2199698</xdr:colOff>
      <xdr:row>42</xdr:row>
      <xdr:rowOff>17111</xdr:rowOff>
    </xdr:from>
    <xdr:to>
      <xdr:col>2</xdr:col>
      <xdr:colOff>79113</xdr:colOff>
      <xdr:row>46</xdr:row>
      <xdr:rowOff>0</xdr:rowOff>
    </xdr:to>
    <xdr:sp macro="" textlink="">
      <xdr:nvSpPr>
        <xdr:cNvPr id="17" name="16 CuadroTexto"/>
        <xdr:cNvSpPr txBox="1"/>
      </xdr:nvSpPr>
      <xdr:spPr>
        <a:xfrm>
          <a:off x="2342573" y="8608661"/>
          <a:ext cx="1832290" cy="74488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ES" sz="100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Evelin Galindo de Echeverría</a:t>
          </a:r>
        </a:p>
        <a:p>
          <a:pPr algn="ctr"/>
          <a:r>
            <a:rPr lang="es-ES" sz="100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Gerente Financiera</a:t>
          </a:r>
        </a:p>
      </xdr:txBody>
    </xdr:sp>
    <xdr:clientData/>
  </xdr:twoCellAnchor>
  <xdr:twoCellAnchor>
    <xdr:from>
      <xdr:col>2</xdr:col>
      <xdr:colOff>341008</xdr:colOff>
      <xdr:row>42</xdr:row>
      <xdr:rowOff>27214</xdr:rowOff>
    </xdr:from>
    <xdr:to>
      <xdr:col>6</xdr:col>
      <xdr:colOff>38381</xdr:colOff>
      <xdr:row>45</xdr:row>
      <xdr:rowOff>64201</xdr:rowOff>
    </xdr:to>
    <xdr:sp macro="" textlink="">
      <xdr:nvSpPr>
        <xdr:cNvPr id="18" name="3 CuadroTexto"/>
        <xdr:cNvSpPr txBox="1">
          <a:spLocks noChangeArrowheads="1"/>
        </xdr:cNvSpPr>
      </xdr:nvSpPr>
      <xdr:spPr bwMode="auto">
        <a:xfrm>
          <a:off x="4436758" y="8618764"/>
          <a:ext cx="1935748" cy="60848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/>
          <a:r>
            <a:rPr lang="es-ES" sz="1000" b="0" i="0" baseline="0">
              <a:latin typeface="Arial" pitchFamily="34" charset="0"/>
              <a:ea typeface="+mn-ea"/>
              <a:cs typeface="Arial" pitchFamily="34" charset="0"/>
            </a:rPr>
            <a:t>Walter Andrés Piche</a:t>
          </a:r>
        </a:p>
        <a:p>
          <a:pPr algn="ctr" rtl="0"/>
          <a:r>
            <a:rPr lang="es-ES" sz="1000" b="0" i="0" baseline="0">
              <a:latin typeface="Arial" pitchFamily="34" charset="0"/>
              <a:ea typeface="+mn-ea"/>
              <a:cs typeface="Arial" pitchFamily="34" charset="0"/>
            </a:rPr>
            <a:t>Contador General</a:t>
          </a:r>
        </a:p>
      </xdr:txBody>
    </xdr:sp>
    <xdr:clientData/>
  </xdr:twoCellAnchor>
  <xdr:twoCellAnchor>
    <xdr:from>
      <xdr:col>1</xdr:col>
      <xdr:colOff>0</xdr:colOff>
      <xdr:row>46</xdr:row>
      <xdr:rowOff>91396</xdr:rowOff>
    </xdr:from>
    <xdr:to>
      <xdr:col>1</xdr:col>
      <xdr:colOff>2135738</xdr:colOff>
      <xdr:row>48</xdr:row>
      <xdr:rowOff>112504</xdr:rowOff>
    </xdr:to>
    <xdr:sp macro="" textlink="">
      <xdr:nvSpPr>
        <xdr:cNvPr id="19" name="4 CuadroTexto"/>
        <xdr:cNvSpPr txBox="1"/>
      </xdr:nvSpPr>
      <xdr:spPr>
        <a:xfrm>
          <a:off x="142875" y="9444946"/>
          <a:ext cx="2135738" cy="40210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es-SV" sz="1000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</xdr:txBody>
    </xdr:sp>
    <xdr:clientData/>
  </xdr:twoCellAnchor>
  <xdr:twoCellAnchor>
    <xdr:from>
      <xdr:col>1</xdr:col>
      <xdr:colOff>2300735</xdr:colOff>
      <xdr:row>46</xdr:row>
      <xdr:rowOff>104221</xdr:rowOff>
    </xdr:from>
    <xdr:to>
      <xdr:col>1</xdr:col>
      <xdr:colOff>3893549</xdr:colOff>
      <xdr:row>48</xdr:row>
      <xdr:rowOff>157491</xdr:rowOff>
    </xdr:to>
    <xdr:sp macro="" textlink="">
      <xdr:nvSpPr>
        <xdr:cNvPr id="20" name="6 CuadroTexto"/>
        <xdr:cNvSpPr txBox="1">
          <a:spLocks noChangeArrowheads="1"/>
        </xdr:cNvSpPr>
      </xdr:nvSpPr>
      <xdr:spPr bwMode="auto">
        <a:xfrm>
          <a:off x="2443610" y="9457771"/>
          <a:ext cx="1592814" cy="43427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2</xdr:col>
      <xdr:colOff>325438</xdr:colOff>
      <xdr:row>46</xdr:row>
      <xdr:rowOff>86798</xdr:rowOff>
    </xdr:from>
    <xdr:to>
      <xdr:col>5</xdr:col>
      <xdr:colOff>666749</xdr:colOff>
      <xdr:row>48</xdr:row>
      <xdr:rowOff>162294</xdr:rowOff>
    </xdr:to>
    <xdr:sp macro="" textlink="">
      <xdr:nvSpPr>
        <xdr:cNvPr id="21" name="Text Box 22"/>
        <xdr:cNvSpPr txBox="1">
          <a:spLocks noChangeArrowheads="1"/>
        </xdr:cNvSpPr>
      </xdr:nvSpPr>
      <xdr:spPr bwMode="auto">
        <a:xfrm>
          <a:off x="4421188" y="9440348"/>
          <a:ext cx="1760536" cy="45649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/>
          <a:endParaRPr lang="es-ES" sz="1000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</xdr:col>
      <xdr:colOff>129885</xdr:colOff>
      <xdr:row>42</xdr:row>
      <xdr:rowOff>17113</xdr:rowOff>
    </xdr:from>
    <xdr:to>
      <xdr:col>1</xdr:col>
      <xdr:colOff>1741131</xdr:colOff>
      <xdr:row>46</xdr:row>
      <xdr:rowOff>0</xdr:rowOff>
    </xdr:to>
    <xdr:sp macro="" textlink="">
      <xdr:nvSpPr>
        <xdr:cNvPr id="22" name="21 CuadroTexto"/>
        <xdr:cNvSpPr txBox="1"/>
      </xdr:nvSpPr>
      <xdr:spPr>
        <a:xfrm>
          <a:off x="272760" y="8608663"/>
          <a:ext cx="1611246" cy="74488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 rtl="0"/>
          <a:r>
            <a:rPr lang="es-ES" sz="1000" b="0" i="0" baseline="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Christian Tomasino</a:t>
          </a:r>
        </a:p>
        <a:p>
          <a:pPr algn="ctr" rtl="0"/>
          <a:r>
            <a:rPr lang="es-ES" sz="1000" b="0" i="0" baseline="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Gerente General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cuments/Balances%20alnova%20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G Para Informe"/>
      <sheetName val="ER Para INforme"/>
      <sheetName val="EC PATRIMONIAL INFORME"/>
      <sheetName val="FLUJO EFECT INFORME"/>
      <sheetName val="HT Flujo de efectivo"/>
      <sheetName val="BG TENDENCIA"/>
      <sheetName val="BG Para Alcaldia Agencia"/>
      <sheetName val="ER MENSUAL TENDENCIA"/>
      <sheetName val="Contribucion mensual"/>
      <sheetName val="TENDENCIA UTILIDAD"/>
      <sheetName val="INgresos POr transferencias"/>
      <sheetName val="Dinamica"/>
      <sheetName val="Tendencia"/>
      <sheetName val="Tend para eeff proyect SSF"/>
      <sheetName val="Hoja5"/>
      <sheetName val="BALANZA COMPLETA"/>
      <sheetName val="0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No deducible"/>
      <sheetName val="aJUSTE PROV DIC 2014"/>
      <sheetName val="Ajustes"/>
      <sheetName val="Hoja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40">
          <cell r="C40">
            <v>20087000</v>
          </cell>
          <cell r="O40">
            <v>20087000</v>
          </cell>
        </row>
        <row r="41">
          <cell r="C41">
            <v>1359665.16</v>
          </cell>
          <cell r="O41">
            <v>2147638.9900000002</v>
          </cell>
        </row>
        <row r="42">
          <cell r="C42">
            <v>-1551756.71</v>
          </cell>
          <cell r="O42">
            <v>1631835.28</v>
          </cell>
        </row>
        <row r="43">
          <cell r="C43">
            <v>4104861.28</v>
          </cell>
          <cell r="O43">
            <v>5344775.2699999996</v>
          </cell>
        </row>
        <row r="44">
          <cell r="C44">
            <v>1552780.87</v>
          </cell>
          <cell r="O44">
            <v>1649076.33</v>
          </cell>
        </row>
        <row r="45">
          <cell r="C45">
            <v>0</v>
          </cell>
          <cell r="O45">
            <v>37000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2:H64"/>
  <sheetViews>
    <sheetView showGridLines="0" view="pageBreakPreview" zoomScale="120" zoomScaleNormal="85" zoomScaleSheetLayoutView="120" workbookViewId="0">
      <selection activeCell="D8" sqref="D8:H8"/>
    </sheetView>
  </sheetViews>
  <sheetFormatPr baseColWidth="10" defaultColWidth="11.44140625" defaultRowHeight="14.4" x14ac:dyDescent="0.3"/>
  <cols>
    <col min="1" max="1" width="1.5546875" style="120" customWidth="1"/>
    <col min="2" max="2" width="29.33203125" style="120" customWidth="1"/>
    <col min="3" max="3" width="4.5546875" style="120" bestFit="1" customWidth="1"/>
    <col min="4" max="4" width="11.33203125" style="120" customWidth="1"/>
    <col min="5" max="5" width="4.21875" style="120" customWidth="1"/>
    <col min="6" max="6" width="10.6640625" style="120" customWidth="1"/>
    <col min="7" max="7" width="9.109375" style="149" customWidth="1"/>
    <col min="8" max="8" width="8.109375" style="166" customWidth="1"/>
  </cols>
  <sheetData>
    <row r="2" spans="1:8" x14ac:dyDescent="0.3">
      <c r="A2" s="6"/>
      <c r="B2" s="198" t="s">
        <v>80</v>
      </c>
      <c r="C2" s="198"/>
      <c r="D2" s="198"/>
      <c r="E2" s="198"/>
      <c r="F2" s="198"/>
    </row>
    <row r="3" spans="1:8" x14ac:dyDescent="0.3">
      <c r="A3" s="6"/>
      <c r="B3" s="198" t="s">
        <v>103</v>
      </c>
      <c r="C3" s="198"/>
      <c r="D3" s="198"/>
      <c r="E3" s="198"/>
      <c r="F3" s="198"/>
    </row>
    <row r="4" spans="1:8" x14ac:dyDescent="0.3">
      <c r="A4" s="6"/>
      <c r="B4" s="198" t="s">
        <v>101</v>
      </c>
      <c r="C4" s="198"/>
      <c r="D4" s="198"/>
      <c r="E4" s="198"/>
      <c r="F4" s="198"/>
    </row>
    <row r="5" spans="1:8" ht="15" customHeight="1" x14ac:dyDescent="0.3">
      <c r="A5" s="6"/>
      <c r="B5" s="199" t="s">
        <v>63</v>
      </c>
      <c r="C5" s="199"/>
      <c r="D5" s="199"/>
      <c r="E5" s="199"/>
      <c r="F5" s="199"/>
    </row>
    <row r="6" spans="1:8" ht="3.75" customHeight="1" x14ac:dyDescent="0.3">
      <c r="A6" s="6"/>
      <c r="B6" s="146"/>
      <c r="C6" s="9"/>
      <c r="D6" s="152"/>
      <c r="E6" s="152"/>
      <c r="F6" s="152"/>
    </row>
    <row r="7" spans="1:8" x14ac:dyDescent="0.3">
      <c r="A7" s="6"/>
      <c r="B7" s="146"/>
      <c r="C7" s="9"/>
      <c r="D7" s="3">
        <v>2018</v>
      </c>
      <c r="E7" s="3"/>
      <c r="F7" s="3">
        <v>2017</v>
      </c>
    </row>
    <row r="8" spans="1:8" ht="15" customHeight="1" x14ac:dyDescent="0.3">
      <c r="A8" s="197" t="s">
        <v>1</v>
      </c>
      <c r="B8" s="197"/>
      <c r="C8" s="152"/>
      <c r="D8" s="3">
        <v>2018</v>
      </c>
      <c r="E8" s="3"/>
      <c r="F8" s="3">
        <v>2017</v>
      </c>
      <c r="G8" s="153" t="s">
        <v>112</v>
      </c>
      <c r="H8" s="167" t="s">
        <v>113</v>
      </c>
    </row>
    <row r="9" spans="1:8" ht="15" customHeight="1" x14ac:dyDescent="0.3">
      <c r="A9" s="197" t="s">
        <v>82</v>
      </c>
      <c r="B9" s="197"/>
      <c r="C9" s="152"/>
      <c r="D9" s="5"/>
      <c r="E9" s="5"/>
      <c r="F9" s="1"/>
    </row>
    <row r="10" spans="1:8" ht="26.4" x14ac:dyDescent="0.3">
      <c r="A10" s="6"/>
      <c r="B10" s="148" t="s">
        <v>83</v>
      </c>
      <c r="C10" s="9" t="s">
        <v>2</v>
      </c>
      <c r="D10" s="71">
        <v>24761.8</v>
      </c>
      <c r="E10" s="106" t="s">
        <v>2</v>
      </c>
      <c r="F10" s="71">
        <v>21362</v>
      </c>
      <c r="G10" s="154">
        <f>+D10-F10</f>
        <v>3399.7999999999993</v>
      </c>
      <c r="H10" s="168">
        <f>+G10/F10</f>
        <v>0.15915176481602844</v>
      </c>
    </row>
    <row r="11" spans="1:8" ht="26.4" x14ac:dyDescent="0.3">
      <c r="A11" s="6"/>
      <c r="B11" s="9" t="s">
        <v>84</v>
      </c>
      <c r="C11" s="9"/>
      <c r="D11" s="107">
        <v>3819.4</v>
      </c>
      <c r="E11" s="14"/>
      <c r="F11" s="71">
        <v>749.8</v>
      </c>
      <c r="G11" s="154">
        <f>+D11-F11</f>
        <v>3069.6000000000004</v>
      </c>
      <c r="H11" s="168">
        <f t="shared" ref="H11:H37" si="0">+G11/F11</f>
        <v>4.0938917044545216</v>
      </c>
    </row>
    <row r="12" spans="1:8" x14ac:dyDescent="0.3">
      <c r="A12" s="6"/>
      <c r="B12" s="9" t="s">
        <v>85</v>
      </c>
      <c r="C12" s="152"/>
      <c r="D12" s="71">
        <v>494.8</v>
      </c>
      <c r="E12" s="72"/>
      <c r="F12" s="71">
        <v>0</v>
      </c>
      <c r="G12" s="154">
        <f t="shared" ref="G12:G37" si="1">+D12-F12</f>
        <v>494.8</v>
      </c>
      <c r="H12" s="168">
        <v>1</v>
      </c>
    </row>
    <row r="13" spans="1:8" ht="26.4" x14ac:dyDescent="0.3">
      <c r="A13" s="6"/>
      <c r="B13" s="9" t="s">
        <v>86</v>
      </c>
      <c r="C13" s="152"/>
      <c r="D13" s="71">
        <v>41895.1</v>
      </c>
      <c r="E13" s="72"/>
      <c r="F13" s="71">
        <v>39623.699999999997</v>
      </c>
      <c r="G13" s="154">
        <f t="shared" si="1"/>
        <v>2271.4000000000015</v>
      </c>
      <c r="H13" s="168">
        <f t="shared" si="0"/>
        <v>5.7324278146664791E-2</v>
      </c>
    </row>
    <row r="14" spans="1:8" ht="15" customHeight="1" x14ac:dyDescent="0.3">
      <c r="A14" s="6"/>
      <c r="B14" s="9"/>
      <c r="C14" s="152"/>
      <c r="D14" s="72">
        <f>SUM(D10:D13)</f>
        <v>70971.100000000006</v>
      </c>
      <c r="E14" s="72"/>
      <c r="F14" s="72">
        <f>SUM(F10:F13)</f>
        <v>61735.5</v>
      </c>
      <c r="G14" s="154">
        <f t="shared" si="1"/>
        <v>9235.6000000000058</v>
      </c>
      <c r="H14" s="168">
        <f t="shared" si="0"/>
        <v>0.14959950109742379</v>
      </c>
    </row>
    <row r="15" spans="1:8" ht="15" customHeight="1" x14ac:dyDescent="0.3">
      <c r="A15" s="197" t="s">
        <v>87</v>
      </c>
      <c r="B15" s="197"/>
      <c r="C15" s="152"/>
      <c r="D15" s="16"/>
      <c r="E15" s="12"/>
      <c r="F15" s="17"/>
      <c r="G15" s="155"/>
      <c r="H15" s="168"/>
    </row>
    <row r="16" spans="1:8" ht="16.8" customHeight="1" x14ac:dyDescent="0.3">
      <c r="A16" s="6"/>
      <c r="B16" s="139" t="s">
        <v>58</v>
      </c>
      <c r="C16" s="156"/>
      <c r="D16" s="71">
        <v>6753.9</v>
      </c>
      <c r="E16" s="71"/>
      <c r="F16" s="71">
        <v>7907.2</v>
      </c>
      <c r="G16" s="157">
        <f t="shared" si="1"/>
        <v>-1153.3000000000002</v>
      </c>
      <c r="H16" s="168">
        <f t="shared" si="0"/>
        <v>-0.14585441116956702</v>
      </c>
    </row>
    <row r="17" spans="1:8" ht="24" customHeight="1" x14ac:dyDescent="0.3">
      <c r="A17" s="201" t="s">
        <v>100</v>
      </c>
      <c r="B17" s="201"/>
      <c r="C17" s="152"/>
      <c r="D17" s="16"/>
      <c r="E17" s="12"/>
      <c r="F17" s="17"/>
      <c r="G17" s="155"/>
      <c r="H17" s="168"/>
    </row>
    <row r="18" spans="1:8" ht="12.6" customHeight="1" x14ac:dyDescent="0.3">
      <c r="A18" s="6"/>
      <c r="B18" s="9" t="s">
        <v>88</v>
      </c>
      <c r="C18" s="152"/>
      <c r="D18" s="71">
        <v>2432.9</v>
      </c>
      <c r="E18" s="72"/>
      <c r="F18" s="71">
        <v>2799.8</v>
      </c>
      <c r="G18" s="157">
        <f t="shared" si="1"/>
        <v>-366.90000000000009</v>
      </c>
      <c r="H18" s="168">
        <f t="shared" si="0"/>
        <v>-0.13104507464818918</v>
      </c>
    </row>
    <row r="19" spans="1:8" x14ac:dyDescent="0.3">
      <c r="A19" s="6"/>
      <c r="B19" s="9"/>
      <c r="C19" s="152"/>
      <c r="D19" s="71"/>
      <c r="E19" s="72"/>
      <c r="F19" s="15"/>
      <c r="G19" s="155"/>
      <c r="H19" s="168"/>
    </row>
    <row r="20" spans="1:8" ht="14.25" customHeight="1" x14ac:dyDescent="0.3">
      <c r="A20" s="6"/>
      <c r="B20" s="113" t="s">
        <v>108</v>
      </c>
      <c r="C20" s="125" t="s">
        <v>2</v>
      </c>
      <c r="D20" s="130">
        <f>SUM(D14+D16+D18)</f>
        <v>80157.899999999994</v>
      </c>
      <c r="E20" s="135" t="s">
        <v>2</v>
      </c>
      <c r="F20" s="130">
        <f>SUM(F14+F16+F18)</f>
        <v>72442.5</v>
      </c>
      <c r="G20" s="155">
        <f t="shared" si="1"/>
        <v>7715.3999999999942</v>
      </c>
      <c r="H20" s="168">
        <f t="shared" si="0"/>
        <v>0.10650377885909507</v>
      </c>
    </row>
    <row r="21" spans="1:8" ht="14.25" customHeight="1" x14ac:dyDescent="0.3">
      <c r="A21" s="6"/>
      <c r="B21" s="159"/>
      <c r="C21" s="4"/>
      <c r="D21" s="16"/>
      <c r="E21" s="18"/>
      <c r="F21" s="12"/>
      <c r="G21" s="155"/>
      <c r="H21" s="168"/>
    </row>
    <row r="22" spans="1:8" ht="15" customHeight="1" x14ac:dyDescent="0.3">
      <c r="A22" s="197" t="s">
        <v>3</v>
      </c>
      <c r="B22" s="197"/>
      <c r="C22" s="152"/>
      <c r="D22" s="71"/>
      <c r="E22" s="72"/>
      <c r="F22" s="158"/>
      <c r="G22" s="155"/>
      <c r="H22" s="168"/>
    </row>
    <row r="23" spans="1:8" ht="15" customHeight="1" x14ac:dyDescent="0.3">
      <c r="A23" s="197" t="s">
        <v>89</v>
      </c>
      <c r="B23" s="197"/>
      <c r="C23" s="152"/>
      <c r="D23" s="3">
        <v>2018</v>
      </c>
      <c r="E23" s="3"/>
      <c r="F23" s="3">
        <v>2017</v>
      </c>
      <c r="G23" s="153" t="s">
        <v>112</v>
      </c>
      <c r="H23" s="167" t="s">
        <v>113</v>
      </c>
    </row>
    <row r="24" spans="1:8" ht="26.4" x14ac:dyDescent="0.3">
      <c r="A24" s="6"/>
      <c r="B24" s="9" t="s">
        <v>90</v>
      </c>
      <c r="C24" s="9" t="s">
        <v>2</v>
      </c>
      <c r="D24" s="71">
        <v>51216.1</v>
      </c>
      <c r="E24" s="108" t="s">
        <v>2</v>
      </c>
      <c r="F24" s="71">
        <v>38621.5</v>
      </c>
      <c r="G24" s="155">
        <f t="shared" si="1"/>
        <v>12594.599999999999</v>
      </c>
      <c r="H24" s="168">
        <f t="shared" si="0"/>
        <v>0.32610333622464166</v>
      </c>
    </row>
    <row r="25" spans="1:8" x14ac:dyDescent="0.3">
      <c r="A25" s="6"/>
      <c r="B25" s="9" t="s">
        <v>4</v>
      </c>
      <c r="C25" s="152"/>
      <c r="D25" s="71">
        <v>165.7</v>
      </c>
      <c r="E25" s="72"/>
      <c r="F25" s="71">
        <v>445.3</v>
      </c>
      <c r="G25" s="157">
        <f t="shared" si="1"/>
        <v>-279.60000000000002</v>
      </c>
      <c r="H25" s="168">
        <f t="shared" si="0"/>
        <v>-0.6278913092297328</v>
      </c>
    </row>
    <row r="26" spans="1:8" ht="15" customHeight="1" x14ac:dyDescent="0.3">
      <c r="A26" s="6"/>
      <c r="B26" s="6"/>
      <c r="C26" s="152"/>
      <c r="D26" s="162">
        <f>+D24+D25</f>
        <v>51381.799999999996</v>
      </c>
      <c r="E26" s="72"/>
      <c r="F26" s="15">
        <f>SUM(F24:F25)</f>
        <v>39066.800000000003</v>
      </c>
      <c r="G26" s="155">
        <f t="shared" si="1"/>
        <v>12314.999999999993</v>
      </c>
      <c r="H26" s="168">
        <f t="shared" si="0"/>
        <v>0.31522929955870438</v>
      </c>
    </row>
    <row r="27" spans="1:8" ht="15" customHeight="1" x14ac:dyDescent="0.3">
      <c r="A27" s="197" t="s">
        <v>59</v>
      </c>
      <c r="B27" s="197"/>
      <c r="C27" s="152"/>
      <c r="D27" s="16"/>
      <c r="E27" s="12"/>
      <c r="F27" s="17"/>
      <c r="G27" s="155"/>
      <c r="H27" s="168"/>
    </row>
    <row r="28" spans="1:8" x14ac:dyDescent="0.3">
      <c r="A28" s="6"/>
      <c r="B28" s="9" t="s">
        <v>5</v>
      </c>
      <c r="C28" s="152"/>
      <c r="D28" s="71">
        <v>8977.2000000000007</v>
      </c>
      <c r="E28" s="72"/>
      <c r="F28" s="71">
        <v>2043.5</v>
      </c>
      <c r="G28" s="155">
        <f t="shared" si="1"/>
        <v>6933.7000000000007</v>
      </c>
      <c r="H28" s="168">
        <f t="shared" si="0"/>
        <v>3.3930511377538539</v>
      </c>
    </row>
    <row r="29" spans="1:8" x14ac:dyDescent="0.3">
      <c r="A29" s="6"/>
      <c r="B29" s="9" t="s">
        <v>6</v>
      </c>
      <c r="C29" s="152"/>
      <c r="D29" s="71">
        <v>2048.1</v>
      </c>
      <c r="E29" s="72"/>
      <c r="F29" s="71">
        <v>2051.9</v>
      </c>
      <c r="G29" s="157">
        <f t="shared" si="1"/>
        <v>-3.8000000000001819</v>
      </c>
      <c r="H29" s="168">
        <f t="shared" si="0"/>
        <v>-1.8519421024417279E-3</v>
      </c>
    </row>
    <row r="30" spans="1:8" x14ac:dyDescent="0.3">
      <c r="A30" s="6"/>
      <c r="B30" s="9"/>
      <c r="C30" s="152"/>
      <c r="D30" s="71">
        <f>+D28+D29</f>
        <v>11025.300000000001</v>
      </c>
      <c r="E30" s="72"/>
      <c r="F30" s="71">
        <f>SUM(F28:F29)</f>
        <v>4095.4</v>
      </c>
      <c r="G30" s="155">
        <f t="shared" si="1"/>
        <v>6929.9000000000015</v>
      </c>
      <c r="H30" s="168">
        <f t="shared" si="0"/>
        <v>1.6921179860331106</v>
      </c>
    </row>
    <row r="31" spans="1:8" ht="15" customHeight="1" x14ac:dyDescent="0.3">
      <c r="A31" s="6"/>
      <c r="B31" s="113" t="s">
        <v>109</v>
      </c>
      <c r="C31" s="152"/>
      <c r="D31" s="71">
        <f>+D26+D30</f>
        <v>62407.1</v>
      </c>
      <c r="E31" s="72"/>
      <c r="F31" s="71">
        <f>SUM(F26+F30)</f>
        <v>43162.200000000004</v>
      </c>
      <c r="G31" s="155">
        <f t="shared" si="1"/>
        <v>19244.899999999994</v>
      </c>
      <c r="H31" s="168">
        <f t="shared" si="0"/>
        <v>0.44587393599028763</v>
      </c>
    </row>
    <row r="32" spans="1:8" ht="15" customHeight="1" x14ac:dyDescent="0.3">
      <c r="A32" s="197" t="s">
        <v>7</v>
      </c>
      <c r="B32" s="197"/>
      <c r="C32" s="152"/>
      <c r="D32" s="16"/>
      <c r="E32" s="12"/>
      <c r="F32" s="17"/>
      <c r="G32" s="155"/>
      <c r="H32" s="168"/>
    </row>
    <row r="33" spans="1:8" x14ac:dyDescent="0.3">
      <c r="A33" s="6"/>
      <c r="B33" s="9" t="s">
        <v>8</v>
      </c>
      <c r="C33" s="152"/>
      <c r="D33" s="71">
        <v>20087</v>
      </c>
      <c r="E33" s="72"/>
      <c r="F33" s="71">
        <v>20087</v>
      </c>
      <c r="G33" s="155">
        <f t="shared" si="1"/>
        <v>0</v>
      </c>
      <c r="H33" s="168">
        <f t="shared" si="0"/>
        <v>0</v>
      </c>
    </row>
    <row r="34" spans="1:8" ht="18" customHeight="1" x14ac:dyDescent="0.3">
      <c r="A34" s="6"/>
      <c r="B34" s="9" t="s">
        <v>54</v>
      </c>
      <c r="C34" s="152"/>
      <c r="D34" s="169">
        <v>-2336.1999999999998</v>
      </c>
      <c r="E34" s="71"/>
      <c r="F34" s="71">
        <v>9193.2999999999993</v>
      </c>
      <c r="G34" s="157">
        <f t="shared" si="1"/>
        <v>-11529.5</v>
      </c>
      <c r="H34" s="170">
        <f t="shared" si="0"/>
        <v>-1.2541198481502835</v>
      </c>
    </row>
    <row r="35" spans="1:8" ht="15" customHeight="1" x14ac:dyDescent="0.3">
      <c r="A35" s="200" t="s">
        <v>110</v>
      </c>
      <c r="B35" s="200"/>
      <c r="C35" s="152"/>
      <c r="D35" s="71">
        <f>+D33+D34</f>
        <v>17750.8</v>
      </c>
      <c r="E35" s="72"/>
      <c r="F35" s="71">
        <f>SUM(F33:F34)</f>
        <v>29280.3</v>
      </c>
      <c r="G35" s="157">
        <f t="shared" si="1"/>
        <v>-11529.5</v>
      </c>
      <c r="H35" s="168">
        <f t="shared" si="0"/>
        <v>-0.39376304204533424</v>
      </c>
    </row>
    <row r="36" spans="1:8" ht="9.6" customHeight="1" x14ac:dyDescent="0.3">
      <c r="A36" s="6"/>
      <c r="B36" s="4"/>
      <c r="C36" s="152"/>
      <c r="D36" s="71"/>
      <c r="E36" s="72"/>
      <c r="F36" s="72"/>
      <c r="G36" s="155"/>
      <c r="H36" s="168"/>
    </row>
    <row r="37" spans="1:8" ht="25.2" customHeight="1" x14ac:dyDescent="0.3">
      <c r="A37" s="6"/>
      <c r="B37" s="121" t="s">
        <v>114</v>
      </c>
      <c r="C37" s="125" t="s">
        <v>2</v>
      </c>
      <c r="D37" s="117">
        <f>SUM(D31+D35)</f>
        <v>80157.899999999994</v>
      </c>
      <c r="E37" s="135" t="s">
        <v>2</v>
      </c>
      <c r="F37" s="117">
        <f>SUM(F31+F35)</f>
        <v>72442.5</v>
      </c>
      <c r="G37" s="155">
        <f t="shared" si="1"/>
        <v>7715.3999999999942</v>
      </c>
      <c r="H37" s="168">
        <f t="shared" si="0"/>
        <v>0.10650377885909507</v>
      </c>
    </row>
    <row r="38" spans="1:8" ht="12" customHeight="1" x14ac:dyDescent="0.3">
      <c r="A38" s="6"/>
      <c r="B38" s="6"/>
      <c r="C38" s="152"/>
      <c r="D38" s="152"/>
      <c r="E38" s="152"/>
      <c r="F38" s="152"/>
      <c r="G38" s="155"/>
    </row>
    <row r="39" spans="1:8" x14ac:dyDescent="0.3">
      <c r="A39" s="6"/>
      <c r="B39" s="6"/>
      <c r="C39" s="152"/>
      <c r="D39" s="152"/>
      <c r="E39" s="152"/>
      <c r="F39" s="152"/>
    </row>
    <row r="40" spans="1:8" ht="14.25" customHeight="1" x14ac:dyDescent="0.3">
      <c r="A40" s="6"/>
      <c r="B40" s="75" t="s">
        <v>48</v>
      </c>
      <c r="C40" s="152"/>
      <c r="D40" s="152"/>
      <c r="E40" s="152"/>
      <c r="F40" s="152"/>
    </row>
    <row r="41" spans="1:8" ht="12" customHeight="1" x14ac:dyDescent="0.3">
      <c r="A41" s="152"/>
      <c r="B41" s="160"/>
      <c r="C41" s="152"/>
      <c r="D41" s="152"/>
      <c r="E41" s="152"/>
      <c r="F41" s="152"/>
    </row>
    <row r="42" spans="1:8" ht="12" customHeight="1" x14ac:dyDescent="0.3">
      <c r="A42" s="152"/>
      <c r="B42" s="161" t="s">
        <v>51</v>
      </c>
      <c r="C42" s="152"/>
      <c r="D42" s="152"/>
      <c r="E42" s="152"/>
      <c r="F42" s="152"/>
    </row>
    <row r="43" spans="1:8" ht="12" customHeight="1" x14ac:dyDescent="0.3">
      <c r="A43" s="152"/>
      <c r="B43" s="160"/>
      <c r="C43" s="152"/>
      <c r="D43" s="152"/>
      <c r="E43" s="152"/>
      <c r="F43" s="152"/>
    </row>
    <row r="44" spans="1:8" ht="12" customHeight="1" x14ac:dyDescent="0.3">
      <c r="A44" s="152"/>
      <c r="B44" s="160"/>
      <c r="C44" s="152"/>
      <c r="D44" s="152"/>
      <c r="E44" s="152"/>
      <c r="F44" s="152"/>
    </row>
    <row r="45" spans="1:8" ht="12" customHeight="1" x14ac:dyDescent="0.3">
      <c r="A45" s="152"/>
      <c r="B45" s="160"/>
      <c r="C45" s="152"/>
      <c r="D45" s="152"/>
      <c r="E45" s="152"/>
      <c r="F45" s="152"/>
    </row>
    <row r="46" spans="1:8" ht="14.25" customHeight="1" x14ac:dyDescent="0.3">
      <c r="A46" s="152"/>
      <c r="B46" s="152"/>
      <c r="C46" s="152"/>
      <c r="D46" s="152"/>
      <c r="E46" s="152"/>
      <c r="F46" s="152"/>
    </row>
    <row r="47" spans="1:8" x14ac:dyDescent="0.3">
      <c r="A47" s="152"/>
      <c r="B47" s="152"/>
      <c r="C47" s="152"/>
      <c r="D47" s="152"/>
      <c r="E47" s="152"/>
      <c r="F47" s="152"/>
    </row>
    <row r="48" spans="1:8" x14ac:dyDescent="0.3">
      <c r="A48" s="152"/>
      <c r="B48" s="152"/>
      <c r="C48" s="152"/>
      <c r="D48" s="152"/>
      <c r="E48" s="152"/>
      <c r="F48" s="152"/>
    </row>
    <row r="49" spans="1:6" x14ac:dyDescent="0.3">
      <c r="A49" s="152"/>
      <c r="B49" s="152"/>
      <c r="C49" s="152"/>
      <c r="D49" s="152"/>
      <c r="E49" s="152"/>
      <c r="F49" s="152"/>
    </row>
    <row r="50" spans="1:6" ht="9.75" customHeight="1" x14ac:dyDescent="0.3">
      <c r="A50" s="152"/>
      <c r="B50" s="152"/>
      <c r="C50" s="152"/>
      <c r="D50" s="152"/>
      <c r="E50" s="152"/>
      <c r="F50" s="152"/>
    </row>
    <row r="51" spans="1:6" ht="9.75" customHeight="1" x14ac:dyDescent="0.3">
      <c r="A51" s="152"/>
      <c r="B51" s="152"/>
      <c r="C51" s="152"/>
      <c r="D51" s="152"/>
      <c r="E51" s="152"/>
      <c r="F51" s="152"/>
    </row>
    <row r="52" spans="1:6" ht="9.75" customHeight="1" x14ac:dyDescent="0.3">
      <c r="A52" s="152"/>
      <c r="B52" s="152"/>
      <c r="C52" s="152"/>
      <c r="D52" s="152"/>
      <c r="E52" s="152"/>
      <c r="F52" s="152"/>
    </row>
    <row r="53" spans="1:6" ht="9.75" customHeight="1" x14ac:dyDescent="0.3">
      <c r="A53" s="152"/>
      <c r="B53" s="152"/>
      <c r="C53" s="152"/>
      <c r="D53" s="152"/>
      <c r="E53" s="152"/>
      <c r="F53" s="152"/>
    </row>
    <row r="54" spans="1:6" ht="9.75" customHeight="1" x14ac:dyDescent="0.3">
      <c r="A54" s="152"/>
      <c r="B54" s="152"/>
      <c r="C54" s="152"/>
      <c r="D54" s="152"/>
      <c r="E54" s="152"/>
      <c r="F54" s="152"/>
    </row>
    <row r="55" spans="1:6" ht="12.75" customHeight="1" x14ac:dyDescent="0.3">
      <c r="A55" s="152"/>
      <c r="B55" s="152"/>
      <c r="C55" s="152"/>
      <c r="D55" s="152"/>
      <c r="E55" s="152"/>
      <c r="F55" s="152"/>
    </row>
    <row r="56" spans="1:6" ht="6" customHeight="1" x14ac:dyDescent="0.3"/>
    <row r="59" spans="1:6" x14ac:dyDescent="0.3">
      <c r="D59" s="163">
        <f>+D20-D37</f>
        <v>0</v>
      </c>
      <c r="F59" s="163">
        <f>+F20-F37</f>
        <v>0</v>
      </c>
    </row>
    <row r="60" spans="1:6" x14ac:dyDescent="0.3">
      <c r="F60" s="164"/>
    </row>
    <row r="64" spans="1:6" x14ac:dyDescent="0.3">
      <c r="D64" s="165"/>
      <c r="F64" s="165"/>
    </row>
  </sheetData>
  <mergeCells count="13">
    <mergeCell ref="A32:B32"/>
    <mergeCell ref="A35:B35"/>
    <mergeCell ref="A15:B15"/>
    <mergeCell ref="A17:B17"/>
    <mergeCell ref="A22:B22"/>
    <mergeCell ref="A23:B23"/>
    <mergeCell ref="A27:B27"/>
    <mergeCell ref="A9:B9"/>
    <mergeCell ref="B2:F2"/>
    <mergeCell ref="B3:F3"/>
    <mergeCell ref="B4:F4"/>
    <mergeCell ref="B5:F5"/>
    <mergeCell ref="A8:B8"/>
  </mergeCells>
  <pageMargins left="0.59055118110236227" right="0.39370078740157483" top="0.74803149606299213" bottom="0.74803149606299213" header="0.31496062992125984" footer="0.31496062992125984"/>
  <pageSetup scale="7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2:K64"/>
  <sheetViews>
    <sheetView showGridLines="0" tabSelected="1" view="pageBreakPreview" zoomScale="120" zoomScaleNormal="85" zoomScaleSheetLayoutView="120" workbookViewId="0">
      <selection activeCell="F40" sqref="F40"/>
    </sheetView>
  </sheetViews>
  <sheetFormatPr baseColWidth="10" defaultColWidth="11.44140625" defaultRowHeight="14.4" x14ac:dyDescent="0.3"/>
  <cols>
    <col min="1" max="1" width="1.5546875" customWidth="1"/>
    <col min="2" max="2" width="56.33203125" customWidth="1"/>
    <col min="4" max="4" width="4.5546875" bestFit="1" customWidth="1"/>
    <col min="5" max="5" width="13.44140625" bestFit="1" customWidth="1"/>
    <col min="6" max="6" width="4.5546875" bestFit="1" customWidth="1"/>
    <col min="7" max="7" width="13" bestFit="1" customWidth="1"/>
    <col min="11" max="11" width="13.6640625" bestFit="1" customWidth="1"/>
  </cols>
  <sheetData>
    <row r="2" spans="1:11" x14ac:dyDescent="0.3">
      <c r="A2" s="6"/>
      <c r="B2" s="198" t="s">
        <v>80</v>
      </c>
      <c r="C2" s="198"/>
      <c r="D2" s="198"/>
      <c r="E2" s="198"/>
      <c r="F2" s="198"/>
      <c r="G2" s="198"/>
    </row>
    <row r="3" spans="1:11" x14ac:dyDescent="0.3">
      <c r="A3" s="6"/>
      <c r="B3" s="198" t="s">
        <v>127</v>
      </c>
      <c r="C3" s="198"/>
      <c r="D3" s="198"/>
      <c r="E3" s="198"/>
      <c r="F3" s="198"/>
      <c r="G3" s="198"/>
    </row>
    <row r="4" spans="1:11" x14ac:dyDescent="0.3">
      <c r="A4" s="6"/>
      <c r="B4" s="203" t="s">
        <v>116</v>
      </c>
      <c r="C4" s="203"/>
      <c r="D4" s="203"/>
      <c r="E4" s="203"/>
      <c r="F4" s="203"/>
      <c r="G4" s="203"/>
    </row>
    <row r="5" spans="1:11" ht="15" customHeight="1" x14ac:dyDescent="0.3">
      <c r="A5" s="6"/>
      <c r="B5" s="202" t="s">
        <v>63</v>
      </c>
      <c r="C5" s="202"/>
      <c r="D5" s="202"/>
      <c r="E5" s="202"/>
      <c r="F5" s="202"/>
      <c r="G5" s="202"/>
    </row>
    <row r="6" spans="1:11" ht="3.75" customHeight="1" x14ac:dyDescent="0.3">
      <c r="A6" s="6"/>
      <c r="B6" s="101"/>
      <c r="C6" s="101"/>
      <c r="D6" s="9"/>
      <c r="E6" s="10"/>
      <c r="F6" s="10"/>
      <c r="G6" s="10"/>
    </row>
    <row r="7" spans="1:11" x14ac:dyDescent="0.3">
      <c r="A7" s="6"/>
      <c r="B7" s="101"/>
      <c r="C7" s="101"/>
      <c r="D7" s="9"/>
      <c r="E7" s="3">
        <v>2018</v>
      </c>
      <c r="F7" s="3"/>
      <c r="G7" s="3">
        <v>2017</v>
      </c>
    </row>
    <row r="8" spans="1:11" ht="15" customHeight="1" x14ac:dyDescent="0.3">
      <c r="A8" s="197" t="s">
        <v>1</v>
      </c>
      <c r="B8" s="197"/>
      <c r="C8" s="101" t="s">
        <v>81</v>
      </c>
      <c r="D8" s="10"/>
      <c r="E8" s="10"/>
      <c r="F8" s="10"/>
      <c r="G8" s="10"/>
    </row>
    <row r="9" spans="1:11" ht="15" customHeight="1" x14ac:dyDescent="0.3">
      <c r="A9" s="197" t="s">
        <v>82</v>
      </c>
      <c r="B9" s="197"/>
      <c r="C9" s="101"/>
      <c r="D9" s="10"/>
      <c r="E9" s="5"/>
      <c r="F9" s="5"/>
      <c r="G9" s="1"/>
      <c r="K9" s="100"/>
    </row>
    <row r="10" spans="1:11" x14ac:dyDescent="0.3">
      <c r="A10" s="6"/>
      <c r="B10" s="104" t="s">
        <v>83</v>
      </c>
      <c r="C10" s="105"/>
      <c r="D10" s="4" t="s">
        <v>2</v>
      </c>
      <c r="E10" s="186" t="s">
        <v>118</v>
      </c>
      <c r="F10" s="194" t="s">
        <v>2</v>
      </c>
      <c r="G10" s="71">
        <v>26480.6</v>
      </c>
      <c r="H10" s="11"/>
      <c r="I10" s="151"/>
    </row>
    <row r="11" spans="1:11" x14ac:dyDescent="0.3">
      <c r="A11" s="6"/>
      <c r="B11" s="9" t="s">
        <v>84</v>
      </c>
      <c r="C11" s="105"/>
      <c r="D11" s="9"/>
      <c r="E11" s="186" t="s">
        <v>119</v>
      </c>
      <c r="F11" s="14"/>
      <c r="G11" s="71">
        <v>4001</v>
      </c>
      <c r="H11" s="11"/>
      <c r="I11" s="151"/>
      <c r="K11" s="57"/>
    </row>
    <row r="12" spans="1:11" hidden="1" x14ac:dyDescent="0.3">
      <c r="A12" s="6"/>
      <c r="B12" s="9" t="s">
        <v>85</v>
      </c>
      <c r="C12" s="105">
        <v>3</v>
      </c>
      <c r="D12" s="10"/>
      <c r="E12" s="186"/>
      <c r="F12" s="72"/>
      <c r="G12" s="71">
        <v>0</v>
      </c>
      <c r="H12" s="11"/>
      <c r="I12" s="151"/>
    </row>
    <row r="13" spans="1:11" x14ac:dyDescent="0.3">
      <c r="A13" s="6"/>
      <c r="B13" s="9" t="s">
        <v>86</v>
      </c>
      <c r="C13" s="105">
        <v>4</v>
      </c>
      <c r="D13" s="10"/>
      <c r="E13" s="187" t="s">
        <v>120</v>
      </c>
      <c r="F13" s="72"/>
      <c r="G13" s="71">
        <v>37524.800000000003</v>
      </c>
      <c r="H13" s="11"/>
      <c r="I13" s="151"/>
    </row>
    <row r="14" spans="1:11" ht="15" customHeight="1" x14ac:dyDescent="0.3">
      <c r="A14" s="6"/>
      <c r="B14" s="9"/>
      <c r="C14" s="105"/>
      <c r="D14" s="10"/>
      <c r="E14" s="188">
        <f>+E10+E11+E13</f>
        <v>71134.899999999994</v>
      </c>
      <c r="F14" s="72"/>
      <c r="G14" s="87">
        <v>68006.399999999994</v>
      </c>
      <c r="H14" s="11"/>
      <c r="I14" s="151"/>
    </row>
    <row r="15" spans="1:11" ht="15" customHeight="1" x14ac:dyDescent="0.3">
      <c r="A15" s="197" t="s">
        <v>87</v>
      </c>
      <c r="B15" s="197"/>
      <c r="C15" s="101"/>
      <c r="D15" s="10"/>
      <c r="E15" s="16"/>
      <c r="F15" s="12"/>
      <c r="G15" s="17"/>
      <c r="H15" s="11"/>
      <c r="I15" s="151"/>
    </row>
    <row r="16" spans="1:11" ht="16.8" customHeight="1" x14ac:dyDescent="0.3">
      <c r="A16" s="6"/>
      <c r="B16" s="139" t="s">
        <v>58</v>
      </c>
      <c r="C16" s="140"/>
      <c r="D16" s="141"/>
      <c r="E16" s="189">
        <v>7017.2</v>
      </c>
      <c r="F16" s="71"/>
      <c r="G16" s="73">
        <v>7979.3</v>
      </c>
      <c r="H16" s="11"/>
      <c r="I16" s="151"/>
    </row>
    <row r="17" spans="1:9" ht="24" customHeight="1" x14ac:dyDescent="0.3">
      <c r="A17" s="201" t="s">
        <v>100</v>
      </c>
      <c r="B17" s="201"/>
      <c r="C17" s="101"/>
      <c r="D17" s="10"/>
      <c r="E17" s="16"/>
      <c r="F17" s="12"/>
      <c r="G17" s="17"/>
      <c r="H17" s="11"/>
      <c r="I17" s="151"/>
    </row>
    <row r="18" spans="1:9" ht="12.6" customHeight="1" x14ac:dyDescent="0.3">
      <c r="A18" s="6"/>
      <c r="B18" s="9" t="s">
        <v>88</v>
      </c>
      <c r="C18" s="105"/>
      <c r="D18" s="10"/>
      <c r="E18" s="190" t="s">
        <v>121</v>
      </c>
      <c r="F18" s="72"/>
      <c r="G18" s="73">
        <v>2602.6999999999998</v>
      </c>
      <c r="H18" s="11"/>
      <c r="I18" s="151"/>
    </row>
    <row r="19" spans="1:9" x14ac:dyDescent="0.3">
      <c r="A19" s="6"/>
      <c r="B19" s="9"/>
      <c r="C19" s="9"/>
      <c r="D19" s="10"/>
      <c r="E19" s="71"/>
      <c r="F19" s="72"/>
      <c r="G19" s="15"/>
      <c r="H19" s="11"/>
      <c r="I19" s="151"/>
    </row>
    <row r="20" spans="1:9" ht="14.25" customHeight="1" thickBot="1" x14ac:dyDescent="0.35">
      <c r="A20" s="6"/>
      <c r="B20" s="204" t="s">
        <v>108</v>
      </c>
      <c r="C20" s="204"/>
      <c r="D20" s="132" t="s">
        <v>2</v>
      </c>
      <c r="E20" s="214">
        <v>80646.600000000006</v>
      </c>
      <c r="F20" s="195" t="s">
        <v>2</v>
      </c>
      <c r="G20" s="142">
        <v>78588.399999999994</v>
      </c>
      <c r="H20" s="11"/>
      <c r="I20" s="151"/>
    </row>
    <row r="21" spans="1:9" ht="14.25" customHeight="1" thickTop="1" x14ac:dyDescent="0.3">
      <c r="A21" s="6"/>
      <c r="B21" s="2"/>
      <c r="C21" s="2"/>
      <c r="D21" s="4"/>
      <c r="E21" s="16"/>
      <c r="F21" s="18"/>
      <c r="G21" s="12"/>
      <c r="H21" s="11"/>
      <c r="I21" s="151"/>
    </row>
    <row r="22" spans="1:9" ht="15" customHeight="1" x14ac:dyDescent="0.3">
      <c r="A22" s="197" t="s">
        <v>3</v>
      </c>
      <c r="B22" s="197"/>
      <c r="C22" s="102"/>
      <c r="D22" s="10"/>
      <c r="E22" s="71"/>
      <c r="F22" s="72"/>
      <c r="G22" s="13"/>
      <c r="H22" s="11"/>
      <c r="I22" s="151"/>
    </row>
    <row r="23" spans="1:9" ht="15" customHeight="1" x14ac:dyDescent="0.3">
      <c r="A23" s="197" t="s">
        <v>89</v>
      </c>
      <c r="B23" s="197"/>
      <c r="C23" s="4"/>
      <c r="D23" s="10"/>
      <c r="E23" s="16"/>
      <c r="F23" s="12"/>
      <c r="G23" s="17"/>
      <c r="H23" s="11"/>
      <c r="I23" s="151"/>
    </row>
    <row r="24" spans="1:9" x14ac:dyDescent="0.3">
      <c r="A24" s="6"/>
      <c r="B24" s="9" t="s">
        <v>90</v>
      </c>
      <c r="C24" s="105">
        <v>8</v>
      </c>
      <c r="D24" s="4" t="s">
        <v>2</v>
      </c>
      <c r="E24" s="191" t="s">
        <v>122</v>
      </c>
      <c r="F24" s="17" t="s">
        <v>2</v>
      </c>
      <c r="G24" s="71">
        <v>44281.8</v>
      </c>
      <c r="H24" s="11"/>
      <c r="I24" s="151"/>
    </row>
    <row r="25" spans="1:9" x14ac:dyDescent="0.3">
      <c r="A25" s="6"/>
      <c r="B25" s="9" t="s">
        <v>4</v>
      </c>
      <c r="C25" s="9"/>
      <c r="D25" s="10"/>
      <c r="E25" s="192" t="s">
        <v>123</v>
      </c>
      <c r="F25" s="72"/>
      <c r="G25" s="71">
        <v>563.79999999999995</v>
      </c>
      <c r="H25" s="11"/>
      <c r="I25" s="151"/>
    </row>
    <row r="26" spans="1:9" ht="15" customHeight="1" x14ac:dyDescent="0.3">
      <c r="A26" s="6"/>
      <c r="B26" s="6"/>
      <c r="C26" s="6"/>
      <c r="D26" s="10"/>
      <c r="E26" s="188">
        <f>+E24+E25</f>
        <v>51815.200000000004</v>
      </c>
      <c r="F26" s="72"/>
      <c r="G26" s="19">
        <v>44845.600000000006</v>
      </c>
      <c r="H26" s="11"/>
      <c r="I26" s="151"/>
    </row>
    <row r="27" spans="1:9" ht="15" customHeight="1" x14ac:dyDescent="0.3">
      <c r="A27" s="197" t="s">
        <v>59</v>
      </c>
      <c r="B27" s="197"/>
      <c r="C27" s="4"/>
      <c r="D27" s="10"/>
      <c r="E27" s="16"/>
      <c r="F27" s="12"/>
      <c r="G27" s="71"/>
      <c r="H27" s="11"/>
      <c r="I27" s="151"/>
    </row>
    <row r="28" spans="1:9" x14ac:dyDescent="0.3">
      <c r="A28" s="6"/>
      <c r="B28" s="9" t="s">
        <v>5</v>
      </c>
      <c r="C28" s="9"/>
      <c r="D28" s="10"/>
      <c r="E28" s="192" t="s">
        <v>124</v>
      </c>
      <c r="F28" s="72"/>
      <c r="G28" s="71">
        <v>2197.8000000000002</v>
      </c>
      <c r="H28" s="11"/>
      <c r="I28" s="151"/>
    </row>
    <row r="29" spans="1:9" x14ac:dyDescent="0.3">
      <c r="A29" s="6"/>
      <c r="B29" s="9" t="s">
        <v>6</v>
      </c>
      <c r="C29" s="9"/>
      <c r="D29" s="10"/>
      <c r="E29" s="192" t="s">
        <v>125</v>
      </c>
      <c r="F29" s="72"/>
      <c r="G29" s="71">
        <v>2142.4</v>
      </c>
      <c r="H29" s="11"/>
      <c r="I29" s="151"/>
    </row>
    <row r="30" spans="1:9" x14ac:dyDescent="0.3">
      <c r="A30" s="6"/>
      <c r="B30" s="9"/>
      <c r="C30" s="9"/>
      <c r="D30" s="10"/>
      <c r="E30" s="188">
        <f>+E28+E29</f>
        <v>10973.7</v>
      </c>
      <c r="F30" s="72"/>
      <c r="G30" s="74">
        <v>4340.2000000000007</v>
      </c>
      <c r="H30" s="11"/>
      <c r="I30" s="151"/>
    </row>
    <row r="31" spans="1:9" ht="15" customHeight="1" x14ac:dyDescent="0.3">
      <c r="A31" s="6"/>
      <c r="B31" s="143" t="s">
        <v>109</v>
      </c>
      <c r="C31" s="4"/>
      <c r="D31" s="10"/>
      <c r="E31" s="188">
        <f>+E26+E30</f>
        <v>62788.900000000009</v>
      </c>
      <c r="F31" s="72"/>
      <c r="G31" s="74">
        <v>49185.8</v>
      </c>
      <c r="H31" s="11"/>
      <c r="I31" s="151"/>
    </row>
    <row r="32" spans="1:9" ht="15" customHeight="1" x14ac:dyDescent="0.3">
      <c r="A32" s="197" t="s">
        <v>7</v>
      </c>
      <c r="B32" s="197"/>
      <c r="C32" s="4"/>
      <c r="D32" s="10"/>
      <c r="E32" s="16"/>
      <c r="F32" s="12"/>
      <c r="G32" s="17"/>
      <c r="H32" s="11"/>
      <c r="I32" s="151"/>
    </row>
    <row r="33" spans="1:9" x14ac:dyDescent="0.3">
      <c r="A33" s="6"/>
      <c r="B33" s="9" t="s">
        <v>8</v>
      </c>
      <c r="C33" s="9"/>
      <c r="D33" s="10"/>
      <c r="E33" s="192" t="s">
        <v>126</v>
      </c>
      <c r="F33" s="72"/>
      <c r="G33" s="71">
        <v>20087</v>
      </c>
      <c r="H33" s="11"/>
      <c r="I33" s="151"/>
    </row>
    <row r="34" spans="1:9" ht="18" customHeight="1" x14ac:dyDescent="0.3">
      <c r="A34" s="6"/>
      <c r="B34" s="9" t="s">
        <v>54</v>
      </c>
      <c r="C34" s="9"/>
      <c r="D34" s="10"/>
      <c r="E34" s="215">
        <v>-2229.3000000000002</v>
      </c>
      <c r="F34" s="81"/>
      <c r="G34" s="112">
        <v>9315.6</v>
      </c>
      <c r="H34" s="11"/>
      <c r="I34" s="151"/>
    </row>
    <row r="35" spans="1:9" ht="15" customHeight="1" x14ac:dyDescent="0.3">
      <c r="A35" s="200" t="s">
        <v>110</v>
      </c>
      <c r="B35" s="200"/>
      <c r="C35" s="9"/>
      <c r="D35" s="10"/>
      <c r="E35" s="188">
        <f>+E33+E34</f>
        <v>17857.7</v>
      </c>
      <c r="F35" s="72"/>
      <c r="G35" s="74">
        <v>29402.6</v>
      </c>
      <c r="H35" s="11"/>
      <c r="I35" s="151"/>
    </row>
    <row r="36" spans="1:9" ht="9.6" customHeight="1" x14ac:dyDescent="0.3">
      <c r="A36" s="6"/>
      <c r="B36" s="4"/>
      <c r="C36" s="9"/>
      <c r="D36" s="10"/>
      <c r="E36" s="71"/>
      <c r="F36" s="72"/>
      <c r="G36" s="72"/>
      <c r="H36" s="11"/>
      <c r="I36" s="151"/>
    </row>
    <row r="37" spans="1:9" ht="17.25" customHeight="1" thickBot="1" x14ac:dyDescent="0.35">
      <c r="A37" s="6"/>
      <c r="B37" s="144" t="s">
        <v>111</v>
      </c>
      <c r="C37" s="132"/>
      <c r="D37" s="113" t="s">
        <v>2</v>
      </c>
      <c r="E37" s="193">
        <f>SUM(E31+E35)</f>
        <v>80646.600000000006</v>
      </c>
      <c r="F37" s="196" t="s">
        <v>2</v>
      </c>
      <c r="G37" s="145">
        <v>78588.399999999994</v>
      </c>
      <c r="H37" s="11"/>
      <c r="I37" s="151"/>
    </row>
    <row r="38" spans="1:9" ht="12" customHeight="1" thickTop="1" x14ac:dyDescent="0.3">
      <c r="A38" s="6"/>
      <c r="B38" s="6"/>
      <c r="C38" s="6"/>
      <c r="D38" s="10"/>
      <c r="E38" s="10"/>
      <c r="F38" s="10"/>
      <c r="G38" s="10"/>
      <c r="H38" s="11"/>
    </row>
    <row r="39" spans="1:9" x14ac:dyDescent="0.3">
      <c r="A39" s="6"/>
      <c r="B39" s="6"/>
      <c r="C39" s="6"/>
      <c r="D39" s="10"/>
      <c r="E39" s="10"/>
      <c r="F39" s="10"/>
      <c r="G39" s="10"/>
    </row>
    <row r="40" spans="1:9" ht="14.25" customHeight="1" x14ac:dyDescent="0.3">
      <c r="A40" s="6"/>
      <c r="B40" s="68" t="s">
        <v>48</v>
      </c>
      <c r="C40" s="6"/>
      <c r="D40" s="10"/>
      <c r="E40" s="10"/>
      <c r="F40" s="10"/>
      <c r="G40" s="10"/>
    </row>
    <row r="41" spans="1:9" ht="12" customHeight="1" x14ac:dyDescent="0.3">
      <c r="A41" s="10"/>
      <c r="B41" s="8"/>
      <c r="C41" s="10"/>
      <c r="D41" s="10"/>
      <c r="E41" s="10"/>
      <c r="F41" s="10"/>
      <c r="G41" s="10"/>
    </row>
    <row r="42" spans="1:9" ht="12" customHeight="1" x14ac:dyDescent="0.3">
      <c r="A42" s="10"/>
      <c r="B42" s="67" t="s">
        <v>51</v>
      </c>
      <c r="C42" s="10"/>
      <c r="D42" s="10"/>
      <c r="E42" s="10"/>
      <c r="F42" s="10"/>
      <c r="G42" s="10"/>
    </row>
    <row r="43" spans="1:9" ht="12" customHeight="1" x14ac:dyDescent="0.3">
      <c r="A43" s="10"/>
      <c r="B43" s="8"/>
      <c r="C43" s="10"/>
      <c r="D43" s="10"/>
      <c r="E43" s="10"/>
      <c r="F43" s="10"/>
      <c r="G43" s="10"/>
    </row>
    <row r="44" spans="1:9" ht="12" customHeight="1" x14ac:dyDescent="0.3">
      <c r="A44" s="10"/>
      <c r="B44" s="8"/>
      <c r="C44" s="10"/>
      <c r="D44" s="10"/>
      <c r="E44" s="10"/>
      <c r="F44" s="10"/>
      <c r="G44" s="10"/>
    </row>
    <row r="45" spans="1:9" ht="12" customHeight="1" x14ac:dyDescent="0.3">
      <c r="A45" s="10"/>
      <c r="B45" s="8"/>
      <c r="C45" s="10"/>
      <c r="D45" s="10"/>
      <c r="E45" s="10"/>
      <c r="F45" s="10"/>
      <c r="G45" s="10"/>
    </row>
    <row r="46" spans="1:9" ht="14.25" customHeight="1" x14ac:dyDescent="0.3">
      <c r="A46" s="10"/>
      <c r="B46" s="10"/>
      <c r="C46" s="10"/>
      <c r="D46" s="10"/>
      <c r="E46" s="10"/>
      <c r="F46" s="10"/>
      <c r="G46" s="10"/>
    </row>
    <row r="47" spans="1:9" x14ac:dyDescent="0.3">
      <c r="A47" s="10"/>
      <c r="B47" s="10"/>
      <c r="C47" s="10"/>
      <c r="D47" s="10"/>
      <c r="E47" s="10"/>
      <c r="F47" s="10"/>
      <c r="G47" s="10"/>
    </row>
    <row r="48" spans="1:9" x14ac:dyDescent="0.3">
      <c r="A48" s="10"/>
      <c r="B48" s="10"/>
      <c r="C48" s="10"/>
      <c r="D48" s="10"/>
      <c r="E48" s="10"/>
      <c r="F48" s="10"/>
      <c r="G48" s="10"/>
    </row>
    <row r="49" spans="1:7" x14ac:dyDescent="0.3">
      <c r="A49" s="10"/>
      <c r="B49" s="10"/>
      <c r="C49" s="10"/>
      <c r="D49" s="10"/>
      <c r="E49" s="10"/>
      <c r="F49" s="10"/>
      <c r="G49" s="10"/>
    </row>
    <row r="50" spans="1:7" ht="9.75" customHeight="1" x14ac:dyDescent="0.3">
      <c r="A50" s="10"/>
      <c r="B50" s="10"/>
      <c r="C50" s="10"/>
      <c r="D50" s="10"/>
      <c r="E50" s="10"/>
      <c r="F50" s="10"/>
      <c r="G50" s="10"/>
    </row>
    <row r="51" spans="1:7" ht="9.75" customHeight="1" x14ac:dyDescent="0.3">
      <c r="A51" s="10"/>
      <c r="B51" s="10"/>
      <c r="C51" s="10"/>
      <c r="D51" s="10"/>
      <c r="E51" s="10"/>
      <c r="F51" s="10"/>
      <c r="G51" s="10"/>
    </row>
    <row r="52" spans="1:7" ht="9.75" customHeight="1" x14ac:dyDescent="0.3">
      <c r="A52" s="10"/>
      <c r="B52" s="10"/>
      <c r="C52" s="10"/>
      <c r="D52" s="10"/>
      <c r="E52" s="10"/>
      <c r="F52" s="10"/>
      <c r="G52" s="10"/>
    </row>
    <row r="53" spans="1:7" ht="9.75" customHeight="1" x14ac:dyDescent="0.3">
      <c r="A53" s="10"/>
      <c r="B53" s="10"/>
      <c r="C53" s="10"/>
      <c r="D53" s="10"/>
      <c r="E53" s="10"/>
      <c r="F53" s="10"/>
      <c r="G53" s="10"/>
    </row>
    <row r="54" spans="1:7" ht="9.75" customHeight="1" x14ac:dyDescent="0.3">
      <c r="A54" s="10"/>
      <c r="B54" s="10"/>
      <c r="C54" s="10"/>
      <c r="D54" s="10"/>
      <c r="E54" s="10"/>
      <c r="F54" s="10"/>
      <c r="G54" s="10"/>
    </row>
    <row r="55" spans="1:7" ht="12.75" customHeight="1" x14ac:dyDescent="0.3">
      <c r="A55" s="10"/>
      <c r="B55" s="10"/>
      <c r="C55" s="10"/>
      <c r="D55" s="10"/>
      <c r="E55" s="10"/>
      <c r="F55" s="10"/>
      <c r="G55" s="10"/>
    </row>
    <row r="56" spans="1:7" ht="6" customHeight="1" x14ac:dyDescent="0.3"/>
    <row r="59" spans="1:7" x14ac:dyDescent="0.3">
      <c r="E59" s="94">
        <f>+E20-E37</f>
        <v>0</v>
      </c>
      <c r="G59" s="94">
        <f>+G20-G37</f>
        <v>0</v>
      </c>
    </row>
    <row r="60" spans="1:7" x14ac:dyDescent="0.3">
      <c r="G60" s="23"/>
    </row>
    <row r="64" spans="1:7" x14ac:dyDescent="0.3">
      <c r="E64" s="11"/>
      <c r="G64" s="11"/>
    </row>
  </sheetData>
  <mergeCells count="14">
    <mergeCell ref="B2:G2"/>
    <mergeCell ref="A22:B22"/>
    <mergeCell ref="A8:B8"/>
    <mergeCell ref="A9:B9"/>
    <mergeCell ref="A35:B35"/>
    <mergeCell ref="B5:G5"/>
    <mergeCell ref="B4:G4"/>
    <mergeCell ref="B3:G3"/>
    <mergeCell ref="A15:B15"/>
    <mergeCell ref="A17:B17"/>
    <mergeCell ref="B20:C20"/>
    <mergeCell ref="A23:B23"/>
    <mergeCell ref="A27:B27"/>
    <mergeCell ref="A32:B32"/>
  </mergeCells>
  <printOptions horizontalCentered="1" verticalCentered="1"/>
  <pageMargins left="0.59055118110236227" right="0.39370078740157483" top="0.74803149606299213" bottom="0.74803149606299213" header="0.31496062992125984" footer="0.31496062992125984"/>
  <pageSetup scale="88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2:I49"/>
  <sheetViews>
    <sheetView showGridLines="0" view="pageBreakPreview" topLeftCell="A13" zoomScale="120" zoomScaleNormal="85" zoomScaleSheetLayoutView="120" workbookViewId="0">
      <selection activeCell="J8" sqref="J8"/>
    </sheetView>
  </sheetViews>
  <sheetFormatPr baseColWidth="10" defaultColWidth="11.44140625" defaultRowHeight="14.4" x14ac:dyDescent="0.3"/>
  <cols>
    <col min="1" max="1" width="4.88671875" customWidth="1"/>
    <col min="2" max="2" width="0.109375" customWidth="1"/>
    <col min="3" max="3" width="38" customWidth="1"/>
    <col min="4" max="4" width="4.5546875" bestFit="1" customWidth="1"/>
    <col min="5" max="5" width="9.5546875" customWidth="1"/>
    <col min="6" max="6" width="4.5546875" bestFit="1" customWidth="1"/>
    <col min="7" max="7" width="11.6640625" customWidth="1"/>
    <col min="8" max="8" width="11.21875" customWidth="1"/>
    <col min="9" max="9" width="8.88671875" customWidth="1"/>
  </cols>
  <sheetData>
    <row r="2" spans="2:9" x14ac:dyDescent="0.3">
      <c r="B2" s="10"/>
      <c r="C2" s="207" t="s">
        <v>80</v>
      </c>
      <c r="D2" s="207"/>
      <c r="E2" s="207"/>
      <c r="F2" s="207"/>
      <c r="G2" s="207"/>
    </row>
    <row r="3" spans="2:9" x14ac:dyDescent="0.3">
      <c r="B3" s="10"/>
      <c r="C3" s="203" t="s">
        <v>107</v>
      </c>
      <c r="D3" s="203"/>
      <c r="E3" s="203"/>
      <c r="F3" s="203"/>
      <c r="G3" s="203"/>
    </row>
    <row r="4" spans="2:9" ht="15" customHeight="1" x14ac:dyDescent="0.3">
      <c r="B4" s="10"/>
      <c r="C4" s="203" t="s">
        <v>102</v>
      </c>
      <c r="D4" s="203"/>
      <c r="E4" s="203"/>
      <c r="F4" s="203"/>
      <c r="G4" s="203"/>
    </row>
    <row r="5" spans="2:9" ht="15" customHeight="1" x14ac:dyDescent="0.3">
      <c r="B5" s="10"/>
      <c r="C5" s="202" t="s">
        <v>63</v>
      </c>
      <c r="D5" s="202"/>
      <c r="E5" s="202"/>
      <c r="F5" s="202"/>
      <c r="G5" s="202"/>
    </row>
    <row r="6" spans="2:9" x14ac:dyDescent="0.3">
      <c r="B6" s="10"/>
      <c r="C6" s="147"/>
      <c r="D6" s="147"/>
      <c r="E6" s="147"/>
      <c r="F6" s="147"/>
      <c r="G6" s="147"/>
    </row>
    <row r="7" spans="2:9" x14ac:dyDescent="0.3">
      <c r="B7" s="10"/>
      <c r="C7" s="146"/>
      <c r="D7" s="10"/>
      <c r="E7" s="90">
        <v>2018</v>
      </c>
      <c r="F7" s="178"/>
      <c r="G7" s="90">
        <v>2017</v>
      </c>
      <c r="H7" s="179" t="s">
        <v>112</v>
      </c>
      <c r="I7" s="180" t="s">
        <v>113</v>
      </c>
    </row>
    <row r="8" spans="2:9" ht="15" customHeight="1" x14ac:dyDescent="0.3">
      <c r="B8" s="197" t="s">
        <v>91</v>
      </c>
      <c r="C8" s="197"/>
      <c r="D8" s="10"/>
      <c r="E8" s="5"/>
      <c r="F8" s="10"/>
      <c r="G8" s="5"/>
    </row>
    <row r="9" spans="2:9" x14ac:dyDescent="0.3">
      <c r="B9" s="10"/>
      <c r="C9" s="9" t="s">
        <v>10</v>
      </c>
      <c r="D9" s="75" t="s">
        <v>2</v>
      </c>
      <c r="E9" s="76">
        <v>13005</v>
      </c>
      <c r="F9" s="72" t="s">
        <v>2</v>
      </c>
      <c r="G9" s="76">
        <v>13132.8</v>
      </c>
      <c r="H9" s="176">
        <f>+E9-G9</f>
        <v>-127.79999999999927</v>
      </c>
      <c r="I9" s="151">
        <f>+H9/G9</f>
        <v>-9.7313596491227523E-3</v>
      </c>
    </row>
    <row r="10" spans="2:9" x14ac:dyDescent="0.3">
      <c r="B10" s="10"/>
      <c r="C10" s="9" t="s">
        <v>11</v>
      </c>
      <c r="D10" s="10"/>
      <c r="E10" s="76">
        <v>532.9</v>
      </c>
      <c r="F10" s="72"/>
      <c r="G10" s="76">
        <v>383.6</v>
      </c>
      <c r="H10" s="176">
        <f t="shared" ref="H10:H15" si="0">+E10-G10</f>
        <v>149.29999999999995</v>
      </c>
      <c r="I10" s="151">
        <f t="shared" ref="I10:I35" si="1">+H10/G10</f>
        <v>0.38920750782064639</v>
      </c>
    </row>
    <row r="11" spans="2:9" x14ac:dyDescent="0.3">
      <c r="B11" s="10"/>
      <c r="C11" s="9" t="s">
        <v>12</v>
      </c>
      <c r="D11" s="10"/>
      <c r="E11" s="76">
        <v>4.2</v>
      </c>
      <c r="F11" s="72"/>
      <c r="G11" s="76">
        <v>127.5</v>
      </c>
      <c r="H11" s="176">
        <f t="shared" si="0"/>
        <v>-123.3</v>
      </c>
      <c r="I11" s="151">
        <f t="shared" si="1"/>
        <v>-0.96705882352941175</v>
      </c>
    </row>
    <row r="12" spans="2:9" x14ac:dyDescent="0.3">
      <c r="B12" s="10"/>
      <c r="C12" s="9" t="s">
        <v>13</v>
      </c>
      <c r="D12" s="10"/>
      <c r="E12" s="76">
        <v>16.399999999999999</v>
      </c>
      <c r="F12" s="72"/>
      <c r="G12" s="76">
        <v>29</v>
      </c>
      <c r="H12" s="176">
        <f t="shared" si="0"/>
        <v>-12.600000000000001</v>
      </c>
      <c r="I12" s="151">
        <f t="shared" si="1"/>
        <v>-0.43448275862068969</v>
      </c>
    </row>
    <row r="13" spans="2:9" x14ac:dyDescent="0.3">
      <c r="B13" s="10"/>
      <c r="C13" s="9" t="s">
        <v>14</v>
      </c>
      <c r="D13" s="10"/>
      <c r="E13" s="76">
        <v>171.3</v>
      </c>
      <c r="F13" s="72"/>
      <c r="G13" s="76">
        <v>51</v>
      </c>
      <c r="H13" s="176">
        <f t="shared" si="0"/>
        <v>120.30000000000001</v>
      </c>
      <c r="I13" s="151">
        <f t="shared" si="1"/>
        <v>2.3588235294117648</v>
      </c>
    </row>
    <row r="14" spans="2:9" x14ac:dyDescent="0.3">
      <c r="B14" s="10"/>
      <c r="C14" s="9" t="s">
        <v>92</v>
      </c>
      <c r="D14" s="10"/>
      <c r="E14" s="76">
        <v>0.2</v>
      </c>
      <c r="F14" s="72"/>
      <c r="G14" s="76">
        <v>0.2</v>
      </c>
      <c r="H14" s="176">
        <f t="shared" si="0"/>
        <v>0</v>
      </c>
      <c r="I14" s="151">
        <f t="shared" si="1"/>
        <v>0</v>
      </c>
    </row>
    <row r="15" spans="2:9" x14ac:dyDescent="0.3">
      <c r="B15" s="10"/>
      <c r="C15" s="9" t="s">
        <v>15</v>
      </c>
      <c r="D15" s="10"/>
      <c r="E15" s="77">
        <v>1657.8</v>
      </c>
      <c r="F15" s="72"/>
      <c r="G15" s="77">
        <v>1646.1</v>
      </c>
      <c r="H15" s="176">
        <f t="shared" si="0"/>
        <v>11.700000000000045</v>
      </c>
      <c r="I15" s="151">
        <f t="shared" si="1"/>
        <v>7.1077091306725269E-3</v>
      </c>
    </row>
    <row r="16" spans="2:9" x14ac:dyDescent="0.3">
      <c r="B16" s="10"/>
      <c r="C16" s="6"/>
      <c r="D16" s="10"/>
      <c r="E16" s="22">
        <f>SUM(E9:E15)</f>
        <v>15387.8</v>
      </c>
      <c r="F16" s="72"/>
      <c r="G16" s="22">
        <f>SUM(G9:G15)</f>
        <v>15370.2</v>
      </c>
      <c r="H16" s="176">
        <f>+E16-G16</f>
        <v>17.599999999998545</v>
      </c>
      <c r="I16" s="151">
        <f t="shared" si="1"/>
        <v>1.1450729333384434E-3</v>
      </c>
    </row>
    <row r="17" spans="1:9" x14ac:dyDescent="0.3">
      <c r="B17" s="206" t="s">
        <v>93</v>
      </c>
      <c r="C17" s="206"/>
      <c r="D17" s="10"/>
      <c r="E17" s="20"/>
      <c r="F17" s="12"/>
      <c r="G17" s="20"/>
      <c r="H17" s="171"/>
      <c r="I17" s="151"/>
    </row>
    <row r="18" spans="1:9" x14ac:dyDescent="0.3">
      <c r="B18" s="10"/>
      <c r="C18" s="9" t="s">
        <v>16</v>
      </c>
      <c r="D18" s="10"/>
      <c r="E18" s="76">
        <v>1017.6</v>
      </c>
      <c r="F18" s="72"/>
      <c r="G18" s="76">
        <v>583.6</v>
      </c>
      <c r="H18" s="176">
        <f t="shared" ref="H18:H35" si="2">+E18-G18</f>
        <v>434</v>
      </c>
      <c r="I18" s="151">
        <f t="shared" si="1"/>
        <v>0.74366004112405759</v>
      </c>
    </row>
    <row r="19" spans="1:9" x14ac:dyDescent="0.3">
      <c r="B19" s="10"/>
      <c r="C19" s="9" t="s">
        <v>15</v>
      </c>
      <c r="D19" s="10"/>
      <c r="E19" s="77">
        <v>340.2</v>
      </c>
      <c r="F19" s="72"/>
      <c r="G19" s="77">
        <v>377.7</v>
      </c>
      <c r="H19" s="176">
        <f t="shared" si="2"/>
        <v>-37.5</v>
      </c>
      <c r="I19" s="151">
        <f t="shared" si="1"/>
        <v>-9.9285146942017483E-2</v>
      </c>
    </row>
    <row r="20" spans="1:9" ht="15" customHeight="1" x14ac:dyDescent="0.3">
      <c r="B20" s="10"/>
      <c r="C20" s="6"/>
      <c r="D20" s="10"/>
      <c r="E20" s="78">
        <f>SUM(E18:E19)</f>
        <v>1357.8</v>
      </c>
      <c r="F20" s="72"/>
      <c r="G20" s="78">
        <f>SUM(G18:G19)</f>
        <v>961.3</v>
      </c>
      <c r="H20" s="176">
        <f t="shared" si="2"/>
        <v>396.5</v>
      </c>
      <c r="I20" s="151">
        <f t="shared" si="1"/>
        <v>0.41246229064808076</v>
      </c>
    </row>
    <row r="21" spans="1:9" ht="19.8" customHeight="1" x14ac:dyDescent="0.3">
      <c r="B21" s="205" t="s">
        <v>94</v>
      </c>
      <c r="C21" s="205"/>
      <c r="D21" s="10"/>
      <c r="E21" s="111">
        <v>2598.3000000000002</v>
      </c>
      <c r="F21" s="112"/>
      <c r="G21" s="111">
        <v>2565.1999999999998</v>
      </c>
      <c r="H21" s="176">
        <f t="shared" si="2"/>
        <v>33.100000000000364</v>
      </c>
      <c r="I21" s="151">
        <f t="shared" si="1"/>
        <v>1.290347731171073E-2</v>
      </c>
    </row>
    <row r="22" spans="1:9" ht="20.399999999999999" customHeight="1" x14ac:dyDescent="0.3">
      <c r="B22" s="115"/>
      <c r="C22" s="113" t="s">
        <v>104</v>
      </c>
      <c r="D22" s="115"/>
      <c r="E22" s="116">
        <f>E16-E20-E21</f>
        <v>11431.7</v>
      </c>
      <c r="F22" s="117"/>
      <c r="G22" s="116">
        <f>G16-G20-G21</f>
        <v>11843.7</v>
      </c>
      <c r="H22" s="176">
        <f t="shared" si="2"/>
        <v>-412</v>
      </c>
      <c r="I22" s="151">
        <f t="shared" si="1"/>
        <v>-3.4786426539003858E-2</v>
      </c>
    </row>
    <row r="23" spans="1:9" x14ac:dyDescent="0.3">
      <c r="B23" s="10"/>
      <c r="C23" s="6"/>
      <c r="D23" s="10"/>
      <c r="E23" s="76"/>
      <c r="F23" s="72"/>
      <c r="G23" s="21"/>
      <c r="H23" s="171"/>
      <c r="I23" s="151"/>
    </row>
    <row r="24" spans="1:9" x14ac:dyDescent="0.3">
      <c r="B24" s="206" t="s">
        <v>95</v>
      </c>
      <c r="C24" s="206"/>
      <c r="D24" s="10"/>
      <c r="E24" s="20"/>
      <c r="F24" s="12"/>
      <c r="G24" s="20"/>
      <c r="H24" s="171"/>
      <c r="I24" s="151"/>
    </row>
    <row r="25" spans="1:9" x14ac:dyDescent="0.3">
      <c r="B25" s="10"/>
      <c r="C25" s="9" t="s">
        <v>17</v>
      </c>
      <c r="D25" s="10"/>
      <c r="E25" s="76">
        <v>5926.8</v>
      </c>
      <c r="F25" s="72"/>
      <c r="G25" s="76">
        <v>6280.5</v>
      </c>
      <c r="H25" s="176">
        <f t="shared" si="2"/>
        <v>-353.69999999999982</v>
      </c>
      <c r="I25" s="151">
        <f t="shared" si="1"/>
        <v>-5.6317172199665602E-2</v>
      </c>
    </row>
    <row r="26" spans="1:9" x14ac:dyDescent="0.3">
      <c r="B26" s="10"/>
      <c r="C26" s="9" t="s">
        <v>18</v>
      </c>
      <c r="D26" s="10"/>
      <c r="E26" s="76">
        <v>12441.9</v>
      </c>
      <c r="F26" s="72"/>
      <c r="G26" s="76">
        <v>5575.9</v>
      </c>
      <c r="H26" s="176">
        <f t="shared" si="2"/>
        <v>6866</v>
      </c>
      <c r="I26" s="151">
        <f t="shared" si="1"/>
        <v>1.2313707204218154</v>
      </c>
    </row>
    <row r="27" spans="1:9" ht="15" customHeight="1" x14ac:dyDescent="0.3">
      <c r="B27" s="10"/>
      <c r="C27" s="9" t="s">
        <v>19</v>
      </c>
      <c r="D27" s="10"/>
      <c r="E27" s="77">
        <v>607.5</v>
      </c>
      <c r="F27" s="72"/>
      <c r="G27" s="77">
        <v>887.8</v>
      </c>
      <c r="H27" s="176">
        <f t="shared" si="2"/>
        <v>-280.29999999999995</v>
      </c>
      <c r="I27" s="151">
        <f t="shared" si="1"/>
        <v>-0.31572426222122096</v>
      </c>
    </row>
    <row r="28" spans="1:9" ht="19.2" customHeight="1" x14ac:dyDescent="0.3">
      <c r="B28" s="10"/>
      <c r="C28" s="4" t="s">
        <v>20</v>
      </c>
      <c r="D28" s="80"/>
      <c r="E28" s="173">
        <f>SUM(E25:E27)</f>
        <v>18976.2</v>
      </c>
      <c r="F28" s="112"/>
      <c r="G28" s="173">
        <f>SUM(G25:G27)</f>
        <v>12744.199999999999</v>
      </c>
      <c r="H28" s="175">
        <f t="shared" si="2"/>
        <v>6232.0000000000018</v>
      </c>
      <c r="I28" s="174">
        <f t="shared" si="1"/>
        <v>0.48900676386120762</v>
      </c>
    </row>
    <row r="29" spans="1:9" x14ac:dyDescent="0.3">
      <c r="B29" s="10"/>
      <c r="C29" s="7" t="s">
        <v>98</v>
      </c>
      <c r="D29" s="82"/>
      <c r="E29" s="118">
        <f>SUM(E22-E28)</f>
        <v>-7544.5</v>
      </c>
      <c r="F29" s="119"/>
      <c r="G29" s="118">
        <f>SUM(G22-G28)</f>
        <v>-900.49999999999818</v>
      </c>
      <c r="H29" s="176">
        <f t="shared" si="2"/>
        <v>-6644.0000000000018</v>
      </c>
      <c r="I29" s="151">
        <f t="shared" si="1"/>
        <v>7.3781232648528761</v>
      </c>
    </row>
    <row r="30" spans="1:9" x14ac:dyDescent="0.3">
      <c r="A30" s="120"/>
      <c r="B30" s="10"/>
      <c r="C30" s="121"/>
      <c r="D30" s="123"/>
      <c r="E30" s="124"/>
      <c r="F30" s="119"/>
      <c r="G30" s="124"/>
      <c r="H30" s="171"/>
      <c r="I30" s="151"/>
    </row>
    <row r="31" spans="1:9" ht="13.5" customHeight="1" x14ac:dyDescent="0.3">
      <c r="A31" s="120"/>
      <c r="B31" s="10"/>
      <c r="C31" s="125" t="s">
        <v>96</v>
      </c>
      <c r="D31" s="115"/>
      <c r="E31" s="79">
        <v>1264.9000000000001</v>
      </c>
      <c r="F31" s="126"/>
      <c r="G31" s="79">
        <v>1362.3</v>
      </c>
      <c r="H31" s="176">
        <f t="shared" si="2"/>
        <v>-97.399999999999864</v>
      </c>
      <c r="I31" s="151">
        <f t="shared" si="1"/>
        <v>-7.1496733465462717E-2</v>
      </c>
    </row>
    <row r="32" spans="1:9" ht="27.75" customHeight="1" x14ac:dyDescent="0.3">
      <c r="A32" s="120"/>
      <c r="B32" s="10"/>
      <c r="C32" s="127" t="s">
        <v>105</v>
      </c>
      <c r="D32" s="128"/>
      <c r="E32" s="129">
        <f>SUM(E29+E31)</f>
        <v>-6279.6</v>
      </c>
      <c r="F32" s="130"/>
      <c r="G32" s="172">
        <f>SUM(G29+G31)</f>
        <v>461.80000000000177</v>
      </c>
      <c r="H32" s="175">
        <f t="shared" si="2"/>
        <v>-6741.4000000000024</v>
      </c>
      <c r="I32" s="177">
        <f t="shared" si="1"/>
        <v>-14.598094413165821</v>
      </c>
    </row>
    <row r="33" spans="1:9" x14ac:dyDescent="0.3">
      <c r="A33" s="120"/>
      <c r="B33" s="10"/>
      <c r="C33" s="125" t="s">
        <v>97</v>
      </c>
      <c r="D33" s="115"/>
      <c r="E33" s="131">
        <v>395.1</v>
      </c>
      <c r="F33" s="130"/>
      <c r="G33" s="131">
        <v>134.19999999999999</v>
      </c>
      <c r="H33" s="176">
        <f t="shared" si="2"/>
        <v>260.90000000000003</v>
      </c>
      <c r="I33" s="151">
        <f t="shared" si="1"/>
        <v>1.9441132637853953</v>
      </c>
    </row>
    <row r="34" spans="1:9" x14ac:dyDescent="0.3">
      <c r="A34" s="120"/>
      <c r="B34" s="10"/>
      <c r="C34" s="125" t="s">
        <v>99</v>
      </c>
      <c r="D34" s="115"/>
      <c r="E34" s="131">
        <v>37.700000000000003</v>
      </c>
      <c r="F34" s="130"/>
      <c r="G34" s="131">
        <v>14.4</v>
      </c>
      <c r="H34" s="176">
        <f t="shared" si="2"/>
        <v>23.300000000000004</v>
      </c>
      <c r="I34" s="151">
        <f t="shared" si="1"/>
        <v>1.6180555555555558</v>
      </c>
    </row>
    <row r="35" spans="1:9" ht="15" thickBot="1" x14ac:dyDescent="0.35">
      <c r="A35" s="120"/>
      <c r="B35" s="10"/>
      <c r="C35" s="132" t="s">
        <v>106</v>
      </c>
      <c r="D35" s="133" t="s">
        <v>2</v>
      </c>
      <c r="E35" s="134">
        <f>SUM(E32-E33-E34)</f>
        <v>-6712.4000000000005</v>
      </c>
      <c r="F35" s="126" t="s">
        <v>2</v>
      </c>
      <c r="G35" s="134">
        <f>SUM(G32-G33-G34)</f>
        <v>313.20000000000181</v>
      </c>
      <c r="H35" s="176">
        <f t="shared" si="2"/>
        <v>-7025.6000000000022</v>
      </c>
      <c r="I35" s="151">
        <f t="shared" si="1"/>
        <v>-22.431673052362584</v>
      </c>
    </row>
    <row r="36" spans="1:9" ht="15" hidden="1" customHeight="1" x14ac:dyDescent="0.3">
      <c r="A36" s="120"/>
      <c r="C36" s="135"/>
      <c r="D36" s="115"/>
      <c r="E36" s="136"/>
      <c r="F36" s="136"/>
      <c r="G36" s="115"/>
    </row>
    <row r="37" spans="1:9" ht="15" hidden="1" customHeight="1" x14ac:dyDescent="0.3">
      <c r="A37" s="120"/>
      <c r="C37" s="137"/>
      <c r="D37" s="115"/>
      <c r="E37" s="138"/>
      <c r="F37" s="138"/>
      <c r="G37" s="115"/>
    </row>
    <row r="38" spans="1:9" ht="15" thickTop="1" x14ac:dyDescent="0.3">
      <c r="A38" s="120"/>
      <c r="C38" s="115"/>
      <c r="D38" s="115"/>
      <c r="E38" s="138"/>
      <c r="F38" s="138"/>
      <c r="G38" s="115"/>
    </row>
    <row r="39" spans="1:9" x14ac:dyDescent="0.3">
      <c r="C39" s="10"/>
      <c r="D39" s="10"/>
      <c r="E39" s="83"/>
      <c r="F39" s="83"/>
      <c r="G39" s="10"/>
    </row>
    <row r="40" spans="1:9" x14ac:dyDescent="0.3">
      <c r="C40" s="68" t="s">
        <v>48</v>
      </c>
      <c r="D40" s="10"/>
      <c r="E40" s="83"/>
      <c r="F40" s="83"/>
      <c r="G40" s="10"/>
    </row>
    <row r="41" spans="1:9" ht="11.25" customHeight="1" x14ac:dyDescent="0.3">
      <c r="C41" s="68" t="s">
        <v>51</v>
      </c>
      <c r="D41" s="10"/>
      <c r="E41" s="83"/>
      <c r="F41" s="83"/>
      <c r="G41" s="10"/>
    </row>
    <row r="42" spans="1:9" ht="17.399999999999999" customHeight="1" x14ac:dyDescent="0.3">
      <c r="C42" s="8"/>
      <c r="D42" s="10"/>
      <c r="E42" s="83"/>
      <c r="F42" s="83"/>
      <c r="G42" s="10"/>
    </row>
    <row r="43" spans="1:9" ht="41.4" customHeight="1" x14ac:dyDescent="0.3">
      <c r="C43" s="8"/>
      <c r="D43" s="10"/>
      <c r="E43" s="83"/>
      <c r="F43" s="83"/>
      <c r="G43" s="10"/>
    </row>
    <row r="44" spans="1:9" x14ac:dyDescent="0.3">
      <c r="C44" s="8"/>
      <c r="D44" s="10"/>
      <c r="E44" s="83"/>
      <c r="F44" s="83"/>
      <c r="G44" s="10"/>
    </row>
    <row r="45" spans="1:9" x14ac:dyDescent="0.3">
      <c r="C45" s="8"/>
      <c r="D45" s="10"/>
      <c r="E45" s="83"/>
      <c r="F45" s="83"/>
      <c r="G45" s="10"/>
    </row>
    <row r="46" spans="1:9" x14ac:dyDescent="0.3">
      <c r="C46" s="10"/>
      <c r="D46" s="10"/>
      <c r="E46" s="83"/>
      <c r="F46" s="83"/>
      <c r="G46" s="10"/>
    </row>
    <row r="47" spans="1:9" x14ac:dyDescent="0.3">
      <c r="C47" s="10"/>
      <c r="D47" s="10"/>
      <c r="E47" s="83"/>
      <c r="F47" s="83"/>
      <c r="G47" s="10"/>
    </row>
    <row r="48" spans="1:9" x14ac:dyDescent="0.3">
      <c r="C48" s="10"/>
      <c r="D48" s="10"/>
      <c r="E48" s="83"/>
      <c r="F48" s="83"/>
      <c r="G48" s="10"/>
    </row>
    <row r="49" spans="3:7" x14ac:dyDescent="0.3">
      <c r="C49" s="10"/>
      <c r="D49" s="10"/>
      <c r="E49" s="83"/>
      <c r="F49" s="83"/>
      <c r="G49" s="10"/>
    </row>
  </sheetData>
  <mergeCells count="8">
    <mergeCell ref="B21:C21"/>
    <mergeCell ref="B24:C24"/>
    <mergeCell ref="C2:G2"/>
    <mergeCell ref="C3:G3"/>
    <mergeCell ref="C4:G4"/>
    <mergeCell ref="C5:G5"/>
    <mergeCell ref="B8:C8"/>
    <mergeCell ref="B17:C17"/>
  </mergeCells>
  <printOptions horizontalCentered="1" verticalCentered="1"/>
  <pageMargins left="0.59055118110236227" right="0.59055118110236227" top="0.74803149606299213" bottom="0.74803149606299213" header="0.31496062992125984" footer="0.31496062992125984"/>
  <pageSetup scale="88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2:J60"/>
  <sheetViews>
    <sheetView showGridLines="0" view="pageBreakPreview" topLeftCell="B22" zoomScale="120" zoomScaleNormal="85" zoomScaleSheetLayoutView="120" workbookViewId="0">
      <selection activeCell="H29" sqref="H29"/>
    </sheetView>
  </sheetViews>
  <sheetFormatPr baseColWidth="10" defaultColWidth="11.44140625" defaultRowHeight="14.4" x14ac:dyDescent="0.3"/>
  <cols>
    <col min="1" max="1" width="4.88671875" customWidth="1"/>
    <col min="2" max="2" width="0.109375" customWidth="1"/>
    <col min="3" max="3" width="66.6640625" customWidth="1"/>
    <col min="4" max="4" width="9.77734375" customWidth="1"/>
    <col min="5" max="5" width="4.5546875" bestFit="1" customWidth="1"/>
    <col min="6" max="6" width="9.5546875" customWidth="1"/>
    <col min="7" max="7" width="4.5546875" bestFit="1" customWidth="1"/>
    <col min="8" max="8" width="12.21875" customWidth="1"/>
    <col min="10" max="10" width="13.44140625" bestFit="1" customWidth="1"/>
  </cols>
  <sheetData>
    <row r="2" spans="2:10" x14ac:dyDescent="0.3">
      <c r="B2" s="10"/>
      <c r="C2" s="207" t="s">
        <v>80</v>
      </c>
      <c r="D2" s="207"/>
      <c r="E2" s="207"/>
      <c r="F2" s="207"/>
      <c r="G2" s="207"/>
      <c r="H2" s="207"/>
    </row>
    <row r="3" spans="2:10" x14ac:dyDescent="0.3">
      <c r="B3" s="10"/>
      <c r="C3" s="203" t="s">
        <v>128</v>
      </c>
      <c r="D3" s="203"/>
      <c r="E3" s="203"/>
      <c r="F3" s="203"/>
      <c r="G3" s="203"/>
      <c r="H3" s="203"/>
    </row>
    <row r="4" spans="2:10" ht="15" customHeight="1" x14ac:dyDescent="0.3">
      <c r="B4" s="10"/>
      <c r="C4" s="203" t="s">
        <v>117</v>
      </c>
      <c r="D4" s="203"/>
      <c r="E4" s="203"/>
      <c r="F4" s="203"/>
      <c r="G4" s="203"/>
      <c r="H4" s="203"/>
    </row>
    <row r="5" spans="2:10" ht="15" customHeight="1" x14ac:dyDescent="0.3">
      <c r="B5" s="10"/>
      <c r="C5" s="202" t="s">
        <v>63</v>
      </c>
      <c r="D5" s="202"/>
      <c r="E5" s="202"/>
      <c r="F5" s="202"/>
      <c r="G5" s="202"/>
      <c r="H5" s="202"/>
    </row>
    <row r="6" spans="2:10" x14ac:dyDescent="0.3">
      <c r="B6" s="10"/>
      <c r="C6" s="103"/>
      <c r="D6" s="103"/>
      <c r="E6" s="103"/>
      <c r="F6" s="103"/>
      <c r="G6" s="103"/>
      <c r="H6" s="103"/>
    </row>
    <row r="7" spans="2:10" x14ac:dyDescent="0.3">
      <c r="B7" s="10"/>
      <c r="C7" s="101"/>
      <c r="D7" s="101"/>
      <c r="E7" s="10"/>
      <c r="F7" s="90">
        <v>2018</v>
      </c>
      <c r="G7" s="10"/>
      <c r="H7" s="90">
        <v>2017</v>
      </c>
    </row>
    <row r="8" spans="2:10" ht="15" customHeight="1" x14ac:dyDescent="0.3">
      <c r="B8" s="197" t="s">
        <v>91</v>
      </c>
      <c r="C8" s="197"/>
      <c r="D8" s="101" t="s">
        <v>115</v>
      </c>
      <c r="E8" s="10"/>
      <c r="F8" s="5"/>
      <c r="G8" s="10"/>
      <c r="H8" s="5"/>
    </row>
    <row r="9" spans="2:10" x14ac:dyDescent="0.3">
      <c r="B9" s="10"/>
      <c r="C9" s="9" t="s">
        <v>10</v>
      </c>
      <c r="D9" s="105"/>
      <c r="E9" s="160" t="s">
        <v>2</v>
      </c>
      <c r="F9" s="181">
        <v>19970.099999999999</v>
      </c>
      <c r="G9" s="12" t="s">
        <v>2</v>
      </c>
      <c r="H9" s="76">
        <v>19439.7</v>
      </c>
      <c r="I9" s="89"/>
      <c r="J9" s="100"/>
    </row>
    <row r="10" spans="2:10" x14ac:dyDescent="0.3">
      <c r="B10" s="10"/>
      <c r="C10" s="9" t="s">
        <v>11</v>
      </c>
      <c r="D10" s="105"/>
      <c r="E10" s="10"/>
      <c r="F10" s="181">
        <v>784.2</v>
      </c>
      <c r="G10" s="72"/>
      <c r="H10" s="76">
        <v>585</v>
      </c>
      <c r="I10" s="89"/>
    </row>
    <row r="11" spans="2:10" x14ac:dyDescent="0.3">
      <c r="B11" s="10"/>
      <c r="C11" s="9" t="s">
        <v>12</v>
      </c>
      <c r="D11" s="105"/>
      <c r="E11" s="10"/>
      <c r="F11" s="181">
        <v>9.4</v>
      </c>
      <c r="G11" s="72"/>
      <c r="H11" s="76">
        <v>127.5</v>
      </c>
      <c r="I11" s="89"/>
    </row>
    <row r="12" spans="2:10" x14ac:dyDescent="0.3">
      <c r="B12" s="10"/>
      <c r="C12" s="9" t="s">
        <v>13</v>
      </c>
      <c r="D12" s="105"/>
      <c r="E12" s="10"/>
      <c r="F12" s="181">
        <v>34.299999999999997</v>
      </c>
      <c r="G12" s="72"/>
      <c r="H12" s="76">
        <v>41.6</v>
      </c>
      <c r="I12" s="89"/>
    </row>
    <row r="13" spans="2:10" x14ac:dyDescent="0.3">
      <c r="B13" s="10"/>
      <c r="C13" s="9" t="s">
        <v>14</v>
      </c>
      <c r="D13" s="105"/>
      <c r="E13" s="10"/>
      <c r="F13" s="181">
        <v>259.60000000000002</v>
      </c>
      <c r="G13" s="72"/>
      <c r="H13" s="76">
        <v>86.7</v>
      </c>
      <c r="I13" s="89"/>
    </row>
    <row r="14" spans="2:10" x14ac:dyDescent="0.3">
      <c r="B14" s="10"/>
      <c r="C14" s="9" t="s">
        <v>92</v>
      </c>
      <c r="D14" s="105"/>
      <c r="E14" s="10"/>
      <c r="F14" s="181">
        <v>0.6</v>
      </c>
      <c r="G14" s="72"/>
      <c r="H14" s="76">
        <v>0.3</v>
      </c>
      <c r="I14" s="89"/>
    </row>
    <row r="15" spans="2:10" x14ac:dyDescent="0.3">
      <c r="B15" s="10"/>
      <c r="C15" s="9" t="s">
        <v>15</v>
      </c>
      <c r="D15" s="105"/>
      <c r="E15" s="10"/>
      <c r="F15" s="181">
        <v>2501.1999999999998</v>
      </c>
      <c r="G15" s="72"/>
      <c r="H15" s="77">
        <v>2491.6</v>
      </c>
      <c r="I15" s="89"/>
    </row>
    <row r="16" spans="2:10" x14ac:dyDescent="0.3">
      <c r="B16" s="10"/>
      <c r="C16" s="6"/>
      <c r="D16" s="105"/>
      <c r="E16" s="10"/>
      <c r="F16" s="22">
        <f>SUM(F9:F15)</f>
        <v>23559.399999999998</v>
      </c>
      <c r="G16" s="72"/>
      <c r="H16" s="22">
        <v>22772.399999999998</v>
      </c>
      <c r="I16" s="89"/>
    </row>
    <row r="17" spans="1:9" x14ac:dyDescent="0.3">
      <c r="B17" s="206" t="s">
        <v>93</v>
      </c>
      <c r="C17" s="206"/>
      <c r="D17" s="101"/>
      <c r="E17" s="10"/>
      <c r="F17" s="20"/>
      <c r="G17" s="12"/>
      <c r="H17" s="20"/>
      <c r="I17" s="89"/>
    </row>
    <row r="18" spans="1:9" x14ac:dyDescent="0.3">
      <c r="B18" s="10"/>
      <c r="C18" s="9" t="s">
        <v>16</v>
      </c>
      <c r="D18" s="105"/>
      <c r="E18" s="10"/>
      <c r="F18" s="181">
        <v>1555.7</v>
      </c>
      <c r="G18" s="72"/>
      <c r="H18" s="76">
        <v>899.2</v>
      </c>
      <c r="I18" s="89"/>
    </row>
    <row r="19" spans="1:9" x14ac:dyDescent="0.3">
      <c r="B19" s="10"/>
      <c r="C19" s="9" t="s">
        <v>15</v>
      </c>
      <c r="D19" s="105"/>
      <c r="E19" s="10"/>
      <c r="F19" s="77">
        <v>500</v>
      </c>
      <c r="G19" s="72"/>
      <c r="H19" s="77">
        <v>542.20000000000005</v>
      </c>
      <c r="I19" s="89"/>
    </row>
    <row r="20" spans="1:9" ht="15" customHeight="1" x14ac:dyDescent="0.3">
      <c r="B20" s="10"/>
      <c r="C20" s="6"/>
      <c r="D20" s="105"/>
      <c r="E20" s="10"/>
      <c r="F20" s="78">
        <f>SUM(F18:F19)</f>
        <v>2055.6999999999998</v>
      </c>
      <c r="G20" s="72"/>
      <c r="H20" s="78">
        <v>1441.4</v>
      </c>
      <c r="I20" s="89"/>
    </row>
    <row r="21" spans="1:9" ht="19.8" customHeight="1" x14ac:dyDescent="0.3">
      <c r="B21" s="205" t="s">
        <v>94</v>
      </c>
      <c r="C21" s="205"/>
      <c r="D21" s="105"/>
      <c r="E21" s="10"/>
      <c r="F21" s="77">
        <v>4022.7</v>
      </c>
      <c r="G21" s="112"/>
      <c r="H21" s="110">
        <v>4442.3</v>
      </c>
      <c r="I21" s="89"/>
    </row>
    <row r="22" spans="1:9" ht="20.399999999999999" customHeight="1" x14ac:dyDescent="0.3">
      <c r="B22" s="115"/>
      <c r="C22" s="113" t="s">
        <v>104</v>
      </c>
      <c r="D22" s="114"/>
      <c r="E22" s="115"/>
      <c r="F22" s="116">
        <f>F16-F20-F21</f>
        <v>17480.999999999996</v>
      </c>
      <c r="G22" s="117"/>
      <c r="H22" s="116">
        <v>16888.699999999997</v>
      </c>
      <c r="I22" s="89"/>
    </row>
    <row r="23" spans="1:9" x14ac:dyDescent="0.3">
      <c r="B23" s="10"/>
      <c r="C23" s="6"/>
      <c r="D23" s="105"/>
      <c r="E23" s="10"/>
      <c r="F23" s="76"/>
      <c r="G23" s="72"/>
      <c r="H23" s="21"/>
      <c r="I23" s="89"/>
    </row>
    <row r="24" spans="1:9" x14ac:dyDescent="0.3">
      <c r="B24" s="206" t="s">
        <v>95</v>
      </c>
      <c r="C24" s="206"/>
      <c r="D24" s="105">
        <v>18</v>
      </c>
      <c r="E24" s="10"/>
      <c r="F24" s="20"/>
      <c r="G24" s="12"/>
      <c r="H24" s="20"/>
      <c r="I24" s="89"/>
    </row>
    <row r="25" spans="1:9" x14ac:dyDescent="0.3">
      <c r="B25" s="10"/>
      <c r="C25" s="9" t="s">
        <v>17</v>
      </c>
      <c r="D25" s="105"/>
      <c r="E25" s="10"/>
      <c r="F25" s="181">
        <v>9085.7999999999993</v>
      </c>
      <c r="G25" s="72"/>
      <c r="H25" s="76">
        <v>9115.2000000000007</v>
      </c>
      <c r="I25" s="89"/>
    </row>
    <row r="26" spans="1:9" x14ac:dyDescent="0.3">
      <c r="B26" s="10"/>
      <c r="C26" s="9" t="s">
        <v>18</v>
      </c>
      <c r="D26" s="105"/>
      <c r="E26" s="10"/>
      <c r="F26" s="181">
        <v>15303.3</v>
      </c>
      <c r="G26" s="72"/>
      <c r="H26" s="76">
        <v>8095.9</v>
      </c>
      <c r="I26" s="89"/>
    </row>
    <row r="27" spans="1:9" ht="15" customHeight="1" x14ac:dyDescent="0.3">
      <c r="B27" s="10"/>
      <c r="C27" s="9" t="s">
        <v>19</v>
      </c>
      <c r="D27" s="105"/>
      <c r="E27" s="10"/>
      <c r="F27" s="182">
        <v>966</v>
      </c>
      <c r="G27" s="72"/>
      <c r="H27" s="77">
        <v>1321.3</v>
      </c>
      <c r="I27" s="89"/>
    </row>
    <row r="28" spans="1:9" ht="19.2" customHeight="1" x14ac:dyDescent="0.3">
      <c r="B28" s="10"/>
      <c r="C28" s="4" t="s">
        <v>20</v>
      </c>
      <c r="D28" s="105"/>
      <c r="E28" s="80"/>
      <c r="F28" s="22">
        <f>SUM(F25:F27)</f>
        <v>25355.1</v>
      </c>
      <c r="G28" s="81"/>
      <c r="H28" s="22">
        <v>18532.399999999998</v>
      </c>
      <c r="I28" s="150"/>
    </row>
    <row r="29" spans="1:9" x14ac:dyDescent="0.3">
      <c r="B29" s="10"/>
      <c r="C29" s="7" t="s">
        <v>98</v>
      </c>
      <c r="D29" s="109"/>
      <c r="E29" s="82"/>
      <c r="F29" s="118">
        <f>SUM(F22-F28)</f>
        <v>-7874.1000000000022</v>
      </c>
      <c r="G29" s="119"/>
      <c r="H29" s="118">
        <v>-1643.7000000000007</v>
      </c>
      <c r="I29" s="89"/>
    </row>
    <row r="30" spans="1:9" x14ac:dyDescent="0.3">
      <c r="A30" s="120"/>
      <c r="B30" s="10"/>
      <c r="C30" s="121"/>
      <c r="D30" s="122"/>
      <c r="E30" s="123"/>
      <c r="F30" s="124"/>
      <c r="G30" s="119"/>
      <c r="H30" s="124"/>
      <c r="I30" s="89"/>
    </row>
    <row r="31" spans="1:9" ht="13.5" customHeight="1" x14ac:dyDescent="0.3">
      <c r="A31" s="120"/>
      <c r="B31" s="10"/>
      <c r="C31" s="125" t="s">
        <v>96</v>
      </c>
      <c r="D31" s="114"/>
      <c r="E31" s="115"/>
      <c r="F31" s="76">
        <v>1949.6</v>
      </c>
      <c r="G31" s="126"/>
      <c r="H31" s="79">
        <v>2299.6999999999998</v>
      </c>
      <c r="I31" s="89"/>
    </row>
    <row r="32" spans="1:9" ht="27.75" customHeight="1" x14ac:dyDescent="0.3">
      <c r="A32" s="120"/>
      <c r="B32" s="10"/>
      <c r="C32" s="127" t="s">
        <v>105</v>
      </c>
      <c r="D32" s="114"/>
      <c r="E32" s="128"/>
      <c r="F32" s="183">
        <f>SUM(F29+F31)</f>
        <v>-5924.5000000000018</v>
      </c>
      <c r="G32" s="130"/>
      <c r="H32" s="183">
        <v>655.99999999999909</v>
      </c>
      <c r="I32" s="89"/>
    </row>
    <row r="33" spans="1:9" x14ac:dyDescent="0.3">
      <c r="A33" s="120"/>
      <c r="B33" s="10"/>
      <c r="C33" s="125" t="s">
        <v>97</v>
      </c>
      <c r="D33" s="114"/>
      <c r="E33" s="115"/>
      <c r="F33" s="184">
        <v>635</v>
      </c>
      <c r="G33" s="130"/>
      <c r="H33" s="131">
        <v>196.1</v>
      </c>
      <c r="I33" s="89"/>
    </row>
    <row r="34" spans="1:9" x14ac:dyDescent="0.3">
      <c r="A34" s="120"/>
      <c r="B34" s="10"/>
      <c r="C34" s="125" t="s">
        <v>99</v>
      </c>
      <c r="D34" s="114"/>
      <c r="E34" s="115"/>
      <c r="F34" s="185">
        <v>45.9</v>
      </c>
      <c r="G34" s="130"/>
      <c r="H34" s="131">
        <v>24.4</v>
      </c>
      <c r="I34" s="89"/>
    </row>
    <row r="35" spans="1:9" ht="15" thickBot="1" x14ac:dyDescent="0.35">
      <c r="A35" s="120"/>
      <c r="B35" s="10"/>
      <c r="C35" s="132" t="s">
        <v>106</v>
      </c>
      <c r="D35" s="114"/>
      <c r="E35" s="128" t="s">
        <v>2</v>
      </c>
      <c r="F35" s="134">
        <f>SUM(F32-F33-F34)</f>
        <v>-6605.4000000000015</v>
      </c>
      <c r="G35" s="130" t="s">
        <v>2</v>
      </c>
      <c r="H35" s="134">
        <v>435.49999999999909</v>
      </c>
      <c r="I35" s="89"/>
    </row>
    <row r="36" spans="1:9" ht="15" hidden="1" customHeight="1" x14ac:dyDescent="0.3">
      <c r="A36" s="120"/>
      <c r="C36" s="135"/>
      <c r="D36" s="135"/>
      <c r="E36" s="115"/>
      <c r="F36" s="136"/>
      <c r="G36" s="136"/>
      <c r="H36" s="115"/>
      <c r="I36" s="89"/>
    </row>
    <row r="37" spans="1:9" ht="15" hidden="1" customHeight="1" x14ac:dyDescent="0.3">
      <c r="A37" s="120"/>
      <c r="C37" s="137"/>
      <c r="D37" s="115"/>
      <c r="E37" s="115"/>
      <c r="F37" s="138"/>
      <c r="G37" s="138"/>
      <c r="H37" s="115"/>
      <c r="I37" s="89"/>
    </row>
    <row r="38" spans="1:9" ht="15" thickTop="1" x14ac:dyDescent="0.3">
      <c r="A38" s="120"/>
      <c r="C38" s="115"/>
      <c r="D38" s="115"/>
      <c r="E38" s="115"/>
      <c r="F38" s="138"/>
      <c r="G38" s="138"/>
      <c r="H38" s="115"/>
      <c r="I38" s="89"/>
    </row>
    <row r="39" spans="1:9" x14ac:dyDescent="0.3">
      <c r="C39" s="10"/>
      <c r="D39" s="10"/>
      <c r="E39" s="10"/>
      <c r="F39" s="83"/>
      <c r="G39" s="83"/>
      <c r="H39" s="10"/>
    </row>
    <row r="40" spans="1:9" x14ac:dyDescent="0.3">
      <c r="C40" s="68" t="s">
        <v>48</v>
      </c>
      <c r="D40" s="10"/>
      <c r="E40" s="10"/>
      <c r="F40" s="83"/>
      <c r="G40" s="83"/>
      <c r="H40" s="10"/>
      <c r="I40" s="88"/>
    </row>
    <row r="41" spans="1:9" ht="11.25" customHeight="1" x14ac:dyDescent="0.3">
      <c r="C41" s="68" t="s">
        <v>51</v>
      </c>
      <c r="D41" s="10"/>
      <c r="E41" s="10"/>
      <c r="F41" s="83"/>
      <c r="G41" s="83"/>
      <c r="H41" s="10"/>
    </row>
    <row r="42" spans="1:9" ht="11.25" customHeight="1" x14ac:dyDescent="0.3">
      <c r="C42" s="68"/>
      <c r="D42" s="10"/>
      <c r="E42" s="10"/>
      <c r="F42" s="83"/>
      <c r="G42" s="83"/>
      <c r="H42" s="10"/>
    </row>
    <row r="43" spans="1:9" ht="11.25" customHeight="1" x14ac:dyDescent="0.3">
      <c r="C43" s="68"/>
      <c r="D43" s="10"/>
      <c r="E43" s="10"/>
      <c r="F43" s="83"/>
      <c r="G43" s="83"/>
      <c r="H43" s="10"/>
    </row>
    <row r="44" spans="1:9" ht="11.25" customHeight="1" x14ac:dyDescent="0.3">
      <c r="C44" s="68"/>
      <c r="D44" s="10"/>
      <c r="E44" s="10"/>
      <c r="F44" s="83"/>
      <c r="G44" s="83"/>
      <c r="H44" s="10"/>
    </row>
    <row r="45" spans="1:9" ht="17.399999999999999" customHeight="1" x14ac:dyDescent="0.3">
      <c r="C45" s="8"/>
      <c r="D45" s="10"/>
      <c r="E45" s="10"/>
      <c r="F45" s="83"/>
      <c r="G45" s="83"/>
      <c r="H45" s="10"/>
    </row>
    <row r="46" spans="1:9" x14ac:dyDescent="0.3">
      <c r="A46" s="10"/>
      <c r="B46" s="10"/>
      <c r="C46" s="10"/>
      <c r="D46" s="10"/>
      <c r="E46" s="10"/>
      <c r="F46" s="10"/>
      <c r="G46" s="10"/>
    </row>
    <row r="47" spans="1:9" x14ac:dyDescent="0.3">
      <c r="A47" s="10"/>
      <c r="B47" s="10"/>
      <c r="C47" s="10"/>
      <c r="D47" s="10"/>
      <c r="E47" s="10"/>
      <c r="F47" s="10"/>
      <c r="G47" s="10"/>
    </row>
    <row r="48" spans="1:9" ht="9.75" customHeight="1" x14ac:dyDescent="0.3">
      <c r="A48" s="10"/>
      <c r="B48" s="10"/>
      <c r="C48" s="10"/>
      <c r="D48" s="10"/>
      <c r="E48" s="10"/>
      <c r="F48" s="10"/>
      <c r="G48" s="10"/>
    </row>
    <row r="49" spans="1:9" ht="9.75" customHeight="1" x14ac:dyDescent="0.3">
      <c r="A49" s="10"/>
      <c r="B49" s="10"/>
      <c r="C49" s="10"/>
      <c r="D49" s="10"/>
      <c r="E49" s="10"/>
      <c r="F49" s="10"/>
      <c r="G49" s="10"/>
    </row>
    <row r="50" spans="1:9" ht="9.75" customHeight="1" x14ac:dyDescent="0.3">
      <c r="A50" s="10"/>
      <c r="B50" s="10"/>
      <c r="C50" s="10"/>
      <c r="D50" s="10"/>
      <c r="E50" s="10"/>
      <c r="F50" s="10"/>
      <c r="G50" s="10"/>
    </row>
    <row r="51" spans="1:9" x14ac:dyDescent="0.3">
      <c r="A51" s="10"/>
      <c r="B51" s="10"/>
      <c r="C51" s="10"/>
      <c r="D51" s="10"/>
      <c r="E51" s="10"/>
      <c r="F51" s="83"/>
      <c r="G51" s="83"/>
      <c r="H51" s="10"/>
    </row>
    <row r="52" spans="1:9" x14ac:dyDescent="0.3">
      <c r="A52" s="10"/>
      <c r="B52" s="10"/>
      <c r="C52" s="10"/>
      <c r="D52" s="10"/>
      <c r="E52" s="10"/>
      <c r="F52" s="83"/>
      <c r="G52" s="83"/>
      <c r="H52" s="10"/>
    </row>
    <row r="53" spans="1:9" x14ac:dyDescent="0.3">
      <c r="A53" s="10"/>
      <c r="B53" s="10"/>
      <c r="C53" s="10"/>
      <c r="D53" s="10"/>
      <c r="E53" s="10"/>
    </row>
    <row r="60" spans="1:9" x14ac:dyDescent="0.3">
      <c r="I60" s="65"/>
    </row>
  </sheetData>
  <mergeCells count="8">
    <mergeCell ref="B24:C24"/>
    <mergeCell ref="C2:H2"/>
    <mergeCell ref="C3:H3"/>
    <mergeCell ref="C4:H4"/>
    <mergeCell ref="C5:H5"/>
    <mergeCell ref="B8:C8"/>
    <mergeCell ref="B17:C17"/>
    <mergeCell ref="B21:C21"/>
  </mergeCells>
  <printOptions horizontalCentered="1" verticalCentered="1"/>
  <pageMargins left="0.59055118110236227" right="0.59055118110236227" top="0.74803149606299213" bottom="0.74803149606299213" header="0.31496062992125984" footer="0.31496062992125984"/>
  <pageSetup scale="83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3"/>
  <sheetViews>
    <sheetView showGridLines="0" view="pageBreakPreview" zoomScaleNormal="55" zoomScaleSheetLayoutView="100" workbookViewId="0">
      <selection activeCell="D9" sqref="D9"/>
    </sheetView>
  </sheetViews>
  <sheetFormatPr baseColWidth="10" defaultColWidth="11.44140625" defaultRowHeight="14.4" x14ac:dyDescent="0.3"/>
  <cols>
    <col min="1" max="1" width="2.33203125" customWidth="1"/>
    <col min="2" max="2" width="24.88671875" bestFit="1" customWidth="1"/>
    <col min="3" max="3" width="0" hidden="1" customWidth="1"/>
    <col min="4" max="4" width="4.88671875" customWidth="1"/>
    <col min="5" max="5" width="16.33203125" bestFit="1" customWidth="1"/>
    <col min="6" max="6" width="4.88671875" customWidth="1"/>
    <col min="7" max="7" width="16.33203125" bestFit="1" customWidth="1"/>
    <col min="8" max="8" width="4.88671875" customWidth="1"/>
    <col min="9" max="9" width="15.109375" bestFit="1" customWidth="1"/>
    <col min="10" max="10" width="4.88671875" customWidth="1"/>
    <col min="11" max="11" width="11.5546875" bestFit="1" customWidth="1"/>
    <col min="12" max="12" width="4.88671875" customWidth="1"/>
    <col min="13" max="13" width="12.33203125" bestFit="1" customWidth="1"/>
    <col min="14" max="14" width="4.88671875" customWidth="1"/>
    <col min="15" max="15" width="14.109375" bestFit="1" customWidth="1"/>
    <col min="16" max="16" width="4.88671875" customWidth="1"/>
    <col min="17" max="17" width="12.33203125" bestFit="1" customWidth="1"/>
  </cols>
  <sheetData>
    <row r="1" spans="1:19" x14ac:dyDescent="0.3">
      <c r="A1" s="39"/>
      <c r="B1" s="39"/>
      <c r="C1" s="208" t="s">
        <v>0</v>
      </c>
      <c r="D1" s="208"/>
      <c r="E1" s="208"/>
      <c r="F1" s="208"/>
      <c r="G1" s="208"/>
      <c r="H1" s="208"/>
      <c r="I1" s="208"/>
      <c r="J1" s="208"/>
      <c r="K1" s="208"/>
      <c r="L1" s="208"/>
      <c r="M1" s="208"/>
      <c r="N1" s="208"/>
      <c r="O1" s="39"/>
      <c r="P1" s="39"/>
      <c r="Q1" s="39"/>
    </row>
    <row r="2" spans="1:19" x14ac:dyDescent="0.3">
      <c r="A2" s="39"/>
      <c r="B2" s="39"/>
      <c r="C2" s="209" t="s">
        <v>66</v>
      </c>
      <c r="D2" s="209"/>
      <c r="E2" s="209"/>
      <c r="F2" s="209"/>
      <c r="G2" s="209"/>
      <c r="H2" s="209"/>
      <c r="I2" s="209"/>
      <c r="J2" s="209"/>
      <c r="K2" s="209"/>
      <c r="L2" s="209"/>
      <c r="M2" s="209"/>
      <c r="N2" s="209"/>
      <c r="O2" s="39"/>
      <c r="P2" s="39"/>
      <c r="Q2" s="39"/>
    </row>
    <row r="3" spans="1:19" x14ac:dyDescent="0.3">
      <c r="A3" s="39"/>
      <c r="B3" s="39"/>
      <c r="C3" s="209" t="s">
        <v>60</v>
      </c>
      <c r="D3" s="209"/>
      <c r="E3" s="209"/>
      <c r="F3" s="209"/>
      <c r="G3" s="209"/>
      <c r="H3" s="209"/>
      <c r="I3" s="209"/>
      <c r="J3" s="209"/>
      <c r="K3" s="209"/>
      <c r="L3" s="209"/>
      <c r="M3" s="209"/>
      <c r="N3" s="209"/>
      <c r="O3" s="39"/>
      <c r="P3" s="39"/>
      <c r="Q3" s="39"/>
    </row>
    <row r="4" spans="1:19" x14ac:dyDescent="0.3">
      <c r="A4" s="39"/>
      <c r="B4" s="39"/>
      <c r="C4" s="209" t="s">
        <v>63</v>
      </c>
      <c r="D4" s="209"/>
      <c r="E4" s="209"/>
      <c r="F4" s="209"/>
      <c r="G4" s="209"/>
      <c r="H4" s="209"/>
      <c r="I4" s="209"/>
      <c r="J4" s="209"/>
      <c r="K4" s="209"/>
      <c r="L4" s="209"/>
      <c r="M4" s="209"/>
      <c r="N4" s="209"/>
      <c r="O4" s="39"/>
      <c r="P4" s="39"/>
      <c r="Q4" s="39"/>
    </row>
    <row r="5" spans="1:19" x14ac:dyDescent="0.3">
      <c r="A5" s="39"/>
      <c r="B5" s="39"/>
      <c r="C5" s="69"/>
      <c r="D5" s="69"/>
      <c r="E5" s="69"/>
      <c r="F5" s="69"/>
      <c r="G5" s="69"/>
      <c r="H5" s="69"/>
      <c r="I5" s="69"/>
      <c r="J5" s="69"/>
      <c r="K5" s="69"/>
      <c r="L5" s="39"/>
      <c r="M5" s="39"/>
      <c r="N5" s="39"/>
      <c r="O5" s="39"/>
      <c r="P5" s="39"/>
      <c r="Q5" s="39"/>
    </row>
    <row r="6" spans="1:19" x14ac:dyDescent="0.3">
      <c r="A6" s="39"/>
      <c r="B6" s="39"/>
      <c r="C6" s="40"/>
      <c r="D6" s="41"/>
      <c r="E6" s="69" t="s">
        <v>21</v>
      </c>
      <c r="F6" s="41"/>
      <c r="G6" s="41"/>
      <c r="H6" s="41"/>
      <c r="I6" s="41"/>
      <c r="J6" s="41"/>
      <c r="K6" s="69" t="s">
        <v>21</v>
      </c>
      <c r="L6" s="39"/>
      <c r="M6" s="41"/>
      <c r="N6" s="41"/>
      <c r="O6" s="41"/>
      <c r="P6" s="41"/>
      <c r="Q6" s="69" t="s">
        <v>21</v>
      </c>
    </row>
    <row r="7" spans="1:19" s="28" customFormat="1" x14ac:dyDescent="0.3">
      <c r="A7" s="210" t="s">
        <v>22</v>
      </c>
      <c r="B7" s="210"/>
      <c r="C7" s="210"/>
      <c r="D7" s="42"/>
      <c r="E7" s="43">
        <v>42004</v>
      </c>
      <c r="F7" s="42"/>
      <c r="G7" s="70" t="s">
        <v>23</v>
      </c>
      <c r="H7" s="42"/>
      <c r="I7" s="70" t="s">
        <v>24</v>
      </c>
      <c r="J7" s="42"/>
      <c r="K7" s="43">
        <v>42369</v>
      </c>
      <c r="L7" s="42"/>
      <c r="M7" s="70" t="s">
        <v>23</v>
      </c>
      <c r="N7" s="42"/>
      <c r="O7" s="70" t="s">
        <v>24</v>
      </c>
      <c r="P7" s="42"/>
      <c r="Q7" s="43">
        <v>42735</v>
      </c>
    </row>
    <row r="8" spans="1:19" x14ac:dyDescent="0.3">
      <c r="A8" s="84"/>
      <c r="B8" s="84" t="s">
        <v>7</v>
      </c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</row>
    <row r="9" spans="1:19" x14ac:dyDescent="0.3">
      <c r="A9" s="39"/>
      <c r="B9" s="39" t="s">
        <v>8</v>
      </c>
      <c r="C9" s="39"/>
      <c r="D9" s="39" t="s">
        <v>2</v>
      </c>
      <c r="E9" s="44">
        <v>20087</v>
      </c>
      <c r="F9" s="44"/>
      <c r="G9" s="44">
        <v>0</v>
      </c>
      <c r="H9" s="44"/>
      <c r="I9" s="44">
        <v>0</v>
      </c>
      <c r="J9" s="44"/>
      <c r="K9" s="44">
        <f>+E9+G9-I9</f>
        <v>20087</v>
      </c>
      <c r="L9" s="44"/>
      <c r="M9" s="44">
        <v>0</v>
      </c>
      <c r="N9" s="44"/>
      <c r="O9" s="44">
        <v>0</v>
      </c>
      <c r="P9" s="44"/>
      <c r="Q9" s="44">
        <f>+K9+M9-O9</f>
        <v>20087</v>
      </c>
    </row>
    <row r="10" spans="1:19" x14ac:dyDescent="0.3">
      <c r="A10" s="39"/>
      <c r="B10" s="39" t="s">
        <v>25</v>
      </c>
      <c r="C10" s="39"/>
      <c r="D10" s="39"/>
      <c r="E10" s="44">
        <v>2147.6999999999998</v>
      </c>
      <c r="F10" s="44"/>
      <c r="G10" s="44">
        <v>344</v>
      </c>
      <c r="H10" s="44"/>
      <c r="I10" s="44">
        <v>0</v>
      </c>
      <c r="J10" s="44"/>
      <c r="K10" s="44">
        <f>+E10+G10-I10</f>
        <v>2491.6999999999998</v>
      </c>
      <c r="L10" s="44"/>
      <c r="M10" s="44">
        <v>86.9</v>
      </c>
      <c r="N10" s="44"/>
      <c r="O10" s="44">
        <v>0</v>
      </c>
      <c r="P10" s="44"/>
      <c r="Q10" s="44">
        <f>+K10+M10-O10</f>
        <v>2578.6</v>
      </c>
    </row>
    <row r="11" spans="1:19" x14ac:dyDescent="0.3">
      <c r="A11" s="39"/>
      <c r="B11" s="39" t="s">
        <v>50</v>
      </c>
      <c r="C11" s="39"/>
      <c r="D11" s="39"/>
      <c r="E11" s="45">
        <v>6976.6</v>
      </c>
      <c r="F11" s="44"/>
      <c r="G11" s="45">
        <v>2575.5</v>
      </c>
      <c r="H11" s="44"/>
      <c r="I11" s="45">
        <v>0</v>
      </c>
      <c r="J11" s="44"/>
      <c r="K11" s="45">
        <f>+E11+G11-I11</f>
        <v>9552.1</v>
      </c>
      <c r="L11" s="44"/>
      <c r="M11" s="45">
        <v>735.9</v>
      </c>
      <c r="N11" s="44"/>
      <c r="O11" s="45">
        <v>0</v>
      </c>
      <c r="P11" s="44"/>
      <c r="Q11" s="45">
        <f>+K11+M11-O11</f>
        <v>10288</v>
      </c>
    </row>
    <row r="12" spans="1:19" x14ac:dyDescent="0.3">
      <c r="A12" s="39"/>
      <c r="B12" s="39"/>
      <c r="C12" s="39"/>
      <c r="D12" s="39"/>
      <c r="E12" s="44">
        <f>SUM(E9:E11)</f>
        <v>29211.300000000003</v>
      </c>
      <c r="F12" s="44"/>
      <c r="G12" s="44">
        <f>SUM(G9:G11)</f>
        <v>2919.5</v>
      </c>
      <c r="H12" s="44"/>
      <c r="I12" s="44">
        <f>SUM(I9:I11)</f>
        <v>0</v>
      </c>
      <c r="J12" s="44"/>
      <c r="K12" s="44">
        <f>SUM(K9:K11)</f>
        <v>32130.800000000003</v>
      </c>
      <c r="L12" s="44"/>
      <c r="M12" s="44">
        <f>SUM(M9:M11)</f>
        <v>822.8</v>
      </c>
      <c r="N12" s="44"/>
      <c r="O12" s="44">
        <f>SUM(O9:O11)</f>
        <v>0</v>
      </c>
      <c r="P12" s="44"/>
      <c r="Q12" s="44">
        <f>SUM(Q9:Q11)</f>
        <v>32953.599999999999</v>
      </c>
    </row>
    <row r="13" spans="1:19" x14ac:dyDescent="0.3">
      <c r="A13" s="39"/>
      <c r="B13" s="39"/>
      <c r="C13" s="39"/>
      <c r="D13" s="39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44"/>
    </row>
    <row r="14" spans="1:19" x14ac:dyDescent="0.3">
      <c r="A14" s="39"/>
      <c r="B14" s="84" t="s">
        <v>26</v>
      </c>
      <c r="C14" s="39"/>
      <c r="D14" s="39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  <c r="P14" s="44"/>
      <c r="Q14" s="44"/>
    </row>
    <row r="15" spans="1:19" x14ac:dyDescent="0.3">
      <c r="A15" s="39"/>
      <c r="B15" s="39" t="s">
        <v>27</v>
      </c>
      <c r="C15" s="39"/>
      <c r="D15" s="39"/>
      <c r="E15" s="44">
        <v>1686.1</v>
      </c>
      <c r="F15" s="44"/>
      <c r="G15" s="44">
        <v>0</v>
      </c>
      <c r="H15" s="44"/>
      <c r="I15" s="44">
        <v>719.2</v>
      </c>
      <c r="J15" s="44"/>
      <c r="K15" s="44">
        <f>+E15+G15-I15</f>
        <v>966.89999999999986</v>
      </c>
      <c r="L15" s="44"/>
      <c r="M15" s="44">
        <v>46.6</v>
      </c>
      <c r="N15" s="44"/>
      <c r="O15" s="44">
        <v>0</v>
      </c>
      <c r="P15" s="44"/>
      <c r="Q15" s="44">
        <f>+K15+M15-O15</f>
        <v>1013.4999999999999</v>
      </c>
    </row>
    <row r="16" spans="1:19" ht="15" thickBot="1" x14ac:dyDescent="0.35">
      <c r="A16" s="39"/>
      <c r="B16" s="84" t="s">
        <v>49</v>
      </c>
      <c r="C16" s="39"/>
      <c r="D16" s="39" t="str">
        <f>+D9</f>
        <v>US$</v>
      </c>
      <c r="E16" s="46">
        <f>SUM(E12:E15)</f>
        <v>30897.4</v>
      </c>
      <c r="F16" s="44"/>
      <c r="G16" s="46">
        <f>SUM(G12:G15)</f>
        <v>2919.5</v>
      </c>
      <c r="H16" s="44"/>
      <c r="I16" s="46">
        <f>SUM(I12:I15)</f>
        <v>719.2</v>
      </c>
      <c r="J16" s="44"/>
      <c r="K16" s="46">
        <f>SUM(K12:K15)</f>
        <v>33097.700000000004</v>
      </c>
      <c r="L16" s="44"/>
      <c r="M16" s="46">
        <f>SUM(M12:M15)</f>
        <v>869.4</v>
      </c>
      <c r="N16" s="44"/>
      <c r="O16" s="46">
        <f>SUM(O12:O15)</f>
        <v>0</v>
      </c>
      <c r="P16" s="44"/>
      <c r="Q16" s="46">
        <f>SUM(Q12:Q15)</f>
        <v>33967.1</v>
      </c>
      <c r="S16" s="57"/>
    </row>
    <row r="17" spans="1:17" ht="15" thickTop="1" x14ac:dyDescent="0.3">
      <c r="A17" s="39"/>
      <c r="B17" s="39"/>
      <c r="C17" s="39"/>
      <c r="D17" s="39"/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</row>
    <row r="18" spans="1:17" x14ac:dyDescent="0.3">
      <c r="A18" s="39"/>
      <c r="B18" s="84" t="s">
        <v>55</v>
      </c>
      <c r="C18" s="39"/>
      <c r="D18" s="39"/>
      <c r="E18" s="44"/>
      <c r="F18" s="44"/>
      <c r="G18" s="44"/>
      <c r="H18" s="44"/>
      <c r="I18" s="44"/>
      <c r="J18" s="44"/>
      <c r="K18" s="47">
        <f>(+K19-E19)/E19</f>
        <v>7.1213111782868529E-2</v>
      </c>
      <c r="L18" s="44"/>
      <c r="M18" s="44"/>
      <c r="N18" s="44"/>
      <c r="O18" s="44"/>
      <c r="P18" s="44"/>
      <c r="Q18" s="47">
        <f>(+Q19-K19)/K19</f>
        <v>2.6267686274272773E-2</v>
      </c>
    </row>
    <row r="19" spans="1:17" x14ac:dyDescent="0.3">
      <c r="A19" s="39"/>
      <c r="B19" s="39" t="s">
        <v>28</v>
      </c>
      <c r="C19" s="39"/>
      <c r="D19" s="39" t="str">
        <f>+D16</f>
        <v>US$</v>
      </c>
      <c r="E19" s="93">
        <f>+E16/E25*1000</f>
        <v>61.527156867625834</v>
      </c>
      <c r="F19" s="39"/>
      <c r="G19" s="39"/>
      <c r="H19" s="39"/>
      <c r="I19" s="39"/>
      <c r="J19" s="39"/>
      <c r="K19" s="93">
        <f>+K16/K25*1000</f>
        <v>65.90869716732216</v>
      </c>
      <c r="L19" s="39"/>
      <c r="M19" s="39"/>
      <c r="N19" s="39"/>
      <c r="O19" s="39"/>
      <c r="P19" s="39"/>
      <c r="Q19" s="93">
        <f>+Q16/Q25*1000</f>
        <v>67.639966147259429</v>
      </c>
    </row>
    <row r="20" spans="1:17" x14ac:dyDescent="0.3">
      <c r="A20" s="39"/>
      <c r="B20" s="39"/>
      <c r="C20" s="39"/>
      <c r="D20" s="39"/>
      <c r="E20" s="48"/>
      <c r="F20" s="39"/>
      <c r="G20" s="39"/>
      <c r="H20" s="39"/>
      <c r="I20" s="39"/>
      <c r="J20" s="39"/>
      <c r="K20" s="48"/>
      <c r="L20" s="39"/>
      <c r="M20" s="39"/>
      <c r="N20" s="39"/>
      <c r="O20" s="39"/>
      <c r="P20" s="39"/>
      <c r="Q20" s="48"/>
    </row>
    <row r="21" spans="1:17" x14ac:dyDescent="0.3">
      <c r="A21" s="39"/>
      <c r="B21" s="39" t="s">
        <v>61</v>
      </c>
      <c r="C21" s="39"/>
      <c r="D21" s="39"/>
      <c r="E21" s="48"/>
      <c r="F21" s="39"/>
      <c r="G21" s="39"/>
      <c r="H21" s="39"/>
      <c r="I21" s="39"/>
      <c r="J21" s="39"/>
      <c r="K21" s="48"/>
      <c r="L21" s="39"/>
      <c r="M21" s="91"/>
      <c r="N21" s="39"/>
      <c r="O21" s="39"/>
      <c r="P21" s="39"/>
      <c r="Q21" s="48"/>
    </row>
    <row r="22" spans="1:17" x14ac:dyDescent="0.3">
      <c r="A22" s="39"/>
      <c r="B22" s="39" t="s">
        <v>39</v>
      </c>
      <c r="C22" s="39"/>
      <c r="D22" s="39"/>
      <c r="E22" s="48"/>
      <c r="F22" s="39"/>
      <c r="G22" s="39"/>
      <c r="H22" s="39"/>
      <c r="I22" s="39"/>
      <c r="J22" s="39"/>
      <c r="K22" s="48"/>
      <c r="L22" s="39"/>
      <c r="M22" s="39"/>
      <c r="N22" s="39"/>
      <c r="O22" s="39"/>
      <c r="P22" s="39"/>
      <c r="Q22" s="48"/>
    </row>
    <row r="23" spans="1:17" x14ac:dyDescent="0.3">
      <c r="A23" s="35"/>
      <c r="B23" s="35"/>
      <c r="C23" s="35"/>
      <c r="D23" s="35"/>
      <c r="E23" s="37"/>
      <c r="F23" s="35"/>
      <c r="G23" s="35"/>
      <c r="H23" s="35"/>
      <c r="I23" s="92"/>
      <c r="J23" s="35"/>
      <c r="K23" s="37"/>
      <c r="L23" s="35"/>
      <c r="M23" s="92"/>
      <c r="N23" s="35"/>
      <c r="O23" s="35"/>
      <c r="P23" s="35"/>
      <c r="Q23" s="37"/>
    </row>
    <row r="24" spans="1:17" ht="15" hidden="1" customHeight="1" x14ac:dyDescent="0.3">
      <c r="A24" s="35"/>
      <c r="B24" s="35" t="s">
        <v>29</v>
      </c>
      <c r="C24" s="35"/>
      <c r="D24" s="35"/>
      <c r="E24" s="36" t="s">
        <v>30</v>
      </c>
      <c r="F24" s="35"/>
      <c r="G24" s="35"/>
      <c r="H24" s="35"/>
      <c r="I24" s="35"/>
      <c r="J24" s="35"/>
      <c r="K24" s="36" t="s">
        <v>30</v>
      </c>
      <c r="L24" s="35"/>
      <c r="M24" s="35"/>
      <c r="N24" s="35"/>
      <c r="O24" s="35"/>
      <c r="P24" s="35"/>
      <c r="Q24" s="36" t="s">
        <v>30</v>
      </c>
    </row>
    <row r="25" spans="1:17" ht="14.4" hidden="1" customHeight="1" x14ac:dyDescent="0.3">
      <c r="A25" s="35"/>
      <c r="B25" s="35" t="s">
        <v>31</v>
      </c>
      <c r="C25" s="35"/>
      <c r="D25" s="35"/>
      <c r="E25" s="38">
        <v>502175</v>
      </c>
      <c r="F25" s="35"/>
      <c r="G25" s="35"/>
      <c r="H25" s="35"/>
      <c r="I25" s="35"/>
      <c r="J25" s="35"/>
      <c r="K25" s="38">
        <v>502175</v>
      </c>
      <c r="L25" s="35"/>
      <c r="M25" s="35"/>
      <c r="N25" s="35"/>
      <c r="O25" s="35"/>
      <c r="P25" s="35"/>
      <c r="Q25" s="38">
        <v>502175</v>
      </c>
    </row>
    <row r="26" spans="1:17" x14ac:dyDescent="0.3">
      <c r="A26" s="35"/>
      <c r="B26" s="68" t="s">
        <v>9</v>
      </c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</row>
    <row r="27" spans="1:17" x14ac:dyDescent="0.3">
      <c r="A27" s="35"/>
      <c r="B27" s="68" t="s">
        <v>51</v>
      </c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</row>
    <row r="28" spans="1:17" x14ac:dyDescent="0.3">
      <c r="B28" s="67"/>
    </row>
    <row r="35" spans="2:9" hidden="1" x14ac:dyDescent="0.3">
      <c r="E35" s="27" t="str">
        <f>+E6</f>
        <v xml:space="preserve">Saldo al </v>
      </c>
      <c r="F35" s="27"/>
      <c r="G35" s="27" t="str">
        <f>+E35</f>
        <v xml:space="preserve">Saldo al </v>
      </c>
    </row>
    <row r="36" spans="2:9" hidden="1" x14ac:dyDescent="0.3">
      <c r="E36" s="29">
        <f>+K7</f>
        <v>42369</v>
      </c>
      <c r="F36" s="30"/>
      <c r="G36" s="29">
        <f>+Q7</f>
        <v>42735</v>
      </c>
      <c r="I36" s="30" t="s">
        <v>32</v>
      </c>
    </row>
    <row r="37" spans="2:9" hidden="1" x14ac:dyDescent="0.3">
      <c r="B37" s="31" t="s">
        <v>33</v>
      </c>
      <c r="C37" t="s">
        <v>33</v>
      </c>
      <c r="E37" s="32">
        <f>+'[1]BG TENDENCIA'!C40</f>
        <v>20087000</v>
      </c>
      <c r="F37" s="32"/>
      <c r="G37" s="32">
        <f>+'[1]BG TENDENCIA'!O40</f>
        <v>20087000</v>
      </c>
      <c r="I37" s="33">
        <f>+G37-E37</f>
        <v>0</v>
      </c>
    </row>
    <row r="38" spans="2:9" hidden="1" x14ac:dyDescent="0.3">
      <c r="B38" s="31" t="s">
        <v>34</v>
      </c>
      <c r="C38" t="s">
        <v>34</v>
      </c>
      <c r="E38" s="32">
        <f>+'[1]BG TENDENCIA'!C41</f>
        <v>1359665.16</v>
      </c>
      <c r="F38" s="32"/>
      <c r="G38" s="32">
        <f>+'[1]BG TENDENCIA'!O41</f>
        <v>2147638.9900000002</v>
      </c>
      <c r="I38" s="33">
        <f t="shared" ref="I38:I43" si="0">+G38-E38</f>
        <v>787973.83000000031</v>
      </c>
    </row>
    <row r="39" spans="2:9" hidden="1" x14ac:dyDescent="0.3">
      <c r="B39" s="31" t="s">
        <v>35</v>
      </c>
      <c r="C39" t="s">
        <v>35</v>
      </c>
      <c r="E39" s="32">
        <f>+'[1]BG TENDENCIA'!C42</f>
        <v>-1551756.71</v>
      </c>
      <c r="F39" s="32"/>
      <c r="G39" s="32">
        <f>+'[1]BG TENDENCIA'!O42</f>
        <v>1631835.28</v>
      </c>
      <c r="I39" s="33">
        <f t="shared" si="0"/>
        <v>3183591.99</v>
      </c>
    </row>
    <row r="40" spans="2:9" hidden="1" x14ac:dyDescent="0.3">
      <c r="B40" s="31" t="s">
        <v>36</v>
      </c>
      <c r="C40" t="s">
        <v>36</v>
      </c>
      <c r="E40" s="32">
        <f>+'[1]BG TENDENCIA'!C43</f>
        <v>4104861.28</v>
      </c>
      <c r="F40" s="32"/>
      <c r="G40" s="32">
        <f>+'[1]BG TENDENCIA'!O43</f>
        <v>5344775.2699999996</v>
      </c>
      <c r="I40" s="33">
        <f t="shared" si="0"/>
        <v>1239913.9899999998</v>
      </c>
    </row>
    <row r="41" spans="2:9" hidden="1" x14ac:dyDescent="0.3">
      <c r="B41" s="31" t="s">
        <v>37</v>
      </c>
      <c r="C41" t="s">
        <v>37</v>
      </c>
      <c r="E41" s="32">
        <f>+'[1]BG TENDENCIA'!C44</f>
        <v>1552780.87</v>
      </c>
      <c r="F41" s="32"/>
      <c r="G41" s="32">
        <f>+'[1]BG TENDENCIA'!O44</f>
        <v>1649076.33</v>
      </c>
      <c r="I41" s="33">
        <f t="shared" si="0"/>
        <v>96295.459999999963</v>
      </c>
    </row>
    <row r="42" spans="2:9" hidden="1" x14ac:dyDescent="0.3">
      <c r="B42" s="31" t="s">
        <v>38</v>
      </c>
      <c r="C42" t="s">
        <v>38</v>
      </c>
      <c r="E42" s="32">
        <f>+'[1]BG TENDENCIA'!C45</f>
        <v>0</v>
      </c>
      <c r="F42" s="32"/>
      <c r="G42" s="32">
        <f>+'[1]BG TENDENCIA'!O45</f>
        <v>37000</v>
      </c>
      <c r="I42" s="33">
        <f t="shared" si="0"/>
        <v>37000</v>
      </c>
    </row>
    <row r="43" spans="2:9" ht="15" hidden="1" thickBot="1" x14ac:dyDescent="0.35">
      <c r="E43" s="34">
        <f>SUM(E37:E42)</f>
        <v>25552550.600000001</v>
      </c>
      <c r="F43" s="32"/>
      <c r="G43" s="34">
        <f>SUM(G37:G42)</f>
        <v>30897325.870000005</v>
      </c>
      <c r="I43" s="33">
        <f t="shared" si="0"/>
        <v>5344775.2700000033</v>
      </c>
    </row>
  </sheetData>
  <mergeCells count="5">
    <mergeCell ref="C1:N1"/>
    <mergeCell ref="C2:N2"/>
    <mergeCell ref="C3:N3"/>
    <mergeCell ref="C4:N4"/>
    <mergeCell ref="A7:C7"/>
  </mergeCells>
  <printOptions horizontalCentered="1" verticalCentered="1"/>
  <pageMargins left="0.51181102362204722" right="0.51181102362204722" top="1.1417322834645669" bottom="0.35433070866141736" header="0" footer="0"/>
  <pageSetup scale="7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46"/>
  <sheetViews>
    <sheetView showGridLines="0" view="pageBreakPreview" zoomScale="120" zoomScaleNormal="70" zoomScaleSheetLayoutView="120" workbookViewId="0">
      <selection activeCell="D38" sqref="D38"/>
    </sheetView>
  </sheetViews>
  <sheetFormatPr baseColWidth="10" defaultColWidth="11.44140625" defaultRowHeight="14.4" x14ac:dyDescent="0.3"/>
  <cols>
    <col min="1" max="1" width="2.109375" customWidth="1"/>
    <col min="2" max="2" width="59.33203125" bestFit="1" customWidth="1"/>
    <col min="3" max="3" width="5.44140625" customWidth="1"/>
    <col min="4" max="4" width="13.33203125" bestFit="1" customWidth="1"/>
    <col min="5" max="5" width="2.5546875" customWidth="1"/>
    <col min="6" max="6" width="12.33203125" bestFit="1" customWidth="1"/>
    <col min="8" max="8" width="19.88671875" bestFit="1" customWidth="1"/>
  </cols>
  <sheetData>
    <row r="1" spans="1:8" s="50" customFormat="1" x14ac:dyDescent="0.3">
      <c r="A1" s="211" t="s">
        <v>0</v>
      </c>
      <c r="B1" s="211"/>
      <c r="C1" s="211"/>
      <c r="D1" s="211"/>
      <c r="E1" s="211"/>
      <c r="F1" s="211"/>
      <c r="G1" s="49"/>
      <c r="H1" s="49"/>
    </row>
    <row r="2" spans="1:8" s="50" customFormat="1" x14ac:dyDescent="0.3">
      <c r="A2" s="212" t="s">
        <v>79</v>
      </c>
      <c r="B2" s="212"/>
      <c r="C2" s="212"/>
      <c r="D2" s="212"/>
      <c r="E2" s="212"/>
      <c r="F2" s="212"/>
      <c r="G2" s="51"/>
      <c r="H2" s="51"/>
    </row>
    <row r="3" spans="1:8" s="50" customFormat="1" x14ac:dyDescent="0.3">
      <c r="A3" s="212" t="s">
        <v>62</v>
      </c>
      <c r="B3" s="212"/>
      <c r="C3" s="212"/>
      <c r="D3" s="212"/>
      <c r="E3" s="212"/>
      <c r="F3" s="212"/>
      <c r="G3" s="51"/>
      <c r="H3" s="51"/>
    </row>
    <row r="4" spans="1:8" s="50" customFormat="1" x14ac:dyDescent="0.3">
      <c r="A4" s="212" t="s">
        <v>63</v>
      </c>
      <c r="B4" s="213"/>
      <c r="C4" s="213"/>
      <c r="D4" s="213"/>
      <c r="E4" s="213"/>
      <c r="F4" s="213"/>
      <c r="G4" s="26"/>
      <c r="H4" s="26"/>
    </row>
    <row r="5" spans="1:8" s="50" customFormat="1" x14ac:dyDescent="0.3">
      <c r="B5" s="95"/>
      <c r="C5" s="95"/>
      <c r="D5" s="95"/>
      <c r="E5" s="95"/>
      <c r="F5" s="95"/>
      <c r="G5" s="24"/>
      <c r="H5" s="24"/>
    </row>
    <row r="6" spans="1:8" s="50" customFormat="1" x14ac:dyDescent="0.3">
      <c r="B6" s="25"/>
      <c r="C6" s="26"/>
      <c r="D6" s="52">
        <v>2016</v>
      </c>
      <c r="E6" s="95"/>
      <c r="F6" s="52">
        <v>2015</v>
      </c>
      <c r="G6" s="26"/>
      <c r="H6" s="26"/>
    </row>
    <row r="7" spans="1:8" x14ac:dyDescent="0.3">
      <c r="A7" t="s">
        <v>56</v>
      </c>
    </row>
    <row r="8" spans="1:8" x14ac:dyDescent="0.3">
      <c r="B8" t="s">
        <v>40</v>
      </c>
      <c r="C8" t="s">
        <v>2</v>
      </c>
      <c r="D8" s="60">
        <v>869.4</v>
      </c>
      <c r="E8" s="59"/>
      <c r="F8" s="59">
        <v>2200.3000000000002</v>
      </c>
      <c r="G8" s="88">
        <v>869.4</v>
      </c>
      <c r="H8" s="54"/>
    </row>
    <row r="9" spans="1:8" x14ac:dyDescent="0.3">
      <c r="B9" t="s">
        <v>41</v>
      </c>
      <c r="D9" s="60"/>
      <c r="E9" s="59"/>
      <c r="F9" s="59"/>
      <c r="G9" s="88"/>
    </row>
    <row r="10" spans="1:8" x14ac:dyDescent="0.3">
      <c r="B10" s="66" t="s">
        <v>42</v>
      </c>
      <c r="D10" s="60"/>
      <c r="E10" s="59"/>
      <c r="F10" s="59"/>
      <c r="G10" s="88"/>
    </row>
    <row r="11" spans="1:8" x14ac:dyDescent="0.3">
      <c r="B11" t="s">
        <v>43</v>
      </c>
      <c r="D11" s="60">
        <v>5317.2</v>
      </c>
      <c r="E11" s="59"/>
      <c r="F11" s="59">
        <v>14336.5</v>
      </c>
      <c r="G11" s="88">
        <v>5317.2</v>
      </c>
      <c r="H11" s="54"/>
    </row>
    <row r="12" spans="1:8" x14ac:dyDescent="0.3">
      <c r="B12" t="s">
        <v>67</v>
      </c>
      <c r="D12" s="60">
        <v>-449.2</v>
      </c>
      <c r="E12" s="59"/>
      <c r="F12" s="96" t="s">
        <v>68</v>
      </c>
      <c r="G12" s="88">
        <v>-449.2</v>
      </c>
      <c r="H12" s="54"/>
    </row>
    <row r="13" spans="1:8" x14ac:dyDescent="0.3">
      <c r="B13" t="s">
        <v>19</v>
      </c>
      <c r="D13" s="60">
        <v>1820.1</v>
      </c>
      <c r="E13" s="59"/>
      <c r="F13" s="59">
        <v>1997.89</v>
      </c>
      <c r="G13" s="88">
        <v>1820.1</v>
      </c>
      <c r="H13" s="54"/>
    </row>
    <row r="14" spans="1:8" x14ac:dyDescent="0.3">
      <c r="B14" t="s">
        <v>52</v>
      </c>
      <c r="D14" s="60">
        <v>42.9</v>
      </c>
      <c r="E14" s="59"/>
      <c r="F14" s="59">
        <v>613.20000000000005</v>
      </c>
      <c r="G14" s="88">
        <v>42.9</v>
      </c>
      <c r="H14" s="54"/>
    </row>
    <row r="15" spans="1:8" x14ac:dyDescent="0.3">
      <c r="B15" t="s">
        <v>69</v>
      </c>
      <c r="D15" s="60">
        <v>-90.3</v>
      </c>
      <c r="E15" s="59"/>
      <c r="F15" s="96" t="s">
        <v>68</v>
      </c>
      <c r="G15" s="88">
        <v>-90.3</v>
      </c>
      <c r="H15" s="54"/>
    </row>
    <row r="16" spans="1:8" x14ac:dyDescent="0.3">
      <c r="B16" s="56" t="s">
        <v>44</v>
      </c>
      <c r="D16" s="61">
        <v>1003.8</v>
      </c>
      <c r="E16" s="59"/>
      <c r="F16" s="61">
        <v>-730.3</v>
      </c>
      <c r="G16" s="88">
        <v>1003.8</v>
      </c>
      <c r="H16" s="54"/>
    </row>
    <row r="17" spans="1:8" x14ac:dyDescent="0.3">
      <c r="B17" t="s">
        <v>45</v>
      </c>
      <c r="D17" s="61">
        <v>102.8</v>
      </c>
      <c r="E17" s="59"/>
      <c r="F17" s="61">
        <v>8.1999999999999993</v>
      </c>
      <c r="G17" s="88">
        <v>102.8</v>
      </c>
      <c r="H17" s="54"/>
    </row>
    <row r="18" spans="1:8" x14ac:dyDescent="0.3">
      <c r="B18" t="s">
        <v>64</v>
      </c>
      <c r="D18" s="60">
        <v>-7275.2</v>
      </c>
      <c r="E18" s="59"/>
      <c r="F18" s="60">
        <v>13492.3</v>
      </c>
      <c r="G18" s="88">
        <v>-7275.2</v>
      </c>
      <c r="H18" s="57"/>
    </row>
    <row r="19" spans="1:8" x14ac:dyDescent="0.3">
      <c r="B19" t="s">
        <v>70</v>
      </c>
      <c r="D19" s="60">
        <v>3931.4</v>
      </c>
      <c r="E19" s="59"/>
      <c r="F19" s="60">
        <v>-792.3</v>
      </c>
      <c r="G19" s="88">
        <v>3931.4</v>
      </c>
    </row>
    <row r="20" spans="1:8" x14ac:dyDescent="0.3">
      <c r="B20" t="s">
        <v>65</v>
      </c>
      <c r="D20" s="60">
        <v>-26096</v>
      </c>
      <c r="E20" s="59"/>
      <c r="F20" s="60">
        <v>-22625.500000000004</v>
      </c>
      <c r="G20" s="88">
        <v>-26096</v>
      </c>
      <c r="H20" s="53"/>
    </row>
    <row r="21" spans="1:8" x14ac:dyDescent="0.3">
      <c r="B21" s="56" t="s">
        <v>53</v>
      </c>
      <c r="D21" s="63">
        <v>-4550.3999999999996</v>
      </c>
      <c r="E21" s="59"/>
      <c r="F21" s="63">
        <f>-826.7</f>
        <v>-826.7</v>
      </c>
      <c r="G21" s="88">
        <v>-4550.3999999999996</v>
      </c>
    </row>
    <row r="22" spans="1:8" x14ac:dyDescent="0.3">
      <c r="D22" s="60"/>
      <c r="E22" s="59"/>
      <c r="F22" s="59"/>
      <c r="G22" s="88">
        <f>SUM(G8:G21)</f>
        <v>-25373.5</v>
      </c>
      <c r="H22" s="100">
        <f>+D23-G22</f>
        <v>0</v>
      </c>
    </row>
    <row r="23" spans="1:8" x14ac:dyDescent="0.3">
      <c r="B23" s="55" t="s">
        <v>71</v>
      </c>
      <c r="D23" s="97">
        <f>SUM(D8:D21)</f>
        <v>-25373.5</v>
      </c>
      <c r="E23" s="59"/>
      <c r="F23" s="97">
        <f>SUM(F8:F21)</f>
        <v>7673.5899999999974</v>
      </c>
      <c r="G23" s="88"/>
    </row>
    <row r="24" spans="1:8" x14ac:dyDescent="0.3">
      <c r="D24" s="59"/>
      <c r="E24" s="59"/>
      <c r="F24" s="59"/>
      <c r="G24" s="88"/>
    </row>
    <row r="25" spans="1:8" x14ac:dyDescent="0.3">
      <c r="A25" t="s">
        <v>46</v>
      </c>
      <c r="D25" s="59"/>
      <c r="E25" s="59"/>
      <c r="F25" s="59"/>
      <c r="G25" s="88"/>
    </row>
    <row r="26" spans="1:8" x14ac:dyDescent="0.3">
      <c r="B26" t="s">
        <v>72</v>
      </c>
      <c r="D26" s="60"/>
      <c r="E26" s="59"/>
      <c r="F26" s="59"/>
      <c r="G26" s="88"/>
    </row>
    <row r="27" spans="1:8" x14ac:dyDescent="0.3">
      <c r="B27" t="s">
        <v>47</v>
      </c>
      <c r="C27" s="98"/>
      <c r="D27" s="60">
        <v>13380.6</v>
      </c>
      <c r="E27" s="59"/>
      <c r="F27" s="59">
        <v>-26182.9</v>
      </c>
      <c r="G27" s="88">
        <v>13380.6</v>
      </c>
    </row>
    <row r="28" spans="1:8" x14ac:dyDescent="0.3">
      <c r="B28" t="s">
        <v>73</v>
      </c>
      <c r="D28" s="61">
        <v>-763.4</v>
      </c>
      <c r="E28" s="59"/>
      <c r="F28" s="62">
        <v>-923.1</v>
      </c>
      <c r="G28" s="88">
        <v>-763.4</v>
      </c>
    </row>
    <row r="29" spans="1:8" x14ac:dyDescent="0.3">
      <c r="B29" t="s">
        <v>74</v>
      </c>
      <c r="D29" s="61">
        <v>-120.1</v>
      </c>
      <c r="E29" s="59"/>
      <c r="F29" s="62">
        <v>-54</v>
      </c>
      <c r="G29" s="88">
        <v>-120.1</v>
      </c>
    </row>
    <row r="30" spans="1:8" x14ac:dyDescent="0.3">
      <c r="B30" t="s">
        <v>75</v>
      </c>
      <c r="D30" s="85">
        <v>90.3</v>
      </c>
      <c r="E30" s="59"/>
      <c r="F30" s="99">
        <v>0</v>
      </c>
      <c r="G30" s="88">
        <v>90.3</v>
      </c>
    </row>
    <row r="31" spans="1:8" x14ac:dyDescent="0.3">
      <c r="D31" s="60"/>
      <c r="E31" s="59"/>
      <c r="F31" s="59"/>
      <c r="G31" s="88"/>
    </row>
    <row r="32" spans="1:8" x14ac:dyDescent="0.3">
      <c r="B32" s="55" t="s">
        <v>76</v>
      </c>
      <c r="D32" s="63">
        <f>SUM(D25:D31)</f>
        <v>12587.4</v>
      </c>
      <c r="E32" s="59"/>
      <c r="F32" s="97">
        <f>SUM(F25:F31)</f>
        <v>-27160</v>
      </c>
      <c r="G32" s="88">
        <f>SUM(G27:G31)</f>
        <v>12587.4</v>
      </c>
      <c r="H32" s="100">
        <f>+D32-G32</f>
        <v>0</v>
      </c>
    </row>
    <row r="33" spans="1:7" x14ac:dyDescent="0.3">
      <c r="D33" s="59"/>
      <c r="E33" s="59"/>
      <c r="F33" s="59"/>
      <c r="G33" s="88"/>
    </row>
    <row r="34" spans="1:7" x14ac:dyDescent="0.3">
      <c r="A34" t="s">
        <v>77</v>
      </c>
      <c r="D34" s="60">
        <f>+D23+D32</f>
        <v>-12786.1</v>
      </c>
      <c r="E34" s="59"/>
      <c r="F34" s="60">
        <f>+F23+F32</f>
        <v>-19486.410000000003</v>
      </c>
      <c r="G34" s="88">
        <f>+G32+G22</f>
        <v>-12786.1</v>
      </c>
    </row>
    <row r="35" spans="1:7" x14ac:dyDescent="0.3">
      <c r="A35" t="s">
        <v>57</v>
      </c>
      <c r="D35" s="59">
        <f>+F36</f>
        <v>36663.89</v>
      </c>
      <c r="E35" s="59"/>
      <c r="F35" s="59">
        <v>56150.3</v>
      </c>
      <c r="G35" s="88">
        <v>36663.9</v>
      </c>
    </row>
    <row r="36" spans="1:7" ht="15" thickBot="1" x14ac:dyDescent="0.35">
      <c r="A36" t="s">
        <v>78</v>
      </c>
      <c r="C36" t="str">
        <f>+C8</f>
        <v>US$</v>
      </c>
      <c r="D36" s="64">
        <f>+D34+D35</f>
        <v>23877.79</v>
      </c>
      <c r="E36" s="59"/>
      <c r="F36" s="64">
        <f>+F34+F35</f>
        <v>36663.89</v>
      </c>
      <c r="G36" s="88">
        <f>+G34+G35</f>
        <v>23877.800000000003</v>
      </c>
    </row>
    <row r="37" spans="1:7" ht="15" thickTop="1" x14ac:dyDescent="0.3">
      <c r="G37" s="88"/>
    </row>
    <row r="38" spans="1:7" x14ac:dyDescent="0.3">
      <c r="B38" s="68" t="s">
        <v>9</v>
      </c>
      <c r="G38" s="88"/>
    </row>
    <row r="39" spans="1:7" x14ac:dyDescent="0.3">
      <c r="B39" s="67" t="s">
        <v>51</v>
      </c>
      <c r="D39" s="86"/>
      <c r="G39" s="88"/>
    </row>
    <row r="40" spans="1:7" x14ac:dyDescent="0.3">
      <c r="B40" s="67"/>
      <c r="G40" s="88"/>
    </row>
    <row r="41" spans="1:7" x14ac:dyDescent="0.3">
      <c r="B41" s="67"/>
    </row>
    <row r="42" spans="1:7" x14ac:dyDescent="0.3">
      <c r="D42" s="58"/>
    </row>
    <row r="44" spans="1:7" x14ac:dyDescent="0.3">
      <c r="D44" s="32"/>
    </row>
    <row r="45" spans="1:7" x14ac:dyDescent="0.3">
      <c r="D45" s="32"/>
    </row>
    <row r="46" spans="1:7" x14ac:dyDescent="0.3">
      <c r="D46" s="32"/>
    </row>
  </sheetData>
  <mergeCells count="4">
    <mergeCell ref="A1:F1"/>
    <mergeCell ref="A2:F2"/>
    <mergeCell ref="A3:F3"/>
    <mergeCell ref="A4:F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94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EF PARA INF TRIMES</vt:lpstr>
      <vt:lpstr>BAL</vt:lpstr>
      <vt:lpstr>ER PARA INF INANCIE</vt:lpstr>
      <vt:lpstr>ER</vt:lpstr>
      <vt:lpstr>EP</vt:lpstr>
      <vt:lpstr>FL</vt:lpstr>
      <vt:lpstr>BAL!Área_de_impresión</vt:lpstr>
      <vt:lpstr>ER!Área_de_impresión</vt:lpstr>
      <vt:lpstr>'ER PARA INF INANCIE'!Área_de_impresión</vt:lpstr>
      <vt:lpstr>FL!Área_de_impresión</vt:lpstr>
    </vt:vector>
  </TitlesOfParts>
  <Company>BANCO AZTECA EL SALVADOR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dfuentes</dc:creator>
  <cp:lastModifiedBy>WALTER ANDRES PICHE COREAS</cp:lastModifiedBy>
  <cp:lastPrinted>2018-10-11T17:10:28Z</cp:lastPrinted>
  <dcterms:created xsi:type="dcterms:W3CDTF">2013-02-21T22:00:17Z</dcterms:created>
  <dcterms:modified xsi:type="dcterms:W3CDTF">2018-10-11T17:28:02Z</dcterms:modified>
</cp:coreProperties>
</file>