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11_NOV 2017\"/>
    </mc:Choice>
  </mc:AlternateContent>
  <bookViews>
    <workbookView xWindow="0" yWindow="0" windowWidth="24000" windowHeight="9735"/>
  </bookViews>
  <sheets>
    <sheet name="BALANCE NOV 2017-2016" sheetId="2" r:id="rId1"/>
    <sheet name="ESTAD.RESULT. NOV 2017-2016" sheetId="3" r:id="rId2"/>
  </sheets>
  <externalReferences>
    <externalReference r:id="rId3"/>
  </externalReferences>
  <definedNames>
    <definedName name="_xlnm.Print_Area" localSheetId="0">'BALANCE NOV 2017-2016'!$B$1:$J$81</definedName>
    <definedName name="_xlnm.Print_Area" localSheetId="1">'ESTAD.RESULT. NOV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C34" i="3" l="1"/>
  <c r="D46" i="2"/>
  <c r="D55" i="2" s="1"/>
  <c r="C24" i="3" l="1"/>
  <c r="C27" i="3" s="1"/>
  <c r="C14" i="3"/>
  <c r="E34" i="3" l="1"/>
  <c r="D68" i="2" l="1"/>
  <c r="F68" i="2"/>
  <c r="F71" i="2" l="1"/>
  <c r="H68" i="2"/>
  <c r="J68" i="2" s="1"/>
  <c r="G47" i="3" l="1"/>
  <c r="I47" i="3" s="1"/>
  <c r="H48" i="3" l="1"/>
  <c r="F48" i="3"/>
  <c r="G49" i="3" l="1"/>
  <c r="I49" i="3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36" i="3"/>
  <c r="I36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G27" i="3"/>
  <c r="I27" i="3" s="1"/>
  <c r="E37" i="3"/>
  <c r="E46" i="3" s="1"/>
  <c r="G29" i="3"/>
  <c r="I29" i="3" s="1"/>
  <c r="H70" i="2"/>
  <c r="E50" i="3" l="1"/>
  <c r="E52" i="3" s="1"/>
  <c r="E48" i="3"/>
  <c r="C48" i="3"/>
  <c r="C50" i="3" s="1"/>
  <c r="C52" i="3" s="1"/>
  <c r="G46" i="3"/>
  <c r="I46" i="3" s="1"/>
  <c r="G37" i="3"/>
  <c r="I37" i="3" s="1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<sst xmlns="http://schemas.openxmlformats.org/spreadsheetml/2006/main" count="107" uniqueCount="81">
  <si>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</si>
  <si>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</si>
  <si>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</si>
  <si>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</si>
  <si>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</si>
  <si>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</si>
  <si>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</si>
  <si>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</si>
  <si>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</si>
  <si>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</si>
  <si>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</si>
  <si>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</si>
  <si>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</si>
  <si>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</si>
  <si>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</si>
  <si>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</si>
  <si>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</si>
  <si>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</si>
  <si>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</si>
  <si>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</si>
  <si>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</si>
  <si>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</si>
  <si>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</si>
  <si>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</si>
  <si>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</si>
  <si>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</si>
  <si>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</si>
  <si>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</si>
  <si>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</si>
  <si>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</si>
  <si>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</si>
  <si>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</si>
  <si>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</si>
  <si>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</si>
  <si>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</si>
  <si>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</si>
  <si>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</si>
  <si>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</si>
  <si>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</si>
  <si>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</si>
  <si>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</si>
  <si>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</si>
  <si>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</si>
  <si>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</si>
  <si>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</si>
  <si>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</si>
  <si>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</si>
  <si>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</si>
  <si>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</si>
  <si>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</si>
  <si>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</si>
  <si>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</si>
  <si>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</si>
  <si>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</si>
  <si>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</si>
  <si>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</si>
  <si>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</si>
  <si>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</si>
  <si>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</si>
  <si>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</si>
  <si>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</si>
  <si>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</si>
  <si>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</si>
  <si>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</si>
  <si>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</si>
  <si>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</si>
  <si>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</si>
  <si>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</si>
  <si>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</si>
  <si>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</si>
  <si>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</si>
  <si>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</si>
  <si>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</si>
  <si>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</si>
  <si>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</si>
  <si>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</si>
  <si>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</si>
  <si>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</si>
  <si>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2017</t>
  </si>
  <si>
    <t>BALANCE DE SITUACIÓN COMPARATIVO AL 30 DE NOVIEMBRE DE 2017 Y 2016</t>
  </si>
  <si>
    <t xml:space="preserve">ESTADO DE RESULTADOS COMPARATIVO DEL 1 DE ENERO AL 30 DE NOVIEMBRE DE 2017 Y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</si>
</sst>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Q12" sqref="Q12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34" t="s">
        <v>0</v>
      </c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B2" s="137" t="s">
        <v>79</v>
      </c>
      <c r="C2" s="138"/>
      <c r="D2" s="138"/>
      <c r="E2" s="138"/>
      <c r="F2" s="138"/>
      <c r="G2" s="138"/>
      <c r="H2" s="138"/>
      <c r="I2" s="138"/>
      <c r="J2" s="139"/>
    </row>
    <row r="3" spans="1:10" ht="20.25" thickBot="1" x14ac:dyDescent="0.3">
      <c r="B3" s="140" t="s">
        <v>1</v>
      </c>
      <c r="C3" s="141"/>
      <c r="D3" s="141"/>
      <c r="E3" s="141"/>
      <c r="F3" s="141"/>
      <c r="G3" s="141"/>
      <c r="H3" s="141"/>
      <c r="I3" s="141"/>
      <c r="J3" s="142"/>
    </row>
    <row r="4" spans="1:10" ht="20.25" thickTop="1" x14ac:dyDescent="0.25">
      <c r="B4" s="143"/>
      <c r="C4" s="144"/>
      <c r="D4" s="144"/>
      <c r="E4" s="144"/>
      <c r="F4" s="144"/>
      <c r="G4" s="144"/>
      <c r="H4" s="144"/>
      <c r="I4" s="144"/>
      <c r="J4" s="145"/>
    </row>
    <row r="5" spans="1:10" x14ac:dyDescent="0.25">
      <c r="B5" s="107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8"/>
    </row>
    <row r="6" spans="1:10" x14ac:dyDescent="0.25">
      <c r="B6" s="109" t="s">
        <v>4</v>
      </c>
      <c r="C6" s="6"/>
      <c r="D6" s="7">
        <v>2017</v>
      </c>
      <c r="E6" s="8"/>
      <c r="F6" s="7">
        <v>2016</v>
      </c>
      <c r="G6" s="8"/>
      <c r="H6" s="73" t="s">
        <v>5</v>
      </c>
      <c r="I6" s="6"/>
      <c r="J6" s="110" t="s">
        <v>6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7</v>
      </c>
      <c r="C8" s="10"/>
      <c r="D8" s="11">
        <f>D9+D11+D10+D12+D28</f>
        <v>415518.80000000005</v>
      </c>
      <c r="E8" s="12"/>
      <c r="F8" s="11">
        <f>F9+F11+F10+F12+F28</f>
        <v>331588.40000000002</v>
      </c>
      <c r="G8" s="12"/>
      <c r="H8" s="11">
        <f t="shared" ref="H8:H22" si="0">D8-F8</f>
        <v>83930.400000000023</v>
      </c>
      <c r="I8" s="12"/>
      <c r="J8" s="113">
        <f t="shared" ref="J8:J13" si="1">H8/F8*100</f>
        <v>25.311621275050637</v>
      </c>
    </row>
    <row r="9" spans="1:10" x14ac:dyDescent="0.25">
      <c r="A9" s="1">
        <v>111</v>
      </c>
      <c r="B9" s="114" t="s">
        <v>8</v>
      </c>
      <c r="C9" s="5"/>
      <c r="D9" s="13">
        <v>97867.7</v>
      </c>
      <c r="E9" s="13"/>
      <c r="F9" s="14">
        <v>39509.9</v>
      </c>
      <c r="G9" s="13"/>
      <c r="H9" s="13">
        <f t="shared" si="0"/>
        <v>58357.799999999996</v>
      </c>
      <c r="I9" s="13"/>
      <c r="J9" s="115">
        <f t="shared" si="1"/>
        <v>147.70424627751524</v>
      </c>
    </row>
    <row r="10" spans="1:10" hidden="1" x14ac:dyDescent="0.25">
      <c r="A10" s="1">
        <v>112</v>
      </c>
      <c r="B10" s="114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115">
        <v>100</v>
      </c>
    </row>
    <row r="11" spans="1:10" x14ac:dyDescent="0.25">
      <c r="A11" s="1">
        <v>113</v>
      </c>
      <c r="B11" s="114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11</v>
      </c>
      <c r="C12" s="6"/>
      <c r="D12" s="11">
        <f>D13+D22</f>
        <v>317915.80000000005</v>
      </c>
      <c r="E12" s="12"/>
      <c r="F12" s="11">
        <f>F13+F22</f>
        <v>292084.8</v>
      </c>
      <c r="G12" s="12"/>
      <c r="H12" s="11">
        <f t="shared" si="0"/>
        <v>25831.000000000058</v>
      </c>
      <c r="I12" s="12"/>
      <c r="J12" s="113">
        <f t="shared" si="1"/>
        <v>8.84366457960156</v>
      </c>
    </row>
    <row r="13" spans="1:10" s="2" customFormat="1" ht="18" customHeight="1" x14ac:dyDescent="0.25">
      <c r="A13" s="1"/>
      <c r="B13" s="114" t="s">
        <v>12</v>
      </c>
      <c r="C13" s="5"/>
      <c r="D13" s="13">
        <v>316901.40000000002</v>
      </c>
      <c r="E13" s="13"/>
      <c r="F13" s="14">
        <v>291086.2</v>
      </c>
      <c r="G13" s="13"/>
      <c r="H13" s="13">
        <f t="shared" si="0"/>
        <v>25815.200000000012</v>
      </c>
      <c r="I13" s="13"/>
      <c r="J13" s="115">
        <f t="shared" si="1"/>
        <v>8.8685757002564909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13</v>
      </c>
      <c r="C22" s="5"/>
      <c r="D22" s="13">
        <v>1014.4</v>
      </c>
      <c r="E22" s="13"/>
      <c r="F22" s="14">
        <v>998.6</v>
      </c>
      <c r="G22" s="13"/>
      <c r="H22" s="13">
        <f t="shared" si="0"/>
        <v>15.799999999999955</v>
      </c>
      <c r="I22" s="13"/>
      <c r="J22" s="115">
        <f>H22/F22*100</f>
        <v>1.5822151011415937</v>
      </c>
    </row>
    <row r="23" spans="1:10" s="2" customFormat="1" hidden="1" x14ac:dyDescent="0.25">
      <c r="A23" s="1">
        <v>1141049901</v>
      </c>
      <c r="B23" s="114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14</v>
      </c>
      <c r="C28" s="5"/>
      <c r="D28" s="13">
        <v>-3179.2</v>
      </c>
      <c r="E28" s="13"/>
      <c r="F28" s="14">
        <v>-2920.8</v>
      </c>
      <c r="G28" s="13"/>
      <c r="H28" s="13">
        <f>D28-F28</f>
        <v>-258.39999999999964</v>
      </c>
      <c r="I28" s="13"/>
      <c r="J28" s="115">
        <f>H28/F28*100</f>
        <v>8.8468912626677501</v>
      </c>
    </row>
    <row r="29" spans="1:10" s="2" customFormat="1" ht="9.75" customHeight="1" x14ac:dyDescent="0.25">
      <c r="A29" s="1"/>
      <c r="B29" s="114"/>
      <c r="C29" s="5"/>
      <c r="D29" s="3" t="s">
        <v>2</v>
      </c>
      <c r="E29" s="3"/>
      <c r="F29" s="3" t="s">
        <v>2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15</v>
      </c>
      <c r="C30" s="5"/>
      <c r="D30" s="13">
        <v>16559.2</v>
      </c>
      <c r="E30" s="15"/>
      <c r="F30" s="16">
        <v>14771.1</v>
      </c>
      <c r="G30" s="13"/>
      <c r="H30" s="13">
        <f>D30-F30</f>
        <v>1788.1000000000004</v>
      </c>
      <c r="I30" s="13"/>
      <c r="J30" s="115">
        <f>H30/F30*100</f>
        <v>12.105394994279372</v>
      </c>
    </row>
    <row r="31" spans="1:10" s="2" customFormat="1" ht="24.75" customHeight="1" x14ac:dyDescent="0.25">
      <c r="A31" s="1">
        <v>126</v>
      </c>
      <c r="B31" s="114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115">
        <f>H31/F31*100</f>
        <v>1.0413653456754479</v>
      </c>
    </row>
    <row r="32" spans="1:10" s="2" customFormat="1" x14ac:dyDescent="0.25">
      <c r="A32" s="1">
        <v>13</v>
      </c>
      <c r="B32" s="114" t="s">
        <v>17</v>
      </c>
      <c r="C32" s="5"/>
      <c r="D32" s="13">
        <v>9137.9</v>
      </c>
      <c r="E32" s="13"/>
      <c r="F32" s="14">
        <v>8866.7999999999993</v>
      </c>
      <c r="G32" s="13"/>
      <c r="H32" s="13">
        <f>D32-F32</f>
        <v>271.10000000000036</v>
      </c>
      <c r="I32" s="13"/>
      <c r="J32" s="115">
        <f>H32/F32*100</f>
        <v>3.0574728199575989</v>
      </c>
    </row>
    <row r="33" spans="1:10" s="2" customFormat="1" ht="6.75" customHeight="1" x14ac:dyDescent="0.25">
      <c r="A33" s="1"/>
      <c r="B33" s="114" t="s">
        <v>2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18</v>
      </c>
      <c r="C34" s="5"/>
      <c r="D34" s="17">
        <f>D8+D30+D31+D32</f>
        <v>442613.10000000009</v>
      </c>
      <c r="E34" s="18"/>
      <c r="F34" s="17">
        <f>F8+F30+F31+F32</f>
        <v>356609.1</v>
      </c>
      <c r="G34" s="18"/>
      <c r="H34" s="17">
        <f>H8+H30+H31+H32</f>
        <v>86004.000000000029</v>
      </c>
      <c r="I34" s="18"/>
      <c r="J34" s="116">
        <f>H34/F34*100</f>
        <v>24.11716358331855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2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2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2</v>
      </c>
    </row>
    <row r="44" spans="1:10" s="2" customFormat="1" x14ac:dyDescent="0.25">
      <c r="A44" s="1"/>
      <c r="B44" s="109" t="s">
        <v>22</v>
      </c>
      <c r="C44" s="6"/>
      <c r="D44" s="3"/>
      <c r="E44" s="3"/>
      <c r="F44" s="3"/>
      <c r="G44" s="3"/>
      <c r="H44" s="3"/>
      <c r="I44" s="3"/>
      <c r="J44" s="121" t="s">
        <v>2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23</v>
      </c>
      <c r="C46" s="6"/>
      <c r="D46" s="11">
        <f>SUM(D47:D51)</f>
        <v>238088.8</v>
      </c>
      <c r="E46" s="12"/>
      <c r="F46" s="11">
        <f>SUM(F47:F51)</f>
        <v>178854.1</v>
      </c>
      <c r="G46" s="12"/>
      <c r="H46" s="11">
        <f t="shared" ref="H46:H55" si="2">D46-F46</f>
        <v>59234.699999999983</v>
      </c>
      <c r="I46" s="12"/>
      <c r="J46" s="113">
        <f>H46/F46*100</f>
        <v>33.119005938359805</v>
      </c>
    </row>
    <row r="47" spans="1:10" s="2" customFormat="1" ht="30.75" customHeight="1" x14ac:dyDescent="0.25">
      <c r="A47" s="1">
        <v>211</v>
      </c>
      <c r="B47" s="114" t="s">
        <v>24</v>
      </c>
      <c r="C47" s="6"/>
      <c r="D47" s="13">
        <v>26319.3</v>
      </c>
      <c r="E47" s="12"/>
      <c r="F47" s="14">
        <v>11272.7</v>
      </c>
      <c r="G47" s="12"/>
      <c r="H47" s="13">
        <f>D47-F47</f>
        <v>15046.599999999999</v>
      </c>
      <c r="I47" s="13"/>
      <c r="J47" s="115">
        <f>H47/F47*100</f>
        <v>133.47822615699874</v>
      </c>
    </row>
    <row r="48" spans="1:10" s="2" customFormat="1" x14ac:dyDescent="0.25">
      <c r="A48" s="1">
        <v>212</v>
      </c>
      <c r="B48" s="114" t="s">
        <v>11</v>
      </c>
      <c r="C48" s="5"/>
      <c r="D48" s="13">
        <v>181377</v>
      </c>
      <c r="E48" s="13"/>
      <c r="F48" s="14">
        <v>137300.6</v>
      </c>
      <c r="G48" s="13"/>
      <c r="H48" s="13">
        <f t="shared" si="2"/>
        <v>44076.399999999994</v>
      </c>
      <c r="I48" s="13"/>
      <c r="J48" s="115">
        <f>H48/F48*100</f>
        <v>32.10211754355042</v>
      </c>
    </row>
    <row r="49" spans="1:11" s="2" customFormat="1" x14ac:dyDescent="0.25">
      <c r="A49" s="1">
        <v>213</v>
      </c>
      <c r="B49" s="114" t="s">
        <v>25</v>
      </c>
      <c r="C49" s="5"/>
      <c r="D49" s="13">
        <v>118.4</v>
      </c>
      <c r="E49" s="13"/>
      <c r="F49" s="14">
        <v>1.5</v>
      </c>
      <c r="G49" s="13"/>
      <c r="H49" s="13">
        <f t="shared" si="2"/>
        <v>116.9</v>
      </c>
      <c r="I49" s="13"/>
      <c r="J49" s="115">
        <f>H49/F49*100</f>
        <v>7793.3333333333339</v>
      </c>
    </row>
    <row r="50" spans="1:11" s="2" customFormat="1" x14ac:dyDescent="0.25">
      <c r="A50" s="1">
        <v>214</v>
      </c>
      <c r="B50" s="114" t="s">
        <v>26</v>
      </c>
      <c r="C50" s="5"/>
      <c r="D50" s="13">
        <v>30274.1</v>
      </c>
      <c r="E50" s="13"/>
      <c r="F50" s="14">
        <v>30279.3</v>
      </c>
      <c r="G50" s="13"/>
      <c r="H50" s="13">
        <f t="shared" si="2"/>
        <v>-5.2000000000007276</v>
      </c>
      <c r="I50" s="13"/>
      <c r="J50" s="115">
        <f>H50/F50*100</f>
        <v>-1.7173448527544322E-2</v>
      </c>
    </row>
    <row r="51" spans="1:11" s="2" customFormat="1" hidden="1" x14ac:dyDescent="0.25">
      <c r="A51" s="1"/>
      <c r="B51" s="114" t="s">
        <v>69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27</v>
      </c>
      <c r="C52" s="5"/>
      <c r="D52" s="13">
        <v>119367.2</v>
      </c>
      <c r="E52" s="13"/>
      <c r="F52" s="14">
        <v>100157.9</v>
      </c>
      <c r="G52" s="13"/>
      <c r="H52" s="13">
        <f t="shared" si="2"/>
        <v>19209.300000000003</v>
      </c>
      <c r="I52" s="13"/>
      <c r="J52" s="115">
        <f>H52/F52*100</f>
        <v>19.179016333209866</v>
      </c>
    </row>
    <row r="53" spans="1:11" s="2" customFormat="1" ht="21" customHeight="1" x14ac:dyDescent="0.25">
      <c r="A53" s="1">
        <v>24</v>
      </c>
      <c r="B53" s="114" t="s">
        <v>28</v>
      </c>
      <c r="C53" s="5"/>
      <c r="D53" s="13">
        <v>9228</v>
      </c>
      <c r="E53" s="15"/>
      <c r="F53" s="16">
        <v>10242.9</v>
      </c>
      <c r="G53" s="15"/>
      <c r="H53" s="15">
        <f t="shared" si="2"/>
        <v>-1014.8999999999996</v>
      </c>
      <c r="I53" s="15"/>
      <c r="J53" s="115">
        <f>H53/F53*100</f>
        <v>-9.9083267434027444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29</v>
      </c>
      <c r="C55" s="5"/>
      <c r="D55" s="17">
        <f>SUM(D46,D52,D53)</f>
        <v>366684</v>
      </c>
      <c r="E55" s="18"/>
      <c r="F55" s="17">
        <f>SUM(F46,F52,F53)</f>
        <v>289254.90000000002</v>
      </c>
      <c r="G55" s="18"/>
      <c r="H55" s="17">
        <f t="shared" si="2"/>
        <v>77429.099999999977</v>
      </c>
      <c r="I55" s="18"/>
      <c r="J55" s="116">
        <f>H55/F55*100</f>
        <v>26.768466152172348</v>
      </c>
    </row>
    <row r="56" spans="1:11" s="2" customFormat="1" ht="8.25" customHeight="1" thickTop="1" x14ac:dyDescent="0.35">
      <c r="A56" s="1"/>
      <c r="B56" s="114" t="s">
        <v>2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30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121" t="s">
        <v>2</v>
      </c>
    </row>
    <row r="60" spans="1:11" s="2" customFormat="1" x14ac:dyDescent="0.25">
      <c r="A60" s="1"/>
      <c r="B60" s="109" t="s">
        <v>31</v>
      </c>
      <c r="C60" s="6"/>
      <c r="D60" s="11">
        <f>SUM(D61:D62)</f>
        <v>50536.299999999996</v>
      </c>
      <c r="E60" s="12"/>
      <c r="F60" s="11">
        <f>SUM(F61:F62)</f>
        <v>44245.2</v>
      </c>
      <c r="G60" s="12"/>
      <c r="H60" s="11">
        <f>D60-F60</f>
        <v>6291.0999999999985</v>
      </c>
      <c r="I60" s="12"/>
      <c r="J60" s="113">
        <f t="shared" ref="J60:J68" si="4">H60/F60*100</f>
        <v>14.218717510600017</v>
      </c>
    </row>
    <row r="61" spans="1:11" s="2" customFormat="1" x14ac:dyDescent="0.25">
      <c r="A61" s="1">
        <v>311</v>
      </c>
      <c r="B61" s="114" t="s">
        <v>32</v>
      </c>
      <c r="C61" s="5"/>
      <c r="D61" s="13">
        <v>50769.1</v>
      </c>
      <c r="E61" s="13"/>
      <c r="F61" s="14">
        <v>44245.2</v>
      </c>
      <c r="G61" s="13"/>
      <c r="H61" s="13">
        <f>D61-F61</f>
        <v>6523.9000000000015</v>
      </c>
      <c r="I61" s="13"/>
      <c r="J61" s="115">
        <f t="shared" si="4"/>
        <v>14.744876280364879</v>
      </c>
    </row>
    <row r="62" spans="1:11" s="2" customFormat="1" x14ac:dyDescent="0.25">
      <c r="A62" s="1"/>
      <c r="B62" s="114" t="s">
        <v>33</v>
      </c>
      <c r="C62" s="5"/>
      <c r="D62" s="13">
        <v>-232.8</v>
      </c>
      <c r="E62" s="13"/>
      <c r="F62" s="13">
        <v>0</v>
      </c>
      <c r="G62" s="13"/>
      <c r="H62" s="13">
        <f>D62-F62</f>
        <v>-232.8</v>
      </c>
      <c r="I62" s="13"/>
      <c r="J62" s="115">
        <v>100</v>
      </c>
    </row>
    <row r="63" spans="1:11" s="2" customFormat="1" x14ac:dyDescent="0.25">
      <c r="A63" s="1">
        <v>313</v>
      </c>
      <c r="B63" s="114" t="s">
        <v>34</v>
      </c>
      <c r="C63" s="5"/>
      <c r="D63" s="13">
        <v>15074.4</v>
      </c>
      <c r="E63" s="13"/>
      <c r="F63" s="14">
        <v>13179.2</v>
      </c>
      <c r="G63" s="13"/>
      <c r="H63" s="13">
        <f t="shared" ref="H63:H69" si="5">D63-F63</f>
        <v>1895.1999999999989</v>
      </c>
      <c r="I63" s="13"/>
      <c r="J63" s="115">
        <f>H63/F63*100</f>
        <v>14.38023552264173</v>
      </c>
    </row>
    <row r="64" spans="1:11" s="2" customFormat="1" x14ac:dyDescent="0.25">
      <c r="A64" s="1">
        <v>321</v>
      </c>
      <c r="B64" s="123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115">
        <f t="shared" si="4"/>
        <v>15.420265430798397</v>
      </c>
    </row>
    <row r="65" spans="1:11" s="2" customFormat="1" x14ac:dyDescent="0.25">
      <c r="A65" s="1">
        <v>322</v>
      </c>
      <c r="B65" s="114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hidden="1" x14ac:dyDescent="0.25">
      <c r="A67" s="1">
        <v>325</v>
      </c>
      <c r="B67" s="114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 t="e">
        <f t="shared" si="4"/>
        <v>#DIV/0!</v>
      </c>
    </row>
    <row r="68" spans="1:11" s="2" customFormat="1" hidden="1" x14ac:dyDescent="0.25">
      <c r="A68" s="1"/>
      <c r="B68" s="124" t="s">
        <v>39</v>
      </c>
      <c r="C68" s="24"/>
      <c r="D68" s="25">
        <f>SUM(D69:D70)</f>
        <v>5938.2</v>
      </c>
      <c r="E68" s="18"/>
      <c r="F68" s="25">
        <f>SUM(F69:F70)</f>
        <v>5696</v>
      </c>
      <c r="G68" s="18"/>
      <c r="H68" s="25">
        <f t="shared" si="5"/>
        <v>242.19999999999982</v>
      </c>
      <c r="I68" s="18"/>
      <c r="J68" s="125">
        <f t="shared" si="4"/>
        <v>4.2521067415730309</v>
      </c>
    </row>
    <row r="69" spans="1:11" s="2" customFormat="1" hidden="1" x14ac:dyDescent="0.25">
      <c r="A69" s="1"/>
      <c r="B69" s="114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126">
        <v>0</v>
      </c>
    </row>
    <row r="70" spans="1:11" s="2" customFormat="1" x14ac:dyDescent="0.25">
      <c r="A70" s="1"/>
      <c r="B70" s="107" t="s">
        <v>41</v>
      </c>
      <c r="C70" s="3"/>
      <c r="D70" s="26">
        <v>5938.2</v>
      </c>
      <c r="E70" s="27"/>
      <c r="F70" s="28">
        <v>5696</v>
      </c>
      <c r="G70" s="26"/>
      <c r="H70" s="18">
        <f>D70-F70</f>
        <v>242.19999999999982</v>
      </c>
      <c r="I70" s="18"/>
      <c r="J70" s="125">
        <f t="shared" ref="J70" si="6">H70/F70*100</f>
        <v>4.2521067415730309</v>
      </c>
    </row>
    <row r="71" spans="1:11" s="2" customFormat="1" ht="20.25" thickBot="1" x14ac:dyDescent="0.3">
      <c r="A71" s="1"/>
      <c r="B71" s="114" t="s">
        <v>42</v>
      </c>
      <c r="C71" s="5"/>
      <c r="D71" s="17">
        <f>D60+D63+D64+D65+D66+D67+D68</f>
        <v>75929.099999999991</v>
      </c>
      <c r="E71" s="18"/>
      <c r="F71" s="17">
        <f>F60+F63+F64+F65+F66+F67+F68</f>
        <v>67354.2</v>
      </c>
      <c r="G71" s="18"/>
      <c r="H71" s="17">
        <f>D71-F71</f>
        <v>8574.8999999999942</v>
      </c>
      <c r="I71" s="18"/>
      <c r="J71" s="116">
        <f>H71/F71*100</f>
        <v>12.731054633564046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43</v>
      </c>
      <c r="C73" s="5"/>
      <c r="D73" s="30">
        <f>D55+D71</f>
        <v>442613.1</v>
      </c>
      <c r="E73" s="18"/>
      <c r="F73" s="30">
        <f>F55+F71</f>
        <v>356609.10000000003</v>
      </c>
      <c r="G73" s="18"/>
      <c r="H73" s="31">
        <f>D73-F73</f>
        <v>86003.999999999942</v>
      </c>
      <c r="I73" s="26"/>
      <c r="J73" s="128">
        <f>H73/F73*100</f>
        <v>24.117163583318522</v>
      </c>
      <c r="K73" s="2" t="s">
        <v>2</v>
      </c>
    </row>
    <row r="74" spans="1:11" s="2" customFormat="1" ht="8.4499999999999993" customHeight="1" thickTop="1" x14ac:dyDescent="0.25">
      <c r="A74" s="1"/>
      <c r="B74" s="114" t="s">
        <v>2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2</v>
      </c>
      <c r="E76" s="32"/>
      <c r="F76" s="32" t="s">
        <v>2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2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L35" sqref="L35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6" t="s">
        <v>45</v>
      </c>
      <c r="C1" s="147"/>
      <c r="D1" s="147"/>
      <c r="E1" s="147"/>
      <c r="F1" s="147"/>
      <c r="G1" s="147"/>
      <c r="H1" s="147"/>
      <c r="I1" s="148"/>
    </row>
    <row r="2" spans="1:9" x14ac:dyDescent="0.2">
      <c r="B2" s="149" t="s">
        <v>80</v>
      </c>
      <c r="C2" s="150"/>
      <c r="D2" s="150"/>
      <c r="E2" s="150"/>
      <c r="F2" s="150"/>
      <c r="G2" s="150"/>
      <c r="H2" s="150"/>
      <c r="I2" s="151"/>
    </row>
    <row r="3" spans="1:9" ht="14.45" customHeight="1" thickBot="1" x14ac:dyDescent="0.25">
      <c r="B3" s="152" t="s">
        <v>1</v>
      </c>
      <c r="C3" s="153"/>
      <c r="D3" s="153"/>
      <c r="E3" s="153"/>
      <c r="F3" s="153"/>
      <c r="G3" s="153"/>
      <c r="H3" s="153"/>
      <c r="I3" s="154"/>
    </row>
    <row r="4" spans="1:9" ht="13.5" thickTop="1" x14ac:dyDescent="0.2">
      <c r="B4" s="155"/>
      <c r="C4" s="156"/>
      <c r="D4" s="156"/>
      <c r="E4" s="156"/>
      <c r="F4" s="156"/>
      <c r="G4" s="156"/>
      <c r="H4" s="156"/>
      <c r="I4" s="157"/>
    </row>
    <row r="5" spans="1:9" x14ac:dyDescent="0.2">
      <c r="B5" s="80"/>
      <c r="C5" s="43"/>
      <c r="D5" s="43"/>
      <c r="E5" s="43"/>
      <c r="F5" s="44" t="s">
        <v>46</v>
      </c>
      <c r="G5" s="44"/>
      <c r="H5" s="45"/>
      <c r="I5" s="81"/>
    </row>
    <row r="6" spans="1:9" x14ac:dyDescent="0.2">
      <c r="B6" s="82" t="s">
        <v>47</v>
      </c>
      <c r="C6" s="46" t="s">
        <v>78</v>
      </c>
      <c r="D6" s="47"/>
      <c r="E6" s="46" t="s">
        <v>77</v>
      </c>
      <c r="F6" s="47"/>
      <c r="G6" s="48" t="s">
        <v>5</v>
      </c>
      <c r="H6" s="49"/>
      <c r="I6" s="83" t="s">
        <v>48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49</v>
      </c>
      <c r="C8" s="51">
        <v>22164.799999999999</v>
      </c>
      <c r="D8" s="51"/>
      <c r="E8" s="51">
        <v>20365</v>
      </c>
      <c r="F8" s="52"/>
      <c r="G8" s="53">
        <f>C8-E8</f>
        <v>1799.7999999999993</v>
      </c>
      <c r="H8" s="53"/>
      <c r="I8" s="85">
        <f>G8/E8*100</f>
        <v>8.8377117603731854</v>
      </c>
    </row>
    <row r="9" spans="1:9" ht="1.5" customHeight="1" x14ac:dyDescent="0.2">
      <c r="B9" s="84" t="s">
        <v>50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51</v>
      </c>
      <c r="C10" s="51">
        <v>48.9</v>
      </c>
      <c r="D10" s="52"/>
      <c r="E10" s="51">
        <v>26.6</v>
      </c>
      <c r="F10" s="52"/>
      <c r="G10" s="53">
        <f>C10-E10</f>
        <v>22.299999999999997</v>
      </c>
      <c r="H10" s="53"/>
      <c r="I10" s="85">
        <f>G10/E10*100</f>
        <v>83.834586466165391</v>
      </c>
    </row>
    <row r="11" spans="1:9" x14ac:dyDescent="0.2">
      <c r="A11" s="41">
        <v>611003</v>
      </c>
      <c r="B11" s="84" t="s">
        <v>52</v>
      </c>
      <c r="C11" s="51">
        <v>0</v>
      </c>
      <c r="D11" s="52"/>
      <c r="E11" s="51">
        <v>14.5</v>
      </c>
      <c r="F11" s="52"/>
      <c r="G11" s="53">
        <f>C11-E11</f>
        <v>-14.5</v>
      </c>
      <c r="H11" s="53"/>
      <c r="I11" s="85">
        <v>100</v>
      </c>
    </row>
    <row r="12" spans="1:9" x14ac:dyDescent="0.2">
      <c r="A12" s="41">
        <v>611004</v>
      </c>
      <c r="B12" s="84" t="s">
        <v>53</v>
      </c>
      <c r="C12" s="51">
        <v>637.79999999999995</v>
      </c>
      <c r="D12" s="52"/>
      <c r="E12" s="51">
        <v>471.2</v>
      </c>
      <c r="F12" s="52"/>
      <c r="G12" s="53">
        <f>C12-E12</f>
        <v>166.59999999999997</v>
      </c>
      <c r="H12" s="53"/>
      <c r="I12" s="85">
        <f>G12/E12*100</f>
        <v>35.356536502546682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22851.5</v>
      </c>
      <c r="D14" s="61"/>
      <c r="E14" s="76">
        <f>SUM(E8:E12)</f>
        <v>20877.3</v>
      </c>
      <c r="F14" s="61"/>
      <c r="G14" s="77">
        <f>C14-E14</f>
        <v>1974.2000000000007</v>
      </c>
      <c r="H14" s="56"/>
      <c r="I14" s="86">
        <f>G14/E14*100</f>
        <v>9.4562036278637596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54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24</v>
      </c>
      <c r="C19" s="51">
        <v>273.3</v>
      </c>
      <c r="D19" s="43"/>
      <c r="E19" s="54">
        <v>0</v>
      </c>
      <c r="F19" s="43"/>
      <c r="G19" s="53">
        <f t="shared" ref="G19:G24" si="0">C19-E19</f>
        <v>273.3</v>
      </c>
      <c r="H19" s="43"/>
      <c r="I19" s="85">
        <v>100</v>
      </c>
    </row>
    <row r="20" spans="1:9" x14ac:dyDescent="0.2">
      <c r="A20" s="41">
        <v>7110020100</v>
      </c>
      <c r="B20" s="84" t="s">
        <v>49</v>
      </c>
      <c r="C20" s="51">
        <v>8301.9</v>
      </c>
      <c r="D20" s="52"/>
      <c r="E20" s="51">
        <v>7509.9</v>
      </c>
      <c r="F20" s="52"/>
      <c r="G20" s="53">
        <f t="shared" si="0"/>
        <v>792</v>
      </c>
      <c r="H20" s="53"/>
      <c r="I20" s="85">
        <f>G20/E20*100</f>
        <v>10.546079175488355</v>
      </c>
    </row>
    <row r="21" spans="1:9" x14ac:dyDescent="0.2">
      <c r="A21" s="41">
        <v>7110020200</v>
      </c>
      <c r="B21" s="84" t="s">
        <v>55</v>
      </c>
      <c r="C21" s="51">
        <v>644.5</v>
      </c>
      <c r="D21" s="52"/>
      <c r="E21" s="51">
        <v>580.5</v>
      </c>
      <c r="F21" s="52"/>
      <c r="G21" s="53">
        <f t="shared" si="0"/>
        <v>64</v>
      </c>
      <c r="H21" s="53"/>
      <c r="I21" s="85">
        <f>G21/E21*100</f>
        <v>11.024978466838933</v>
      </c>
    </row>
    <row r="22" spans="1:9" x14ac:dyDescent="0.2">
      <c r="B22" s="84" t="s">
        <v>26</v>
      </c>
      <c r="C22" s="51">
        <v>2031.1</v>
      </c>
      <c r="D22" s="52"/>
      <c r="E22" s="51">
        <v>2028.9</v>
      </c>
      <c r="F22" s="52"/>
      <c r="G22" s="53">
        <f t="shared" si="0"/>
        <v>2.1999999999998181</v>
      </c>
      <c r="H22" s="53"/>
      <c r="I22" s="85">
        <f>G22/E22*100</f>
        <v>0.10843314111093785</v>
      </c>
    </row>
    <row r="23" spans="1:9" x14ac:dyDescent="0.2">
      <c r="A23" s="41">
        <v>711007</v>
      </c>
      <c r="B23" s="84" t="s">
        <v>56</v>
      </c>
      <c r="C23" s="51">
        <v>2</v>
      </c>
      <c r="D23" s="52"/>
      <c r="E23" s="51">
        <v>2.5</v>
      </c>
      <c r="F23" s="52"/>
      <c r="G23" s="53">
        <f t="shared" si="0"/>
        <v>-0.5</v>
      </c>
      <c r="H23" s="53"/>
      <c r="I23" s="85">
        <f>G23/E23*100</f>
        <v>-20</v>
      </c>
    </row>
    <row r="24" spans="1:9" x14ac:dyDescent="0.2">
      <c r="B24" s="84"/>
      <c r="C24" s="78">
        <f>SUM(C19:C23)</f>
        <v>11252.8</v>
      </c>
      <c r="D24" s="61"/>
      <c r="E24" s="78">
        <f>SUM(E19:E23)</f>
        <v>10121.799999999999</v>
      </c>
      <c r="F24" s="61"/>
      <c r="G24" s="64">
        <f t="shared" si="0"/>
        <v>1131</v>
      </c>
      <c r="H24" s="56"/>
      <c r="I24" s="87">
        <f>G24/E24*100</f>
        <v>11.173901875160546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57</v>
      </c>
      <c r="C26" s="51">
        <v>193.8</v>
      </c>
      <c r="D26" s="43"/>
      <c r="E26" s="54">
        <v>278.60000000000002</v>
      </c>
      <c r="F26" s="43"/>
      <c r="G26" s="53">
        <f>C26-E26</f>
        <v>-84.800000000000011</v>
      </c>
      <c r="H26" s="43"/>
      <c r="I26" s="85">
        <f>G26/E26*100</f>
        <v>-30.437903804737974</v>
      </c>
    </row>
    <row r="27" spans="1:9" x14ac:dyDescent="0.2">
      <c r="B27" s="80"/>
      <c r="C27" s="76">
        <f>SUM(C24:C26)</f>
        <v>11446.599999999999</v>
      </c>
      <c r="D27" s="61"/>
      <c r="E27" s="76">
        <f>SUM(E24:E26)</f>
        <v>10400.4</v>
      </c>
      <c r="F27" s="61"/>
      <c r="G27" s="77">
        <f>C27-E27</f>
        <v>1046.1999999999989</v>
      </c>
      <c r="H27" s="56"/>
      <c r="I27" s="86">
        <f>G27/E27*100</f>
        <v>10.059228491211867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58</v>
      </c>
      <c r="C29" s="55">
        <f>+C14-C27</f>
        <v>11404.900000000001</v>
      </c>
      <c r="D29" s="55"/>
      <c r="E29" s="55">
        <f>+E14-E27</f>
        <v>10476.9</v>
      </c>
      <c r="F29" s="55"/>
      <c r="G29" s="56">
        <f>C29-E29</f>
        <v>928.00000000000182</v>
      </c>
      <c r="H29" s="56"/>
      <c r="I29" s="90">
        <f>G29/E29*100</f>
        <v>8.8575819183155513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59</v>
      </c>
      <c r="C31" s="51">
        <v>10441.6</v>
      </c>
      <c r="D31" s="53"/>
      <c r="E31" s="59">
        <v>9916.1</v>
      </c>
      <c r="F31" s="53"/>
      <c r="G31" s="53">
        <f>C31-E31</f>
        <v>525.5</v>
      </c>
      <c r="H31" s="53"/>
      <c r="I31" s="85">
        <f>G31/E31*100</f>
        <v>5.2994624902935623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60</v>
      </c>
      <c r="C33" s="74">
        <v>6669.1</v>
      </c>
      <c r="D33" s="53"/>
      <c r="E33" s="75">
        <v>6118</v>
      </c>
      <c r="F33" s="53"/>
      <c r="G33" s="48">
        <f>C33-E33</f>
        <v>551.10000000000036</v>
      </c>
      <c r="H33" s="53"/>
      <c r="I33" s="93">
        <f>G33/E33*100</f>
        <v>9.0078457012095523</v>
      </c>
    </row>
    <row r="34" spans="1:9" ht="14.25" customHeight="1" x14ac:dyDescent="0.2">
      <c r="B34" s="91"/>
      <c r="C34" s="79">
        <f>SUM(C31-C33)</f>
        <v>3772.5</v>
      </c>
      <c r="D34" s="56"/>
      <c r="E34" s="79">
        <f>SUM(E31-E33)</f>
        <v>3798.1000000000004</v>
      </c>
      <c r="F34" s="56"/>
      <c r="G34" s="79">
        <f>SUM(G31-G33)</f>
        <v>-25.600000000000364</v>
      </c>
      <c r="H34" s="56"/>
      <c r="I34" s="87">
        <f>G34/E34*100</f>
        <v>-0.67402122113689378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61</v>
      </c>
      <c r="C36" s="60">
        <v>6924.9</v>
      </c>
      <c r="D36" s="61"/>
      <c r="E36" s="60">
        <v>6467.7999999999993</v>
      </c>
      <c r="F36" s="61"/>
      <c r="G36" s="62">
        <f>C36-E36</f>
        <v>457.10000000000036</v>
      </c>
      <c r="H36" s="56"/>
      <c r="I36" s="95">
        <f>G36/E36*100</f>
        <v>7.067318098889892</v>
      </c>
    </row>
    <row r="37" spans="1:9" ht="25.5" customHeight="1" x14ac:dyDescent="0.2">
      <c r="B37" s="96" t="s">
        <v>62</v>
      </c>
      <c r="C37" s="63">
        <f>(C29+C31-C33-C36)</f>
        <v>8252.5</v>
      </c>
      <c r="D37" s="55"/>
      <c r="E37" s="63">
        <f>(E29+E31-E33-E36)</f>
        <v>7807.2000000000007</v>
      </c>
      <c r="F37" s="55"/>
      <c r="G37" s="64">
        <f>C37-E37</f>
        <v>445.29999999999927</v>
      </c>
      <c r="H37" s="56"/>
      <c r="I37" s="87">
        <f>G37/E37*100</f>
        <v>5.7037093964545447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63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64</v>
      </c>
      <c r="C41" s="51">
        <v>213.2</v>
      </c>
      <c r="D41" s="53"/>
      <c r="E41" s="59">
        <v>247.4</v>
      </c>
      <c r="F41" s="53"/>
      <c r="G41" s="53">
        <f>C41-E41</f>
        <v>-34.200000000000017</v>
      </c>
      <c r="H41" s="53"/>
      <c r="I41" s="85">
        <f>G41/E41*100</f>
        <v>-13.82376717865805</v>
      </c>
    </row>
    <row r="42" spans="1:9" ht="15" customHeight="1" x14ac:dyDescent="0.2">
      <c r="A42" s="41">
        <v>82</v>
      </c>
      <c r="B42" s="97" t="s">
        <v>65</v>
      </c>
      <c r="C42" s="51">
        <v>156.9</v>
      </c>
      <c r="D42" s="53"/>
      <c r="E42" s="59">
        <v>82.3</v>
      </c>
      <c r="F42" s="53"/>
      <c r="G42" s="53">
        <f>C42-E42</f>
        <v>74.600000000000009</v>
      </c>
      <c r="H42" s="53"/>
      <c r="I42" s="85">
        <f>G42/E42*100</f>
        <v>90.643985419198074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56.299999999999983</v>
      </c>
      <c r="D44" s="61"/>
      <c r="E44" s="76">
        <f>SUM(E41-E42)</f>
        <v>165.10000000000002</v>
      </c>
      <c r="F44" s="61"/>
      <c r="G44" s="77">
        <f>C44-E44</f>
        <v>-108.80000000000004</v>
      </c>
      <c r="H44" s="56"/>
      <c r="I44" s="86">
        <f>G44/E44*100</f>
        <v>-65.899454875832845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66</v>
      </c>
      <c r="C46" s="55">
        <f>C37+C44</f>
        <v>8308.7999999999993</v>
      </c>
      <c r="D46" s="55"/>
      <c r="E46" s="55">
        <f>E37+E44</f>
        <v>7972.3000000000011</v>
      </c>
      <c r="F46" s="55"/>
      <c r="G46" s="56">
        <f>C46-E46</f>
        <v>336.49999999999818</v>
      </c>
      <c r="H46" s="56"/>
      <c r="I46" s="90">
        <f t="shared" ref="I46:I51" si="1">G46/E46*100</f>
        <v>4.220864744176688</v>
      </c>
    </row>
    <row r="47" spans="1:9" x14ac:dyDescent="0.2">
      <c r="A47" s="41">
        <v>83</v>
      </c>
      <c r="B47" s="92" t="s">
        <v>67</v>
      </c>
      <c r="C47" s="74">
        <v>-2122.9</v>
      </c>
      <c r="D47" s="53"/>
      <c r="E47" s="75">
        <v>-2038.5</v>
      </c>
      <c r="F47" s="53"/>
      <c r="G47" s="48">
        <f>C47-E47</f>
        <v>-84.400000000000091</v>
      </c>
      <c r="H47" s="53"/>
      <c r="I47" s="93">
        <f t="shared" si="1"/>
        <v>4.1402992396369926</v>
      </c>
    </row>
    <row r="48" spans="1:9" x14ac:dyDescent="0.2">
      <c r="B48" s="92" t="s">
        <v>74</v>
      </c>
      <c r="C48" s="55">
        <f>SUM(C46:C47)</f>
        <v>6185.9</v>
      </c>
      <c r="D48" s="55"/>
      <c r="E48" s="55">
        <f>SUM(E46:E47)</f>
        <v>5933.8000000000011</v>
      </c>
      <c r="F48" s="55">
        <f t="shared" ref="F48:H48" si="2">SUM(F46:F47)</f>
        <v>0</v>
      </c>
      <c r="G48" s="55">
        <f>SUM(G46:G47)</f>
        <v>252.09999999999809</v>
      </c>
      <c r="H48" s="55">
        <f t="shared" si="2"/>
        <v>0</v>
      </c>
      <c r="I48" s="90">
        <f t="shared" si="1"/>
        <v>4.248542249485963</v>
      </c>
    </row>
    <row r="49" spans="2:9" ht="15.75" customHeight="1" x14ac:dyDescent="0.2">
      <c r="B49" s="92" t="s">
        <v>75</v>
      </c>
      <c r="C49" s="51">
        <v>-247.7</v>
      </c>
      <c r="D49" s="53"/>
      <c r="E49" s="59">
        <v>-237.8</v>
      </c>
      <c r="F49" s="53"/>
      <c r="G49" s="53">
        <f>C49-E49</f>
        <v>-9.8999999999999773</v>
      </c>
      <c r="H49" s="53"/>
      <c r="I49" s="93">
        <f t="shared" si="1"/>
        <v>4.1631623212783753</v>
      </c>
    </row>
    <row r="50" spans="2:9" ht="15.75" customHeight="1" thickBot="1" x14ac:dyDescent="0.25">
      <c r="B50" s="99" t="s">
        <v>76</v>
      </c>
      <c r="C50" s="66">
        <f>SUM(C48+C49)</f>
        <v>5938.2</v>
      </c>
      <c r="D50" s="56"/>
      <c r="E50" s="66">
        <f>SUM(E46+E47+E49)</f>
        <v>5696.0000000000009</v>
      </c>
      <c r="F50" s="56"/>
      <c r="G50" s="66">
        <f>SUM(G46+G47+G49)</f>
        <v>242.19999999999811</v>
      </c>
      <c r="H50" s="56"/>
      <c r="I50" s="100">
        <f t="shared" si="1"/>
        <v>4.2521067415729998</v>
      </c>
    </row>
    <row r="51" spans="2:9" ht="13.5" hidden="1" customHeight="1" thickTop="1" x14ac:dyDescent="0.2">
      <c r="B51" s="92" t="s">
        <v>68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1"/>
        <v>42.956167176350675</v>
      </c>
    </row>
    <row r="52" spans="2:9" ht="14.25" hidden="1" customHeight="1" thickTop="1" thickBot="1" x14ac:dyDescent="0.25">
      <c r="B52" s="99" t="s">
        <v>70</v>
      </c>
      <c r="C52" s="72">
        <f>SUM(C50-C51)</f>
        <v>4535.7999999999993</v>
      </c>
      <c r="D52" s="55"/>
      <c r="E52" s="72">
        <f>SUM(E50-E51)</f>
        <v>4715.0000000000009</v>
      </c>
      <c r="F52" s="61"/>
      <c r="G52" s="72">
        <f>SUM(G50-G51)</f>
        <v>-179.20000000000198</v>
      </c>
      <c r="H52" s="56"/>
      <c r="I52" s="90">
        <f t="shared" ref="I52:I56" si="3">G52/E52*100</f>
        <v>-3.8006362672322789</v>
      </c>
    </row>
    <row r="53" spans="2:9" ht="13.5" hidden="1" customHeight="1" thickTop="1" x14ac:dyDescent="0.2">
      <c r="B53" s="92" t="s">
        <v>71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3"/>
        <v>22.203220749608089</v>
      </c>
    </row>
    <row r="54" spans="2:9" ht="14.25" hidden="1" customHeight="1" thickTop="1" thickBot="1" x14ac:dyDescent="0.25">
      <c r="B54" s="99" t="s">
        <v>72</v>
      </c>
      <c r="C54" s="72">
        <f>SUM(C52-C53)</f>
        <v>3678.2999999999993</v>
      </c>
      <c r="D54" s="55"/>
      <c r="E54" s="72">
        <f t="shared" ref="E54:H54" si="4">SUM(E52-E53)</f>
        <v>4013.3000000000011</v>
      </c>
      <c r="F54" s="55">
        <f t="shared" si="4"/>
        <v>0</v>
      </c>
      <c r="G54" s="72">
        <f t="shared" si="4"/>
        <v>-335.00000000000193</v>
      </c>
      <c r="H54" s="55">
        <f t="shared" si="4"/>
        <v>0</v>
      </c>
      <c r="I54" s="90">
        <f t="shared" si="3"/>
        <v>-8.3472454090150716</v>
      </c>
    </row>
    <row r="55" spans="2:9" ht="13.5" hidden="1" customHeight="1" thickTop="1" x14ac:dyDescent="0.2">
      <c r="B55" s="92" t="s">
        <v>73</v>
      </c>
      <c r="C55" s="70">
        <v>701.7</v>
      </c>
      <c r="D55" s="57"/>
      <c r="E55" s="70">
        <v>604</v>
      </c>
      <c r="F55" s="52"/>
      <c r="G55" s="71">
        <f t="shared" ref="G55" si="5">C55-E55</f>
        <v>97.700000000000045</v>
      </c>
      <c r="H55" s="53"/>
      <c r="I55" s="101">
        <f t="shared" si="3"/>
        <v>16.175496688741731</v>
      </c>
    </row>
    <row r="56" spans="2:9" ht="14.25" hidden="1" customHeight="1" thickTop="1" thickBot="1" x14ac:dyDescent="0.25">
      <c r="B56" s="99" t="s">
        <v>39</v>
      </c>
      <c r="C56" s="72">
        <f>SUM(C52-C53+C55)</f>
        <v>4379.9999999999991</v>
      </c>
      <c r="D56" s="55"/>
      <c r="E56" s="72">
        <f>SUM(E52-E53+E55)</f>
        <v>4617.3000000000011</v>
      </c>
      <c r="F56" s="61"/>
      <c r="G56" s="72">
        <f>SUM(G52-G53+G55)</f>
        <v>-237.30000000000189</v>
      </c>
      <c r="H56" s="56"/>
      <c r="I56" s="102">
        <f t="shared" si="3"/>
        <v>-5.1393671626275488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NOV 2017-2016</vt:lpstr>
      <vt:lpstr>ESTAD.RESULT. NOV 2017-2016</vt:lpstr>
      <vt:lpstr>'BALANCE NOV 2017-2016'!Área_de_impresión</vt:lpstr>
      <vt:lpstr>'ESTAD.RESULT. NOV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2017-12-05T23:35:51Z</cp:lastPrinted>
  <dcterms:created xsi:type="dcterms:W3CDTF">2014-11-04T23:55:13Z</dcterms:created>
  <dcterms:modified xsi:type="dcterms:W3CDTF">2017-12-27T18:14:38Z</dcterms:modified>
</cp:coreProperties>
</file>